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7B8FBE22-5F3B-49DA-97EB-59360E6148CA}" xr6:coauthVersionLast="43" xr6:coauthVersionMax="43" xr10:uidLastSave="{00000000-0000-0000-0000-000000000000}"/>
  <workbookProtection workbookAlgorithmName="SHA-512" workbookHashValue="7llFxJdKmhNRs2aZ2+hEM7q2GhBzcq6oVWu0xdi+9iootFQc2CZucmRcAsuF4+QuqS6/Yksxx1qWsrUB+a8qnA==" workbookSaltValue="bJeAlyHAD6q/ARGcUTyNIg=="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2015 HOME rent 6-1-2015" sheetId="37" state="hidden" r:id="rId19"/>
    <sheet name="2016 HOME rent 6-6-2016" sheetId="39" state="hidden" r:id="rId20"/>
    <sheet name="2017 HOME rent 6-15-2017" sheetId="41" state="hidden" r:id="rId21"/>
    <sheet name="2018 HOME rent 6-01-2018" sheetId="44" state="hidden" r:id="rId22"/>
    <sheet name="NHTF2018" sheetId="43" state="hidden" r:id="rId23"/>
  </sheets>
  <definedNames>
    <definedName name="_xlnm._FilterDatabase" localSheetId="16" hidden="1">MTSP2018!#REF!</definedName>
    <definedName name="_xlnm._FilterDatabase" localSheetId="17" hidden="1">MTSP2019!#REF!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_xlnm.Print_Area" localSheetId="0">'Income-Rent Tool'!$A$2:$M$39</definedName>
  </definedNames>
  <calcPr calcId="18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156" i="1" l="1"/>
  <c r="A4" i="45"/>
  <c r="AA156" i="1"/>
  <c r="AB156" i="1"/>
  <c r="AE156" i="1"/>
  <c r="AF156" i="1"/>
  <c r="A156" i="1"/>
  <c r="A155" i="1"/>
  <c r="AC156" i="1"/>
  <c r="W156" i="1"/>
  <c r="S156" i="1"/>
  <c r="V156" i="1"/>
  <c r="R156" i="1"/>
  <c r="Q156" i="1"/>
  <c r="T156" i="1"/>
  <c r="U156" i="1"/>
  <c r="P156" i="1"/>
  <c r="AD156" i="1"/>
  <c r="Z156" i="1"/>
  <c r="Y156" i="1"/>
  <c r="N132" i="1"/>
  <c r="Z132" i="1"/>
  <c r="A132" i="1"/>
  <c r="A131" i="1"/>
  <c r="A180" i="1"/>
  <c r="A179" i="1"/>
  <c r="A108" i="1"/>
  <c r="A107" i="1"/>
  <c r="N84" i="1"/>
  <c r="A84" i="1"/>
  <c r="A83" i="1"/>
  <c r="AE132" i="1"/>
  <c r="AE84" i="1"/>
  <c r="Z108" i="1"/>
  <c r="Z180" i="1"/>
  <c r="V132" i="1"/>
  <c r="V84" i="1"/>
  <c r="S132" i="1"/>
  <c r="S180" i="1"/>
  <c r="AC132" i="1"/>
  <c r="AC180" i="1"/>
  <c r="P132" i="1"/>
  <c r="P180" i="1"/>
  <c r="R132" i="1"/>
  <c r="R180" i="1"/>
  <c r="AB132" i="1"/>
  <c r="AB180" i="1"/>
  <c r="Z84" i="1"/>
  <c r="W132" i="1"/>
  <c r="W180" i="1"/>
  <c r="Y132" i="1"/>
  <c r="Y180" i="1"/>
  <c r="T132" i="1"/>
  <c r="T180" i="1"/>
  <c r="AF132" i="1"/>
  <c r="AF180" i="1"/>
  <c r="AA132" i="1"/>
  <c r="AA180" i="1"/>
  <c r="U132" i="1"/>
  <c r="U180" i="1"/>
  <c r="Q132" i="1"/>
  <c r="Q180" i="1"/>
  <c r="AD132" i="1"/>
  <c r="AD180" i="1"/>
  <c r="N204" i="1"/>
  <c r="S204" i="1"/>
  <c r="AH132" i="1"/>
  <c r="AO132" i="1"/>
  <c r="K11" i="1"/>
  <c r="AE180" i="1"/>
  <c r="AE108" i="1"/>
  <c r="V108" i="1"/>
  <c r="V180" i="1"/>
  <c r="AD108" i="1"/>
  <c r="AD84" i="1"/>
  <c r="AA108" i="1"/>
  <c r="AA84" i="1"/>
  <c r="Q108" i="1"/>
  <c r="Q84" i="1"/>
  <c r="AF108" i="1"/>
  <c r="AF84" i="1"/>
  <c r="AB108" i="1"/>
  <c r="AB84" i="1"/>
  <c r="U108" i="1"/>
  <c r="U84" i="1"/>
  <c r="T108" i="1"/>
  <c r="T84" i="1"/>
  <c r="Y108" i="1"/>
  <c r="Y84" i="1"/>
  <c r="R108" i="1"/>
  <c r="R84" i="1"/>
  <c r="AC108" i="1"/>
  <c r="AC84" i="1"/>
  <c r="W108" i="1"/>
  <c r="W84" i="1"/>
  <c r="P108" i="1"/>
  <c r="P84" i="1"/>
  <c r="S108" i="1"/>
  <c r="S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J132" i="1"/>
  <c r="AI132" i="1"/>
  <c r="AL132" i="1"/>
  <c r="AL180" i="1"/>
  <c r="H180" i="1"/>
  <c r="AN132" i="1"/>
  <c r="AN180" i="1"/>
  <c r="J180" i="1"/>
  <c r="AM132" i="1"/>
  <c r="AP132" i="1"/>
  <c r="AK132" i="1"/>
  <c r="AK156" i="1"/>
  <c r="H132" i="1"/>
  <c r="AN156" i="1"/>
  <c r="I132" i="1"/>
  <c r="AM180" i="1"/>
  <c r="I180" i="1"/>
  <c r="AM156" i="1"/>
  <c r="AP108" i="1"/>
  <c r="L108" i="1"/>
  <c r="AP180" i="1"/>
  <c r="L180" i="1"/>
  <c r="AP156" i="1"/>
  <c r="AK180" i="1"/>
  <c r="G180" i="1"/>
  <c r="AO180" i="1"/>
  <c r="AO156" i="1"/>
  <c r="F132" i="1"/>
  <c r="AJ156" i="1"/>
  <c r="AJ180" i="1"/>
  <c r="F180" i="1"/>
  <c r="E132" i="1"/>
  <c r="AI180" i="1"/>
  <c r="E180" i="1"/>
  <c r="AI156" i="1"/>
  <c r="K180" i="1"/>
  <c r="AI108" i="1"/>
  <c r="E108" i="1"/>
  <c r="AM84" i="1"/>
  <c r="I84" i="1"/>
  <c r="AJ84" i="1"/>
  <c r="F84" i="1"/>
  <c r="AI84" i="1"/>
  <c r="E84" i="1"/>
  <c r="AJ108" i="1"/>
  <c r="F108" i="1"/>
  <c r="AM108" i="1"/>
  <c r="I108" i="1"/>
  <c r="AK108" i="1"/>
  <c r="G108" i="1"/>
  <c r="AK84" i="1"/>
  <c r="G84" i="1"/>
  <c r="AO108" i="1"/>
  <c r="K108" i="1"/>
  <c r="K132" i="1"/>
  <c r="AO84" i="1"/>
  <c r="K84" i="1"/>
  <c r="G132" i="1"/>
  <c r="L132" i="1"/>
  <c r="AP84" i="1"/>
  <c r="L84" i="1"/>
  <c r="AN84" i="1"/>
  <c r="J84" i="1"/>
  <c r="D33" i="1"/>
  <c r="D31" i="1"/>
  <c r="D30" i="1"/>
  <c r="D29" i="1"/>
  <c r="D28" i="1"/>
  <c r="L22" i="1"/>
  <c r="K22" i="1"/>
  <c r="J22" i="1"/>
  <c r="I22" i="1"/>
  <c r="H22" i="1"/>
  <c r="G22" i="1"/>
  <c r="F22" i="1"/>
  <c r="E22" i="1"/>
  <c r="D22" i="1"/>
  <c r="D21" i="1"/>
  <c r="D27" i="1"/>
  <c r="D16" i="1"/>
  <c r="D17" i="1"/>
  <c r="A37" i="1"/>
  <c r="A178" i="1"/>
  <c r="A177" i="1"/>
  <c r="A154" i="1"/>
  <c r="A153" i="1"/>
  <c r="A130" i="1"/>
  <c r="A129" i="1"/>
  <c r="A106" i="1"/>
  <c r="A105" i="1"/>
  <c r="A82" i="1"/>
  <c r="A81" i="1"/>
  <c r="N202" i="1"/>
  <c r="N154" i="1"/>
  <c r="N130" i="1"/>
  <c r="N82" i="1"/>
  <c r="D19" i="1"/>
  <c r="D18" i="1"/>
  <c r="N255" i="1"/>
  <c r="N250" i="1"/>
  <c r="G255" i="1"/>
  <c r="G254" i="1"/>
  <c r="AN108" i="1"/>
  <c r="J108" i="1"/>
  <c r="J132" i="1"/>
  <c r="AL108" i="1"/>
  <c r="H108" i="1"/>
  <c r="AL156" i="1"/>
  <c r="H156" i="1"/>
  <c r="AL84" i="1"/>
  <c r="H84" i="1"/>
  <c r="L156" i="1"/>
  <c r="K156" i="1"/>
  <c r="G156" i="1"/>
  <c r="I156" i="1"/>
  <c r="J156" i="1"/>
  <c r="F156" i="1"/>
  <c r="E156" i="1"/>
  <c r="J255" i="1"/>
  <c r="J250" i="1"/>
  <c r="J249" i="1"/>
  <c r="I250" i="1"/>
  <c r="I249" i="1"/>
  <c r="F250" i="1"/>
  <c r="F249" i="1"/>
  <c r="F255" i="1"/>
  <c r="I255" i="1"/>
  <c r="E250" i="1"/>
  <c r="E249" i="1"/>
  <c r="E255" i="1"/>
  <c r="H250" i="1"/>
  <c r="H249" i="1"/>
  <c r="L250" i="1"/>
  <c r="L249" i="1"/>
  <c r="H255" i="1"/>
  <c r="G250" i="1"/>
  <c r="G249" i="1"/>
  <c r="K250" i="1"/>
  <c r="K249"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00" i="1"/>
  <c r="A175" i="1"/>
  <c r="A176" i="1"/>
  <c r="A151" i="1"/>
  <c r="A152" i="1"/>
  <c r="A127" i="1"/>
  <c r="A128" i="1"/>
  <c r="A103" i="1"/>
  <c r="A104" i="1"/>
  <c r="A80" i="1"/>
  <c r="A79" i="1"/>
  <c r="N152" i="1"/>
  <c r="N150" i="1"/>
  <c r="N128" i="1"/>
  <c r="N12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B152" i="1"/>
  <c r="F254" i="1"/>
  <c r="J254" i="1"/>
  <c r="I254" i="1"/>
  <c r="H254" i="1"/>
  <c r="E254" i="1"/>
  <c r="T154" i="1"/>
  <c r="Q154" i="1"/>
  <c r="V130" i="1"/>
  <c r="V178" i="1"/>
  <c r="AC130" i="1"/>
  <c r="AC106" i="1"/>
  <c r="Z130" i="1"/>
  <c r="P130" i="1"/>
  <c r="S130" i="1"/>
  <c r="W130" i="1"/>
  <c r="W178" i="1"/>
  <c r="U130" i="1"/>
  <c r="U178" i="1"/>
  <c r="S154" i="1"/>
  <c r="Y130" i="1"/>
  <c r="Y106" i="1"/>
  <c r="AB154" i="1"/>
  <c r="S202" i="1"/>
  <c r="S203" i="1"/>
  <c r="AA154" i="1"/>
  <c r="P154" i="1"/>
  <c r="AD130" i="1"/>
  <c r="AE130" i="1"/>
  <c r="Z154" i="1"/>
  <c r="AA130" i="1"/>
  <c r="AD154" i="1"/>
  <c r="R154" i="1"/>
  <c r="AE154" i="1"/>
  <c r="Q130" i="1"/>
  <c r="Q106" i="1"/>
  <c r="AF154" i="1"/>
  <c r="V154" i="1"/>
  <c r="R130" i="1"/>
  <c r="R106" i="1"/>
  <c r="Y154" i="1"/>
  <c r="U154" i="1"/>
  <c r="AB130" i="1"/>
  <c r="AB178" i="1"/>
  <c r="T130" i="1"/>
  <c r="T178" i="1"/>
  <c r="W154" i="1"/>
  <c r="AC154" i="1"/>
  <c r="AF130" i="1"/>
  <c r="AF82" i="1"/>
  <c r="U128" i="1"/>
  <c r="U80" i="1"/>
  <c r="S200" i="1"/>
  <c r="A184" i="27"/>
  <c r="AA152" i="1"/>
  <c r="A71" i="27"/>
  <c r="A39" i="27"/>
  <c r="AF128" i="1"/>
  <c r="AF176" i="1"/>
  <c r="AB128" i="1"/>
  <c r="AB176" i="1"/>
  <c r="AE152" i="1"/>
  <c r="U152" i="1"/>
  <c r="AF152" i="1"/>
  <c r="AE128" i="1"/>
  <c r="AE176" i="1"/>
  <c r="Y128" i="1"/>
  <c r="Y176" i="1"/>
  <c r="AC128" i="1"/>
  <c r="AC80" i="1"/>
  <c r="Y152" i="1"/>
  <c r="AC152" i="1"/>
  <c r="AA128" i="1"/>
  <c r="AA176" i="1"/>
  <c r="Z128" i="1"/>
  <c r="Z104" i="1"/>
  <c r="AD128" i="1"/>
  <c r="AD176" i="1"/>
  <c r="Z152" i="1"/>
  <c r="AD152" i="1"/>
  <c r="T152" i="1"/>
  <c r="P152" i="1"/>
  <c r="A62" i="28"/>
  <c r="A101" i="5"/>
  <c r="A230" i="5"/>
  <c r="A58" i="28"/>
  <c r="A21" i="5"/>
  <c r="A85" i="5"/>
  <c r="A149" i="5"/>
  <c r="A214" i="5"/>
  <c r="A7" i="27"/>
  <c r="A135" i="27"/>
  <c r="A13" i="28"/>
  <c r="A46" i="28"/>
  <c r="T128" i="1"/>
  <c r="A53" i="5"/>
  <c r="A117" i="5"/>
  <c r="A181" i="5"/>
  <c r="A246" i="5"/>
  <c r="A29" i="28"/>
  <c r="A37" i="5"/>
  <c r="A165" i="5"/>
  <c r="A25" i="28"/>
  <c r="A5" i="5"/>
  <c r="A69" i="5"/>
  <c r="A133" i="5"/>
  <c r="A197" i="5"/>
  <c r="A103" i="27"/>
  <c r="A9" i="28"/>
  <c r="A41" i="28"/>
  <c r="A74" i="28"/>
  <c r="P128" i="1"/>
  <c r="S128" i="1"/>
  <c r="W128" i="1"/>
  <c r="S152" i="1"/>
  <c r="W152"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28" i="1"/>
  <c r="V128" i="1"/>
  <c r="R152" i="1"/>
  <c r="V152"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28" i="1"/>
  <c r="Q152"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G381" i="1"/>
  <c r="BG380" i="1"/>
  <c r="BG379" i="1"/>
  <c r="BG378" i="1"/>
  <c r="BG377" i="1"/>
  <c r="BG376" i="1"/>
  <c r="BG375" i="1"/>
  <c r="BG374" i="1"/>
  <c r="BG373" i="1"/>
  <c r="BG372" i="1"/>
  <c r="BG371" i="1"/>
  <c r="BG370" i="1"/>
  <c r="BG369" i="1"/>
  <c r="BG368" i="1"/>
  <c r="BG367" i="1"/>
  <c r="BG366" i="1"/>
  <c r="BG365" i="1"/>
  <c r="BG364" i="1"/>
  <c r="BG363" i="1"/>
  <c r="BG362" i="1"/>
  <c r="BG361" i="1"/>
  <c r="BG360" i="1"/>
  <c r="BG359" i="1"/>
  <c r="BG358" i="1"/>
  <c r="BG357" i="1"/>
  <c r="BG356" i="1"/>
  <c r="BG355" i="1"/>
  <c r="BG354" i="1"/>
  <c r="BG353" i="1"/>
  <c r="BG352" i="1"/>
  <c r="BG351" i="1"/>
  <c r="BG350" i="1"/>
  <c r="BG349" i="1"/>
  <c r="BG348" i="1"/>
  <c r="BG347" i="1"/>
  <c r="BG346" i="1"/>
  <c r="BG345" i="1"/>
  <c r="BG344" i="1"/>
  <c r="BG343" i="1"/>
  <c r="BG342" i="1"/>
  <c r="BG341" i="1"/>
  <c r="BG340" i="1"/>
  <c r="BG339" i="1"/>
  <c r="BG338" i="1"/>
  <c r="BG337" i="1"/>
  <c r="BG336" i="1"/>
  <c r="BG335" i="1"/>
  <c r="BG334" i="1"/>
  <c r="BG333" i="1"/>
  <c r="BG332" i="1"/>
  <c r="BG331" i="1"/>
  <c r="BG330" i="1"/>
  <c r="BG329" i="1"/>
  <c r="BG328"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7" i="1"/>
  <c r="BG236" i="1"/>
  <c r="BG235" i="1"/>
  <c r="BG234" i="1"/>
  <c r="BG232" i="1"/>
  <c r="BG231" i="1"/>
  <c r="BG230" i="1"/>
  <c r="BG229" i="1"/>
  <c r="BG228" i="1"/>
  <c r="BG227" i="1"/>
  <c r="BG226" i="1"/>
  <c r="BG225" i="1"/>
  <c r="BG224" i="1"/>
  <c r="BG223" i="1"/>
  <c r="BG222" i="1"/>
  <c r="BG221" i="1"/>
  <c r="BG220" i="1"/>
  <c r="BG219" i="1"/>
  <c r="N237" i="1"/>
  <c r="I237" i="1"/>
  <c r="BG218" i="1"/>
  <c r="BG217" i="1"/>
  <c r="BG216" i="1"/>
  <c r="N234" i="1"/>
  <c r="L234" i="1"/>
  <c r="BG215" i="1"/>
  <c r="BG214" i="1"/>
  <c r="BG213" i="1"/>
  <c r="BG212" i="1"/>
  <c r="BG211" i="1"/>
  <c r="BG210" i="1"/>
  <c r="N228" i="1"/>
  <c r="BG209" i="1"/>
  <c r="N227" i="1"/>
  <c r="BG208" i="1"/>
  <c r="N226" i="1"/>
  <c r="BG207" i="1"/>
  <c r="N225" i="1"/>
  <c r="BG206" i="1"/>
  <c r="N224" i="1"/>
  <c r="BG205" i="1"/>
  <c r="BG204" i="1"/>
  <c r="BG203" i="1"/>
  <c r="N221" i="1"/>
  <c r="BG202" i="1"/>
  <c r="N220" i="1"/>
  <c r="BG201" i="1"/>
  <c r="N219" i="1"/>
  <c r="BG200" i="1"/>
  <c r="N218" i="1"/>
  <c r="BG199" i="1"/>
  <c r="N217" i="1"/>
  <c r="BG198" i="1"/>
  <c r="BG197" i="1"/>
  <c r="BG196" i="1"/>
  <c r="BG195" i="1"/>
  <c r="N213" i="1"/>
  <c r="BG194" i="1"/>
  <c r="N212" i="1"/>
  <c r="BG193" i="1"/>
  <c r="N211" i="1"/>
  <c r="L212" i="1"/>
  <c r="BG190" i="1"/>
  <c r="N210" i="1"/>
  <c r="I211" i="1"/>
  <c r="BG189" i="1"/>
  <c r="N209" i="1"/>
  <c r="H210" i="1"/>
  <c r="BG188" i="1"/>
  <c r="N208" i="1"/>
  <c r="K208" i="1"/>
  <c r="BG187" i="1"/>
  <c r="BG184" i="1"/>
  <c r="BG183" i="1"/>
  <c r="BG182" i="1"/>
  <c r="N198" i="1"/>
  <c r="S198" i="1"/>
  <c r="BG181" i="1"/>
  <c r="BG180" i="1"/>
  <c r="N196" i="1"/>
  <c r="BG179" i="1"/>
  <c r="BG178" i="1"/>
  <c r="N194" i="1"/>
  <c r="BG177" i="1"/>
  <c r="BG176" i="1"/>
  <c r="N192" i="1"/>
  <c r="BG175" i="1"/>
  <c r="BG174" i="1"/>
  <c r="N190" i="1"/>
  <c r="BG173" i="1"/>
  <c r="BG172" i="1"/>
  <c r="N188" i="1"/>
  <c r="BG171" i="1"/>
  <c r="BG170" i="1"/>
  <c r="N186" i="1"/>
  <c r="BG169" i="1"/>
  <c r="BG168" i="1"/>
  <c r="N184" i="1"/>
  <c r="BG167" i="1"/>
  <c r="N183" i="1"/>
  <c r="BG166" i="1"/>
  <c r="BG165" i="1"/>
  <c r="BG162" i="1"/>
  <c r="BG161" i="1"/>
  <c r="BG160" i="1"/>
  <c r="A174" i="1"/>
  <c r="BG159" i="1"/>
  <c r="A173" i="1"/>
  <c r="BG158" i="1"/>
  <c r="A172" i="1"/>
  <c r="A171" i="1"/>
  <c r="BG156" i="1"/>
  <c r="A170" i="1"/>
  <c r="BG155" i="1"/>
  <c r="A169" i="1"/>
  <c r="BG154" i="1"/>
  <c r="A168" i="1"/>
  <c r="BG153" i="1"/>
  <c r="I219" i="1"/>
  <c r="G219" i="1"/>
  <c r="E219" i="1"/>
  <c r="G227" i="1"/>
  <c r="I226" i="1"/>
  <c r="E226" i="1"/>
  <c r="G220" i="1"/>
  <c r="E220" i="1"/>
  <c r="H227" i="1"/>
  <c r="F226" i="1"/>
  <c r="J220" i="1"/>
  <c r="H220" i="1"/>
  <c r="F220" i="1"/>
  <c r="J227" i="1"/>
  <c r="F227" i="1"/>
  <c r="H226" i="1"/>
  <c r="I220" i="1"/>
  <c r="J226" i="1"/>
  <c r="J219" i="1"/>
  <c r="H219" i="1"/>
  <c r="F219" i="1"/>
  <c r="I227" i="1"/>
  <c r="E227" i="1"/>
  <c r="G226" i="1"/>
  <c r="W106" i="1"/>
  <c r="W82" i="1"/>
  <c r="AC178" i="1"/>
  <c r="AC82" i="1"/>
  <c r="AH130" i="1"/>
  <c r="AI130" i="1"/>
  <c r="E130" i="1"/>
  <c r="E131" i="1"/>
  <c r="U104" i="1"/>
  <c r="P82" i="1"/>
  <c r="P178" i="1"/>
  <c r="U82" i="1"/>
  <c r="U106" i="1"/>
  <c r="AF178" i="1"/>
  <c r="V82" i="1"/>
  <c r="P106" i="1"/>
  <c r="Q178" i="1"/>
  <c r="AF106" i="1"/>
  <c r="AA106" i="1"/>
  <c r="AA178" i="1"/>
  <c r="AA82" i="1"/>
  <c r="S106" i="1"/>
  <c r="S82" i="1"/>
  <c r="S178" i="1"/>
  <c r="AD178" i="1"/>
  <c r="AD106" i="1"/>
  <c r="AD82" i="1"/>
  <c r="T82" i="1"/>
  <c r="R178" i="1"/>
  <c r="V106" i="1"/>
  <c r="T106" i="1"/>
  <c r="Q82" i="1"/>
  <c r="Y178" i="1"/>
  <c r="AB82" i="1"/>
  <c r="AB106" i="1"/>
  <c r="AE106" i="1"/>
  <c r="AE178" i="1"/>
  <c r="AE82" i="1"/>
  <c r="Z82" i="1"/>
  <c r="Z106" i="1"/>
  <c r="Z178" i="1"/>
  <c r="R82" i="1"/>
  <c r="Y82" i="1"/>
  <c r="S201" i="1"/>
  <c r="U176" i="1"/>
  <c r="S199" i="1"/>
  <c r="AH128" i="1"/>
  <c r="AK128" i="1"/>
  <c r="A62" i="9"/>
  <c r="AC104" i="1"/>
  <c r="S192" i="1"/>
  <c r="Y80" i="1"/>
  <c r="AF80" i="1"/>
  <c r="AF104" i="1"/>
  <c r="AD104" i="1"/>
  <c r="S190" i="1"/>
  <c r="A11" i="8"/>
  <c r="Z80" i="1"/>
  <c r="AC176" i="1"/>
  <c r="Z176" i="1"/>
  <c r="S194" i="1"/>
  <c r="S188" i="1"/>
  <c r="AB104" i="1"/>
  <c r="AA104" i="1"/>
  <c r="AA80" i="1"/>
  <c r="AB80" i="1"/>
  <c r="AE80" i="1"/>
  <c r="AE104" i="1"/>
  <c r="AD80" i="1"/>
  <c r="Y104" i="1"/>
  <c r="F212" i="1"/>
  <c r="E212" i="1"/>
  <c r="E208" i="1"/>
  <c r="E224" i="1"/>
  <c r="Q80" i="1"/>
  <c r="Q104" i="1"/>
  <c r="Q176" i="1"/>
  <c r="R80" i="1"/>
  <c r="R104" i="1"/>
  <c r="R176" i="1"/>
  <c r="W80" i="1"/>
  <c r="W104" i="1"/>
  <c r="W176" i="1"/>
  <c r="P80" i="1"/>
  <c r="P104" i="1"/>
  <c r="P176" i="1"/>
  <c r="S80" i="1"/>
  <c r="S104" i="1"/>
  <c r="S176" i="1"/>
  <c r="V80" i="1"/>
  <c r="V104" i="1"/>
  <c r="V176" i="1"/>
  <c r="T80" i="1"/>
  <c r="T104" i="1"/>
  <c r="T176" i="1"/>
  <c r="K212" i="1"/>
  <c r="A204" i="8"/>
  <c r="A14" i="9"/>
  <c r="A36" i="9"/>
  <c r="A57" i="9"/>
  <c r="A78" i="9"/>
  <c r="A100" i="9"/>
  <c r="J208" i="1"/>
  <c r="I224" i="1"/>
  <c r="J212" i="1"/>
  <c r="I234" i="1"/>
  <c r="I236" i="1"/>
  <c r="A139" i="8"/>
  <c r="A9" i="9"/>
  <c r="A30" i="9"/>
  <c r="A52" i="9"/>
  <c r="A73" i="9"/>
  <c r="A94" i="9"/>
  <c r="A20" i="9"/>
  <c r="A41" i="9"/>
  <c r="A84" i="9"/>
  <c r="I208" i="1"/>
  <c r="F234" i="1"/>
  <c r="F232" i="1"/>
  <c r="A75" i="8"/>
  <c r="A4" i="9"/>
  <c r="A25" i="9"/>
  <c r="A46" i="9"/>
  <c r="A68" i="9"/>
  <c r="A89" i="9"/>
  <c r="A59" i="8"/>
  <c r="A123" i="8"/>
  <c r="A188" i="8"/>
  <c r="A8" i="9"/>
  <c r="A13" i="9"/>
  <c r="A18" i="9"/>
  <c r="A24" i="9"/>
  <c r="A29" i="9"/>
  <c r="A34" i="9"/>
  <c r="A40" i="9"/>
  <c r="A45" i="9"/>
  <c r="A50" i="9"/>
  <c r="A56" i="9"/>
  <c r="A61" i="9"/>
  <c r="A66" i="9"/>
  <c r="A72" i="9"/>
  <c r="A77" i="9"/>
  <c r="A82" i="9"/>
  <c r="A88" i="9"/>
  <c r="A93" i="9"/>
  <c r="A98" i="9"/>
  <c r="H208" i="1"/>
  <c r="L208" i="1"/>
  <c r="J217" i="1"/>
  <c r="I212" i="1"/>
  <c r="E234" i="1"/>
  <c r="E236" i="1"/>
  <c r="K234" i="1"/>
  <c r="K235" i="1"/>
  <c r="A43" i="8"/>
  <c r="A107" i="8"/>
  <c r="A172" i="8"/>
  <c r="A236" i="8"/>
  <c r="A6" i="9"/>
  <c r="A12" i="9"/>
  <c r="A17" i="9"/>
  <c r="A22" i="9"/>
  <c r="A28" i="9"/>
  <c r="A33" i="9"/>
  <c r="A38" i="9"/>
  <c r="A44" i="9"/>
  <c r="A49" i="9"/>
  <c r="A54" i="9"/>
  <c r="A60" i="9"/>
  <c r="A65" i="9"/>
  <c r="A70" i="9"/>
  <c r="A76" i="9"/>
  <c r="A81" i="9"/>
  <c r="A86" i="9"/>
  <c r="A92" i="9"/>
  <c r="A97" i="9"/>
  <c r="G208" i="1"/>
  <c r="J234" i="1"/>
  <c r="J235" i="1"/>
  <c r="A27" i="8"/>
  <c r="A91" i="8"/>
  <c r="A156" i="8"/>
  <c r="A220" i="8"/>
  <c r="A5" i="9"/>
  <c r="A10" i="9"/>
  <c r="A16" i="9"/>
  <c r="A21" i="9"/>
  <c r="A26" i="9"/>
  <c r="A32" i="9"/>
  <c r="A37" i="9"/>
  <c r="A42" i="9"/>
  <c r="A48" i="9"/>
  <c r="A53" i="9"/>
  <c r="A58" i="9"/>
  <c r="A64" i="9"/>
  <c r="A69" i="9"/>
  <c r="A74" i="9"/>
  <c r="A80" i="9"/>
  <c r="A85" i="9"/>
  <c r="A90" i="9"/>
  <c r="A96" i="9"/>
  <c r="H234" i="1"/>
  <c r="H232"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33" i="1"/>
  <c r="L232" i="1"/>
  <c r="L236" i="1"/>
  <c r="L235" i="1"/>
  <c r="L211" i="1"/>
  <c r="H237" i="1"/>
  <c r="G210" i="1"/>
  <c r="L210" i="1"/>
  <c r="L209" i="1"/>
  <c r="G211" i="1"/>
  <c r="K211" i="1"/>
  <c r="G237" i="1"/>
  <c r="K210" i="1"/>
  <c r="J210" i="1"/>
  <c r="J211" i="1"/>
  <c r="F237" i="1"/>
  <c r="K237" i="1"/>
  <c r="H211" i="1"/>
  <c r="L237" i="1"/>
  <c r="F210" i="1"/>
  <c r="F211" i="1"/>
  <c r="E211" i="1"/>
  <c r="S196" i="1"/>
  <c r="S197" i="1"/>
  <c r="E210" i="1"/>
  <c r="I210" i="1"/>
  <c r="H212" i="1"/>
  <c r="G212" i="1"/>
  <c r="G234" i="1"/>
  <c r="E237" i="1"/>
  <c r="A167" i="1"/>
  <c r="BG152" i="1"/>
  <c r="A166" i="1"/>
  <c r="BG151" i="1"/>
  <c r="A165" i="1"/>
  <c r="BG150" i="1"/>
  <c r="A164" i="1"/>
  <c r="BG149" i="1"/>
  <c r="A163" i="1"/>
  <c r="BG148" i="1"/>
  <c r="N162" i="1"/>
  <c r="A162" i="1"/>
  <c r="BG147" i="1"/>
  <c r="A161" i="1"/>
  <c r="BG146" i="1"/>
  <c r="N160" i="1"/>
  <c r="A160" i="1"/>
  <c r="BG145" i="1"/>
  <c r="N159" i="1"/>
  <c r="U159" i="1"/>
  <c r="B159" i="1"/>
  <c r="A159" i="1"/>
  <c r="BG144" i="1"/>
  <c r="BG143" i="1"/>
  <c r="BG138" i="1"/>
  <c r="AF150" i="1"/>
  <c r="AE150" i="1"/>
  <c r="AD150" i="1"/>
  <c r="AC150" i="1"/>
  <c r="AB150" i="1"/>
  <c r="AA150" i="1"/>
  <c r="Z150" i="1"/>
  <c r="Y150" i="1"/>
  <c r="W150" i="1"/>
  <c r="V150" i="1"/>
  <c r="U150" i="1"/>
  <c r="T150" i="1"/>
  <c r="S150" i="1"/>
  <c r="R150" i="1"/>
  <c r="Q150" i="1"/>
  <c r="P150" i="1"/>
  <c r="A150" i="1"/>
  <c r="BG137" i="1"/>
  <c r="A149" i="1"/>
  <c r="BG136" i="1"/>
  <c r="N148" i="1"/>
  <c r="T148" i="1"/>
  <c r="J237" i="1"/>
  <c r="AJ130" i="1"/>
  <c r="AJ106" i="1"/>
  <c r="F106" i="1"/>
  <c r="F107" i="1"/>
  <c r="AP130" i="1"/>
  <c r="AP82" i="1"/>
  <c r="L82" i="1"/>
  <c r="L83" i="1"/>
  <c r="AL130" i="1"/>
  <c r="AL106" i="1"/>
  <c r="H106" i="1"/>
  <c r="H107" i="1"/>
  <c r="AO130" i="1"/>
  <c r="AO154" i="1"/>
  <c r="K154" i="1"/>
  <c r="K155" i="1"/>
  <c r="AN130" i="1"/>
  <c r="J130" i="1"/>
  <c r="J131" i="1"/>
  <c r="AK130" i="1"/>
  <c r="G130" i="1"/>
  <c r="G131" i="1"/>
  <c r="AM130" i="1"/>
  <c r="AM106" i="1"/>
  <c r="I106" i="1"/>
  <c r="I107" i="1"/>
  <c r="AI82" i="1"/>
  <c r="E82" i="1"/>
  <c r="E83" i="1"/>
  <c r="AI178" i="1"/>
  <c r="E178" i="1"/>
  <c r="E179" i="1"/>
  <c r="AI154" i="1"/>
  <c r="E154" i="1"/>
  <c r="E155" i="1"/>
  <c r="AI106" i="1"/>
  <c r="E106" i="1"/>
  <c r="E107" i="1"/>
  <c r="AL128" i="1"/>
  <c r="AL104" i="1"/>
  <c r="H104" i="1"/>
  <c r="AJ128" i="1"/>
  <c r="F128" i="1"/>
  <c r="AM128" i="1"/>
  <c r="I128" i="1"/>
  <c r="AN128" i="1"/>
  <c r="AN176" i="1"/>
  <c r="J176" i="1"/>
  <c r="AP128" i="1"/>
  <c r="AP80" i="1"/>
  <c r="L80" i="1"/>
  <c r="AI128" i="1"/>
  <c r="AI80" i="1"/>
  <c r="E80" i="1"/>
  <c r="AO128" i="1"/>
  <c r="K128" i="1"/>
  <c r="S193" i="1"/>
  <c r="S189" i="1"/>
  <c r="R148" i="1"/>
  <c r="Q148" i="1"/>
  <c r="S191" i="1"/>
  <c r="AB148" i="1"/>
  <c r="W148" i="1"/>
  <c r="H217" i="1"/>
  <c r="H224" i="1"/>
  <c r="I232" i="1"/>
  <c r="I233" i="1"/>
  <c r="K233" i="1"/>
  <c r="AK176" i="1"/>
  <c r="G176" i="1"/>
  <c r="G128" i="1"/>
  <c r="AK80" i="1"/>
  <c r="G80" i="1"/>
  <c r="AK152" i="1"/>
  <c r="G152" i="1"/>
  <c r="AK104" i="1"/>
  <c r="G104" i="1"/>
  <c r="J128" i="1"/>
  <c r="I217" i="1"/>
  <c r="Q162" i="1"/>
  <c r="F235" i="1"/>
  <c r="F233" i="1"/>
  <c r="V162" i="1"/>
  <c r="AF148" i="1"/>
  <c r="E232" i="1"/>
  <c r="I235" i="1"/>
  <c r="E233" i="1"/>
  <c r="R162" i="1"/>
  <c r="Q159" i="1"/>
  <c r="U162" i="1"/>
  <c r="E235" i="1"/>
  <c r="F208" i="1"/>
  <c r="G224" i="1"/>
  <c r="J236" i="1"/>
  <c r="J233" i="1"/>
  <c r="J232" i="1"/>
  <c r="P148" i="1"/>
  <c r="V148" i="1"/>
  <c r="AA148" i="1"/>
  <c r="AE148" i="1"/>
  <c r="P159" i="1"/>
  <c r="P162" i="1"/>
  <c r="J224" i="1"/>
  <c r="V159" i="1"/>
  <c r="W162" i="1"/>
  <c r="T162" i="1"/>
  <c r="K236" i="1"/>
  <c r="K232" i="1"/>
  <c r="U148" i="1"/>
  <c r="Z148" i="1"/>
  <c r="AD148" i="1"/>
  <c r="S148" i="1"/>
  <c r="Y148" i="1"/>
  <c r="AC148" i="1"/>
  <c r="T160" i="1"/>
  <c r="G217" i="1"/>
  <c r="H233" i="1"/>
  <c r="H235" i="1"/>
  <c r="H236" i="1"/>
  <c r="S195" i="1"/>
  <c r="K209" i="1"/>
  <c r="J225" i="1"/>
  <c r="J209" i="1"/>
  <c r="G236" i="1"/>
  <c r="F236" i="1"/>
  <c r="G235" i="1"/>
  <c r="G232" i="1"/>
  <c r="S160" i="1"/>
  <c r="W160" i="1"/>
  <c r="R160" i="1"/>
  <c r="V160" i="1"/>
  <c r="T159" i="1"/>
  <c r="Q160" i="1"/>
  <c r="U160" i="1"/>
  <c r="S159" i="1"/>
  <c r="R159" i="1"/>
  <c r="W159" i="1"/>
  <c r="L159" i="1"/>
  <c r="P160" i="1"/>
  <c r="S162" i="1"/>
  <c r="G233" i="1"/>
  <c r="A148" i="1"/>
  <c r="BG135" i="1"/>
  <c r="A147" i="1"/>
  <c r="BG134" i="1"/>
  <c r="N146" i="1"/>
  <c r="W146" i="1"/>
  <c r="A146" i="1"/>
  <c r="BG133" i="1"/>
  <c r="L81" i="1"/>
  <c r="AJ178" i="1"/>
  <c r="F178" i="1"/>
  <c r="F179" i="1"/>
  <c r="AP106" i="1"/>
  <c r="L106" i="1"/>
  <c r="L107" i="1"/>
  <c r="AM154" i="1"/>
  <c r="I154" i="1"/>
  <c r="I155" i="1"/>
  <c r="AP154" i="1"/>
  <c r="L154" i="1"/>
  <c r="L155" i="1"/>
  <c r="L130" i="1"/>
  <c r="L131" i="1"/>
  <c r="AP178" i="1"/>
  <c r="L178" i="1"/>
  <c r="L179" i="1"/>
  <c r="AN106" i="1"/>
  <c r="J106" i="1"/>
  <c r="J107" i="1"/>
  <c r="AN82" i="1"/>
  <c r="J82" i="1"/>
  <c r="J83" i="1"/>
  <c r="AJ154" i="1"/>
  <c r="F154" i="1"/>
  <c r="F155" i="1"/>
  <c r="AJ82" i="1"/>
  <c r="F82" i="1"/>
  <c r="F83" i="1"/>
  <c r="F130" i="1"/>
  <c r="AL82" i="1"/>
  <c r="H82" i="1"/>
  <c r="H83" i="1"/>
  <c r="AN178" i="1"/>
  <c r="J178" i="1"/>
  <c r="AL178" i="1"/>
  <c r="H178" i="1"/>
  <c r="H179" i="1"/>
  <c r="H130" i="1"/>
  <c r="H131" i="1"/>
  <c r="J129" i="1"/>
  <c r="AL154" i="1"/>
  <c r="H154" i="1"/>
  <c r="H155" i="1"/>
  <c r="AM178" i="1"/>
  <c r="I178" i="1"/>
  <c r="I179" i="1"/>
  <c r="AM82" i="1"/>
  <c r="I82" i="1"/>
  <c r="I83" i="1"/>
  <c r="AK82" i="1"/>
  <c r="G82" i="1"/>
  <c r="AO178" i="1"/>
  <c r="K178" i="1"/>
  <c r="K179" i="1"/>
  <c r="I130" i="1"/>
  <c r="G129" i="1"/>
  <c r="K130" i="1"/>
  <c r="AK178" i="1"/>
  <c r="G178" i="1"/>
  <c r="AN154" i="1"/>
  <c r="J154" i="1"/>
  <c r="J155" i="1"/>
  <c r="AO106" i="1"/>
  <c r="K106" i="1"/>
  <c r="K107" i="1"/>
  <c r="AK154" i="1"/>
  <c r="G154" i="1"/>
  <c r="AO82" i="1"/>
  <c r="K82" i="1"/>
  <c r="K83" i="1"/>
  <c r="AK106" i="1"/>
  <c r="G106" i="1"/>
  <c r="AO176" i="1"/>
  <c r="K176" i="1"/>
  <c r="AN104" i="1"/>
  <c r="J104" i="1"/>
  <c r="H105" i="1"/>
  <c r="E81" i="1"/>
  <c r="AO80" i="1"/>
  <c r="K80" i="1"/>
  <c r="E128" i="1"/>
  <c r="E129" i="1"/>
  <c r="AM80" i="1"/>
  <c r="I80" i="1"/>
  <c r="AN80" i="1"/>
  <c r="J80" i="1"/>
  <c r="AM104" i="1"/>
  <c r="I104" i="1"/>
  <c r="I105" i="1"/>
  <c r="AN152" i="1"/>
  <c r="J152" i="1"/>
  <c r="AJ176" i="1"/>
  <c r="F176" i="1"/>
  <c r="AL176" i="1"/>
  <c r="H176" i="1"/>
  <c r="H128" i="1"/>
  <c r="AP104" i="1"/>
  <c r="L104" i="1"/>
  <c r="AP152" i="1"/>
  <c r="L152" i="1"/>
  <c r="AO152" i="1"/>
  <c r="K152" i="1"/>
  <c r="K153" i="1"/>
  <c r="AJ80" i="1"/>
  <c r="F80" i="1"/>
  <c r="AM176" i="1"/>
  <c r="I176" i="1"/>
  <c r="AJ104" i="1"/>
  <c r="F104" i="1"/>
  <c r="F105" i="1"/>
  <c r="AI104" i="1"/>
  <c r="E104" i="1"/>
  <c r="E105" i="1"/>
  <c r="AO104" i="1"/>
  <c r="K104" i="1"/>
  <c r="AM152" i="1"/>
  <c r="I152" i="1"/>
  <c r="AI176" i="1"/>
  <c r="E176" i="1"/>
  <c r="E177" i="1"/>
  <c r="AL152" i="1"/>
  <c r="H152" i="1"/>
  <c r="AP176" i="1"/>
  <c r="L176" i="1"/>
  <c r="AL80" i="1"/>
  <c r="H80" i="1"/>
  <c r="AJ152" i="1"/>
  <c r="F152" i="1"/>
  <c r="L128" i="1"/>
  <c r="AI152" i="1"/>
  <c r="E152" i="1"/>
  <c r="E153" i="1"/>
  <c r="K159" i="1"/>
  <c r="J159" i="1"/>
  <c r="I159" i="1"/>
  <c r="H159" i="1"/>
  <c r="F224" i="1"/>
  <c r="F217" i="1"/>
  <c r="E217" i="1"/>
  <c r="V146" i="1"/>
  <c r="AB146" i="1"/>
  <c r="AF146" i="1"/>
  <c r="U146" i="1"/>
  <c r="AA146" i="1"/>
  <c r="AE146" i="1"/>
  <c r="R146" i="1"/>
  <c r="Z146" i="1"/>
  <c r="AD146" i="1"/>
  <c r="Q146" i="1"/>
  <c r="Y146" i="1"/>
  <c r="AC146" i="1"/>
  <c r="J218" i="1"/>
  <c r="G159" i="1"/>
  <c r="F159" i="1"/>
  <c r="E159" i="1"/>
  <c r="P146" i="1"/>
  <c r="T146" i="1"/>
  <c r="I209" i="1"/>
  <c r="I225" i="1"/>
  <c r="I218" i="1"/>
  <c r="S146" i="1"/>
  <c r="A145" i="1"/>
  <c r="BG132" i="1"/>
  <c r="N144" i="1"/>
  <c r="T144" i="1"/>
  <c r="A144" i="1"/>
  <c r="BG131" i="1"/>
  <c r="A143" i="1"/>
  <c r="BG130" i="1"/>
  <c r="G153" i="1"/>
  <c r="G155" i="1"/>
  <c r="F129" i="1"/>
  <c r="F131" i="1"/>
  <c r="I129" i="1"/>
  <c r="I131" i="1"/>
  <c r="K129" i="1"/>
  <c r="K131" i="1"/>
  <c r="G177" i="1"/>
  <c r="G179" i="1"/>
  <c r="J177" i="1"/>
  <c r="J179" i="1"/>
  <c r="G105" i="1"/>
  <c r="G107" i="1"/>
  <c r="G81" i="1"/>
  <c r="G83" i="1"/>
  <c r="L105" i="1"/>
  <c r="L177" i="1"/>
  <c r="F81" i="1"/>
  <c r="H177" i="1"/>
  <c r="F177" i="1"/>
  <c r="L129" i="1"/>
  <c r="H153" i="1"/>
  <c r="J81" i="1"/>
  <c r="K177" i="1"/>
  <c r="I153" i="1"/>
  <c r="F153" i="1"/>
  <c r="L153" i="1"/>
  <c r="H129" i="1"/>
  <c r="J105" i="1"/>
  <c r="K105" i="1"/>
  <c r="H81" i="1"/>
  <c r="I177" i="1"/>
  <c r="I81" i="1"/>
  <c r="K81" i="1"/>
  <c r="J153" i="1"/>
  <c r="Z144" i="1"/>
  <c r="Y144" i="1"/>
  <c r="AD144" i="1"/>
  <c r="AC144" i="1"/>
  <c r="AB144" i="1"/>
  <c r="AF144" i="1"/>
  <c r="AA144" i="1"/>
  <c r="AE144" i="1"/>
  <c r="H209" i="1"/>
  <c r="G209" i="1"/>
  <c r="S144" i="1"/>
  <c r="W144" i="1"/>
  <c r="R144" i="1"/>
  <c r="V144" i="1"/>
  <c r="Q144" i="1"/>
  <c r="U144" i="1"/>
  <c r="P144" i="1"/>
  <c r="N142" i="1"/>
  <c r="U142" i="1"/>
  <c r="A142" i="1"/>
  <c r="BG129" i="1"/>
  <c r="A141" i="1"/>
  <c r="BG128" i="1"/>
  <c r="N140" i="1"/>
  <c r="W140" i="1"/>
  <c r="A140" i="1"/>
  <c r="BG127" i="1"/>
  <c r="A139" i="1"/>
  <c r="BG126" i="1"/>
  <c r="N138" i="1"/>
  <c r="W138" i="1"/>
  <c r="A138" i="1"/>
  <c r="BG125" i="1"/>
  <c r="A137" i="1"/>
  <c r="N136" i="1"/>
  <c r="W136" i="1"/>
  <c r="A136" i="1"/>
  <c r="N135" i="1"/>
  <c r="V135" i="1"/>
  <c r="B135" i="1"/>
  <c r="A135" i="1"/>
  <c r="BG122" i="1"/>
  <c r="BG121" i="1"/>
  <c r="BG118" i="1"/>
  <c r="BG117" i="1"/>
  <c r="BG116" i="1"/>
  <c r="AF126" i="1"/>
  <c r="AF174" i="1"/>
  <c r="AE126" i="1"/>
  <c r="AE174" i="1"/>
  <c r="AD126" i="1"/>
  <c r="AD174" i="1"/>
  <c r="AC126" i="1"/>
  <c r="AC174" i="1"/>
  <c r="AB126" i="1"/>
  <c r="AB174" i="1"/>
  <c r="AA126" i="1"/>
  <c r="AA174" i="1"/>
  <c r="Z126" i="1"/>
  <c r="Z174" i="1"/>
  <c r="Y126" i="1"/>
  <c r="Y174" i="1"/>
  <c r="W126" i="1"/>
  <c r="V126" i="1"/>
  <c r="V174" i="1"/>
  <c r="U126" i="1"/>
  <c r="U174" i="1"/>
  <c r="T126" i="1"/>
  <c r="T174" i="1"/>
  <c r="S126" i="1"/>
  <c r="R126" i="1"/>
  <c r="R174" i="1"/>
  <c r="Q126" i="1"/>
  <c r="Q174" i="1"/>
  <c r="P126" i="1"/>
  <c r="P174" i="1"/>
  <c r="A126" i="1"/>
  <c r="BG115" i="1"/>
  <c r="A125" i="1"/>
  <c r="BG114" i="1"/>
  <c r="N124" i="1"/>
  <c r="T124" i="1"/>
  <c r="T172" i="1"/>
  <c r="A124" i="1"/>
  <c r="BG113" i="1"/>
  <c r="A123" i="1"/>
  <c r="BG112" i="1"/>
  <c r="AH122" i="1"/>
  <c r="AK122" i="1"/>
  <c r="N122" i="1"/>
  <c r="U122" i="1"/>
  <c r="U170" i="1"/>
  <c r="A122" i="1"/>
  <c r="BG111" i="1"/>
  <c r="A121" i="1"/>
  <c r="BG110" i="1"/>
  <c r="AH120" i="1"/>
  <c r="AN120" i="1"/>
  <c r="N120" i="1"/>
  <c r="U120" i="1"/>
  <c r="U168" i="1"/>
  <c r="A120" i="1"/>
  <c r="BG109" i="1"/>
  <c r="A119" i="1"/>
  <c r="BG108" i="1"/>
  <c r="AA140" i="1"/>
  <c r="AE124" i="1"/>
  <c r="AE172" i="1"/>
  <c r="Y124" i="1"/>
  <c r="Y172" i="1"/>
  <c r="AE142" i="1"/>
  <c r="P140" i="1"/>
  <c r="P142" i="1"/>
  <c r="R138" i="1"/>
  <c r="Q138" i="1"/>
  <c r="U140" i="1"/>
  <c r="T142" i="1"/>
  <c r="AB122" i="1"/>
  <c r="AB170" i="1"/>
  <c r="AA120" i="1"/>
  <c r="AA168" i="1"/>
  <c r="AB124" i="1"/>
  <c r="AB172" i="1"/>
  <c r="R136" i="1"/>
  <c r="P120" i="1"/>
  <c r="P168" i="1"/>
  <c r="AE120" i="1"/>
  <c r="AE168" i="1"/>
  <c r="P122" i="1"/>
  <c r="P170" i="1"/>
  <c r="AF122" i="1"/>
  <c r="AF170" i="1"/>
  <c r="AA124" i="1"/>
  <c r="Z124" i="1"/>
  <c r="Z172" i="1"/>
  <c r="AF124" i="1"/>
  <c r="AF172" i="1"/>
  <c r="Q136" i="1"/>
  <c r="AE140" i="1"/>
  <c r="AA142" i="1"/>
  <c r="AB120" i="1"/>
  <c r="AB168" i="1"/>
  <c r="AA122" i="1"/>
  <c r="AA170" i="1"/>
  <c r="AD124" i="1"/>
  <c r="T120" i="1"/>
  <c r="T168" i="1"/>
  <c r="AF120" i="1"/>
  <c r="T122" i="1"/>
  <c r="T170" i="1"/>
  <c r="AB142" i="1"/>
  <c r="Z140" i="1"/>
  <c r="V136" i="1"/>
  <c r="V138" i="1"/>
  <c r="R140" i="1"/>
  <c r="Y140" i="1"/>
  <c r="AC140" i="1"/>
  <c r="Z142" i="1"/>
  <c r="AD142" i="1"/>
  <c r="T140" i="1"/>
  <c r="AD140" i="1"/>
  <c r="Z120" i="1"/>
  <c r="Z168" i="1"/>
  <c r="AD120" i="1"/>
  <c r="AD168" i="1"/>
  <c r="Z122" i="1"/>
  <c r="Z170" i="1"/>
  <c r="AE122" i="1"/>
  <c r="AE170" i="1"/>
  <c r="Y120" i="1"/>
  <c r="Y168" i="1"/>
  <c r="AC120" i="1"/>
  <c r="AC168" i="1"/>
  <c r="Y122" i="1"/>
  <c r="Y170" i="1"/>
  <c r="AD122" i="1"/>
  <c r="AD170" i="1"/>
  <c r="AC124" i="1"/>
  <c r="U136" i="1"/>
  <c r="U138" i="1"/>
  <c r="Q140" i="1"/>
  <c r="V140" i="1"/>
  <c r="AB140" i="1"/>
  <c r="AF140" i="1"/>
  <c r="Y142" i="1"/>
  <c r="AC142" i="1"/>
  <c r="S174" i="1"/>
  <c r="W174" i="1"/>
  <c r="R124" i="1"/>
  <c r="R172" i="1"/>
  <c r="V124" i="1"/>
  <c r="V172" i="1"/>
  <c r="R135" i="1"/>
  <c r="W135" i="1"/>
  <c r="L135" i="1"/>
  <c r="K135" i="1"/>
  <c r="S142" i="1"/>
  <c r="W142" i="1"/>
  <c r="H225" i="1"/>
  <c r="R120" i="1"/>
  <c r="R168" i="1"/>
  <c r="V120" i="1"/>
  <c r="V168" i="1"/>
  <c r="AM120" i="1"/>
  <c r="AM168" i="1"/>
  <c r="R122" i="1"/>
  <c r="V122" i="1"/>
  <c r="V170" i="1"/>
  <c r="Q124" i="1"/>
  <c r="Q172" i="1"/>
  <c r="U124" i="1"/>
  <c r="U172" i="1"/>
  <c r="AD172" i="1"/>
  <c r="Q135" i="1"/>
  <c r="P136" i="1"/>
  <c r="T136" i="1"/>
  <c r="P138" i="1"/>
  <c r="T138" i="1"/>
  <c r="S140" i="1"/>
  <c r="R142" i="1"/>
  <c r="V142" i="1"/>
  <c r="H218" i="1"/>
  <c r="F209" i="1"/>
  <c r="E209" i="1"/>
  <c r="G225" i="1"/>
  <c r="G218" i="1"/>
  <c r="S124" i="1"/>
  <c r="S172" i="1"/>
  <c r="W124" i="1"/>
  <c r="W172" i="1"/>
  <c r="T135" i="1"/>
  <c r="S135" i="1"/>
  <c r="S120" i="1"/>
  <c r="S168" i="1"/>
  <c r="W120" i="1"/>
  <c r="W168" i="1"/>
  <c r="S122" i="1"/>
  <c r="S170" i="1"/>
  <c r="W122" i="1"/>
  <c r="W170" i="1"/>
  <c r="Q120" i="1"/>
  <c r="Q168" i="1"/>
  <c r="AI120" i="1"/>
  <c r="Q122" i="1"/>
  <c r="Q170" i="1"/>
  <c r="P124" i="1"/>
  <c r="P172" i="1"/>
  <c r="P135" i="1"/>
  <c r="U135" i="1"/>
  <c r="S136" i="1"/>
  <c r="S138" i="1"/>
  <c r="Q142" i="1"/>
  <c r="AC122" i="1"/>
  <c r="AC170" i="1"/>
  <c r="AN168" i="1"/>
  <c r="AN144" i="1"/>
  <c r="AK170" i="1"/>
  <c r="AK146" i="1"/>
  <c r="AL122" i="1"/>
  <c r="AP122" i="1"/>
  <c r="AL120" i="1"/>
  <c r="AP120" i="1"/>
  <c r="AO122" i="1"/>
  <c r="AK120" i="1"/>
  <c r="AO120" i="1"/>
  <c r="AJ122" i="1"/>
  <c r="AN122" i="1"/>
  <c r="AJ120" i="1"/>
  <c r="AI122" i="1"/>
  <c r="AM122" i="1"/>
  <c r="N118" i="1"/>
  <c r="U118" i="1"/>
  <c r="U166" i="1"/>
  <c r="A118" i="1"/>
  <c r="BG107" i="1"/>
  <c r="J120" i="1"/>
  <c r="E120" i="1"/>
  <c r="G122" i="1"/>
  <c r="AM144" i="1"/>
  <c r="AC172" i="1"/>
  <c r="I120" i="1"/>
  <c r="AA172" i="1"/>
  <c r="P118" i="1"/>
  <c r="AA118" i="1"/>
  <c r="AA166" i="1"/>
  <c r="AE118" i="1"/>
  <c r="AE166" i="1"/>
  <c r="Y118" i="1"/>
  <c r="Y166" i="1"/>
  <c r="AC118" i="1"/>
  <c r="AC166" i="1"/>
  <c r="AI144" i="1"/>
  <c r="Z118" i="1"/>
  <c r="Z166" i="1"/>
  <c r="AD118" i="1"/>
  <c r="AD166" i="1"/>
  <c r="T118" i="1"/>
  <c r="T166" i="1"/>
  <c r="AB118" i="1"/>
  <c r="AB166" i="1"/>
  <c r="AF118" i="1"/>
  <c r="AF166" i="1"/>
  <c r="J135" i="1"/>
  <c r="I135" i="1"/>
  <c r="H135" i="1"/>
  <c r="G135" i="1"/>
  <c r="F135" i="1"/>
  <c r="E135" i="1"/>
  <c r="AI168" i="1"/>
  <c r="AF168" i="1"/>
  <c r="R170" i="1"/>
  <c r="F225" i="1"/>
  <c r="E225" i="1"/>
  <c r="F218" i="1"/>
  <c r="E218" i="1"/>
  <c r="R118" i="1"/>
  <c r="R166" i="1"/>
  <c r="V118" i="1"/>
  <c r="V166" i="1"/>
  <c r="S118" i="1"/>
  <c r="S166" i="1"/>
  <c r="W118" i="1"/>
  <c r="W166" i="1"/>
  <c r="Q118" i="1"/>
  <c r="Q166" i="1"/>
  <c r="AJ168" i="1"/>
  <c r="AJ144" i="1"/>
  <c r="F120" i="1"/>
  <c r="AK168" i="1"/>
  <c r="AK144" i="1"/>
  <c r="G120" i="1"/>
  <c r="G121" i="1"/>
  <c r="AP168" i="1"/>
  <c r="L168" i="1"/>
  <c r="AP144" i="1"/>
  <c r="L144" i="1"/>
  <c r="L120" i="1"/>
  <c r="AL170" i="1"/>
  <c r="AL146" i="1"/>
  <c r="H122" i="1"/>
  <c r="AI170" i="1"/>
  <c r="AI146" i="1"/>
  <c r="E122" i="1"/>
  <c r="AO168" i="1"/>
  <c r="AO144" i="1"/>
  <c r="K120" i="1"/>
  <c r="AO170" i="1"/>
  <c r="AO146" i="1"/>
  <c r="K122" i="1"/>
  <c r="AP170" i="1"/>
  <c r="L170" i="1"/>
  <c r="AP146" i="1"/>
  <c r="L146" i="1"/>
  <c r="L122" i="1"/>
  <c r="AM170" i="1"/>
  <c r="AM146" i="1"/>
  <c r="I122" i="1"/>
  <c r="AJ170" i="1"/>
  <c r="AJ146" i="1"/>
  <c r="F122" i="1"/>
  <c r="AN170" i="1"/>
  <c r="AN146" i="1"/>
  <c r="J122" i="1"/>
  <c r="AL168" i="1"/>
  <c r="AL144" i="1"/>
  <c r="H120" i="1"/>
  <c r="A117" i="1"/>
  <c r="N116" i="1"/>
  <c r="V116" i="1"/>
  <c r="V164" i="1"/>
  <c r="A116" i="1"/>
  <c r="A115" i="1"/>
  <c r="BG104" i="1"/>
  <c r="N114" i="1"/>
  <c r="W114" i="1"/>
  <c r="A114" i="1"/>
  <c r="BG103" i="1"/>
  <c r="A113" i="1"/>
  <c r="BG102" i="1"/>
  <c r="N112" i="1"/>
  <c r="W112" i="1"/>
  <c r="A112" i="1"/>
  <c r="BG101" i="1"/>
  <c r="N111" i="1"/>
  <c r="U111" i="1"/>
  <c r="B111" i="1"/>
  <c r="A111" i="1"/>
  <c r="BG100" i="1"/>
  <c r="BG99" i="1"/>
  <c r="BG96" i="1"/>
  <c r="BG95" i="1"/>
  <c r="BG94" i="1"/>
  <c r="AC102" i="1"/>
  <c r="AB102" i="1"/>
  <c r="AA102" i="1"/>
  <c r="Z102" i="1"/>
  <c r="Y102" i="1"/>
  <c r="W102" i="1"/>
  <c r="V102" i="1"/>
  <c r="U102" i="1"/>
  <c r="P166" i="1"/>
  <c r="J121" i="1"/>
  <c r="T116" i="1"/>
  <c r="T114" i="1"/>
  <c r="E121" i="1"/>
  <c r="P114" i="1"/>
  <c r="AE116" i="1"/>
  <c r="I121" i="1"/>
  <c r="Q111" i="1"/>
  <c r="P111" i="1"/>
  <c r="AA116" i="1"/>
  <c r="T112" i="1"/>
  <c r="R112" i="1"/>
  <c r="Q112" i="1"/>
  <c r="V112" i="1"/>
  <c r="P112" i="1"/>
  <c r="U112" i="1"/>
  <c r="Q114" i="1"/>
  <c r="Q116" i="1"/>
  <c r="Q164" i="1"/>
  <c r="Z116" i="1"/>
  <c r="Z164" i="1"/>
  <c r="AD116" i="1"/>
  <c r="AD164" i="1"/>
  <c r="P116" i="1"/>
  <c r="Y116" i="1"/>
  <c r="Y164" i="1"/>
  <c r="AC116" i="1"/>
  <c r="AC164" i="1"/>
  <c r="U114" i="1"/>
  <c r="U116" i="1"/>
  <c r="U164" i="1"/>
  <c r="AB116" i="1"/>
  <c r="AB164" i="1"/>
  <c r="AF116" i="1"/>
  <c r="AF164" i="1"/>
  <c r="AE164" i="1"/>
  <c r="T111" i="1"/>
  <c r="K121" i="1"/>
  <c r="S114" i="1"/>
  <c r="S186" i="1"/>
  <c r="S187" i="1"/>
  <c r="S116" i="1"/>
  <c r="S164" i="1"/>
  <c r="W116" i="1"/>
  <c r="W164" i="1"/>
  <c r="R111" i="1"/>
  <c r="V111" i="1"/>
  <c r="S112" i="1"/>
  <c r="S184" i="1"/>
  <c r="R114" i="1"/>
  <c r="V114" i="1"/>
  <c r="R116" i="1"/>
  <c r="R164" i="1"/>
  <c r="S111" i="1"/>
  <c r="W111" i="1"/>
  <c r="L111" i="1"/>
  <c r="H121" i="1"/>
  <c r="K146" i="1"/>
  <c r="J146" i="1"/>
  <c r="I146" i="1"/>
  <c r="H146" i="1"/>
  <c r="G146" i="1"/>
  <c r="F146" i="1"/>
  <c r="E146" i="1"/>
  <c r="F121" i="1"/>
  <c r="L121" i="1"/>
  <c r="K170" i="1"/>
  <c r="J170" i="1"/>
  <c r="I170" i="1"/>
  <c r="H170" i="1"/>
  <c r="G170" i="1"/>
  <c r="F170" i="1"/>
  <c r="E170" i="1"/>
  <c r="K168" i="1"/>
  <c r="L169" i="1"/>
  <c r="K144" i="1"/>
  <c r="L145" i="1"/>
  <c r="T102" i="1"/>
  <c r="S102" i="1"/>
  <c r="R102" i="1"/>
  <c r="Q102" i="1"/>
  <c r="P102" i="1"/>
  <c r="A102" i="1"/>
  <c r="BG93" i="1"/>
  <c r="A101" i="1"/>
  <c r="BG92" i="1"/>
  <c r="AE100" i="1"/>
  <c r="AD100" i="1"/>
  <c r="AC100" i="1"/>
  <c r="AB100" i="1"/>
  <c r="AA100" i="1"/>
  <c r="Z100" i="1"/>
  <c r="Y100" i="1"/>
  <c r="W100" i="1"/>
  <c r="V100" i="1"/>
  <c r="U100" i="1"/>
  <c r="T100" i="1"/>
  <c r="S100" i="1"/>
  <c r="R100" i="1"/>
  <c r="Q100" i="1"/>
  <c r="P100" i="1"/>
  <c r="A100" i="1"/>
  <c r="BG91" i="1"/>
  <c r="AA164" i="1"/>
  <c r="T164" i="1"/>
  <c r="K111" i="1"/>
  <c r="J111" i="1"/>
  <c r="I111" i="1"/>
  <c r="S185" i="1"/>
  <c r="H111" i="1"/>
  <c r="G111" i="1"/>
  <c r="F111" i="1"/>
  <c r="E111" i="1"/>
  <c r="P164" i="1"/>
  <c r="J144" i="1"/>
  <c r="K145" i="1"/>
  <c r="J168" i="1"/>
  <c r="K169" i="1"/>
  <c r="A99" i="1"/>
  <c r="BG90" i="1"/>
  <c r="AP98" i="1"/>
  <c r="AO98" i="1"/>
  <c r="AN98" i="1"/>
  <c r="AM98" i="1"/>
  <c r="AL98" i="1"/>
  <c r="AK98" i="1"/>
  <c r="AJ98" i="1"/>
  <c r="AI98" i="1"/>
  <c r="AF98" i="1"/>
  <c r="AE98" i="1"/>
  <c r="AD98" i="1"/>
  <c r="AC98" i="1"/>
  <c r="AB98" i="1"/>
  <c r="AA98" i="1"/>
  <c r="Z98" i="1"/>
  <c r="Y98" i="1"/>
  <c r="W98" i="1"/>
  <c r="V98" i="1"/>
  <c r="U98" i="1"/>
  <c r="T98" i="1"/>
  <c r="S98" i="1"/>
  <c r="R98" i="1"/>
  <c r="Q98" i="1"/>
  <c r="P98" i="1"/>
  <c r="L98" i="1"/>
  <c r="K98" i="1"/>
  <c r="I168" i="1"/>
  <c r="J169" i="1"/>
  <c r="I144" i="1"/>
  <c r="J145" i="1"/>
  <c r="J98" i="1"/>
  <c r="I98" i="1"/>
  <c r="H98" i="1"/>
  <c r="G98" i="1"/>
  <c r="F98" i="1"/>
  <c r="E98" i="1"/>
  <c r="A98" i="1"/>
  <c r="BG89" i="1"/>
  <c r="A97" i="1"/>
  <c r="AP96" i="1"/>
  <c r="AO96" i="1"/>
  <c r="AN96" i="1"/>
  <c r="AM96" i="1"/>
  <c r="AL96" i="1"/>
  <c r="AK96" i="1"/>
  <c r="AJ96" i="1"/>
  <c r="AI96" i="1"/>
  <c r="AF96" i="1"/>
  <c r="AE96" i="1"/>
  <c r="AD96" i="1"/>
  <c r="AC96" i="1"/>
  <c r="AB96" i="1"/>
  <c r="AA96" i="1"/>
  <c r="Z96" i="1"/>
  <c r="Y96" i="1"/>
  <c r="W96" i="1"/>
  <c r="V96" i="1"/>
  <c r="U96" i="1"/>
  <c r="T96" i="1"/>
  <c r="S96" i="1"/>
  <c r="R96" i="1"/>
  <c r="Q96" i="1"/>
  <c r="P96" i="1"/>
  <c r="A96" i="1"/>
  <c r="A95" i="1"/>
  <c r="BG86" i="1"/>
  <c r="AF94" i="1"/>
  <c r="AE94" i="1"/>
  <c r="AD94" i="1"/>
  <c r="AC94" i="1"/>
  <c r="AB94" i="1"/>
  <c r="AA94" i="1"/>
  <c r="Z94" i="1"/>
  <c r="Y94" i="1"/>
  <c r="W94" i="1"/>
  <c r="V94" i="1"/>
  <c r="U94" i="1"/>
  <c r="T94" i="1"/>
  <c r="S94" i="1"/>
  <c r="R94" i="1"/>
  <c r="Q94" i="1"/>
  <c r="P94" i="1"/>
  <c r="A94" i="1"/>
  <c r="BG85" i="1"/>
  <c r="A93" i="1"/>
  <c r="BG84" i="1"/>
  <c r="AF92" i="1"/>
  <c r="AE92" i="1"/>
  <c r="AD92" i="1"/>
  <c r="AC92" i="1"/>
  <c r="AB92" i="1"/>
  <c r="AA92" i="1"/>
  <c r="Z92" i="1"/>
  <c r="Y92" i="1"/>
  <c r="W92" i="1"/>
  <c r="V92" i="1"/>
  <c r="U92" i="1"/>
  <c r="T92" i="1"/>
  <c r="S92" i="1"/>
  <c r="R92" i="1"/>
  <c r="Q92" i="1"/>
  <c r="P92" i="1"/>
  <c r="A92" i="1"/>
  <c r="BG83" i="1"/>
  <c r="A91" i="1"/>
  <c r="BG82" i="1"/>
  <c r="N90" i="1"/>
  <c r="W90" i="1"/>
  <c r="A90" i="1"/>
  <c r="BG81" i="1"/>
  <c r="A89" i="1"/>
  <c r="BG80" i="1"/>
  <c r="N88" i="1"/>
  <c r="T88" i="1"/>
  <c r="A88" i="1"/>
  <c r="BG79" i="1"/>
  <c r="N87" i="1"/>
  <c r="Q87" i="1"/>
  <c r="B87" i="1"/>
  <c r="A87" i="1"/>
  <c r="BG78" i="1"/>
  <c r="BG77" i="1"/>
  <c r="BG74" i="1"/>
  <c r="N80" i="1"/>
  <c r="BG73" i="1"/>
  <c r="BG72" i="1"/>
  <c r="AF78" i="1"/>
  <c r="AE78" i="1"/>
  <c r="AD78" i="1"/>
  <c r="AC78" i="1"/>
  <c r="AB78" i="1"/>
  <c r="AA78" i="1"/>
  <c r="Z78" i="1"/>
  <c r="Y78" i="1"/>
  <c r="W78" i="1"/>
  <c r="V78" i="1"/>
  <c r="U78" i="1"/>
  <c r="T78" i="1"/>
  <c r="S78" i="1"/>
  <c r="R78" i="1"/>
  <c r="Q78" i="1"/>
  <c r="P78" i="1"/>
  <c r="N78" i="1"/>
  <c r="A78" i="1"/>
  <c r="BG71" i="1"/>
  <c r="A77" i="1"/>
  <c r="AF76" i="1"/>
  <c r="AE76" i="1"/>
  <c r="AD76" i="1"/>
  <c r="AC76" i="1"/>
  <c r="AB76" i="1"/>
  <c r="AA76" i="1"/>
  <c r="Z76" i="1"/>
  <c r="Y76" i="1"/>
  <c r="W76" i="1"/>
  <c r="V76" i="1"/>
  <c r="U76" i="1"/>
  <c r="T76" i="1"/>
  <c r="S76" i="1"/>
  <c r="R76" i="1"/>
  <c r="Q76" i="1"/>
  <c r="P76" i="1"/>
  <c r="A76" i="1"/>
  <c r="A75" i="1"/>
  <c r="BG68" i="1"/>
  <c r="AP74" i="1"/>
  <c r="AO74" i="1"/>
  <c r="AN74" i="1"/>
  <c r="AM74" i="1"/>
  <c r="AL74" i="1"/>
  <c r="AK74" i="1"/>
  <c r="AJ74" i="1"/>
  <c r="AI74" i="1"/>
  <c r="AF74" i="1"/>
  <c r="AE74" i="1"/>
  <c r="AD74" i="1"/>
  <c r="AC74" i="1"/>
  <c r="AB74" i="1"/>
  <c r="AA74" i="1"/>
  <c r="Z74" i="1"/>
  <c r="Y74" i="1"/>
  <c r="W74" i="1"/>
  <c r="V74" i="1"/>
  <c r="U74" i="1"/>
  <c r="T74" i="1"/>
  <c r="S74" i="1"/>
  <c r="R74" i="1"/>
  <c r="Q74" i="1"/>
  <c r="P74" i="1"/>
  <c r="A74" i="1"/>
  <c r="BG67" i="1"/>
  <c r="A73" i="1"/>
  <c r="BG66" i="1"/>
  <c r="AP72" i="1"/>
  <c r="AO72" i="1"/>
  <c r="AN72" i="1"/>
  <c r="AM72" i="1"/>
  <c r="AL72" i="1"/>
  <c r="AK72" i="1"/>
  <c r="AJ72" i="1"/>
  <c r="AI72" i="1"/>
  <c r="AF72" i="1"/>
  <c r="AE72" i="1"/>
  <c r="AD72" i="1"/>
  <c r="AC72" i="1"/>
  <c r="AB72" i="1"/>
  <c r="AA72" i="1"/>
  <c r="Z72" i="1"/>
  <c r="Y72" i="1"/>
  <c r="W72" i="1"/>
  <c r="V72" i="1"/>
  <c r="U72" i="1"/>
  <c r="T72" i="1"/>
  <c r="S72" i="1"/>
  <c r="R72" i="1"/>
  <c r="Q72" i="1"/>
  <c r="P72" i="1"/>
  <c r="A72" i="1"/>
  <c r="BG65" i="1"/>
  <c r="A71" i="1"/>
  <c r="BG64" i="1"/>
  <c r="AF70" i="1"/>
  <c r="AE70" i="1"/>
  <c r="AD70" i="1"/>
  <c r="AC70" i="1"/>
  <c r="AB70" i="1"/>
  <c r="AA70" i="1"/>
  <c r="Z70" i="1"/>
  <c r="Y70" i="1"/>
  <c r="W70" i="1"/>
  <c r="V70" i="1"/>
  <c r="U70" i="1"/>
  <c r="T70" i="1"/>
  <c r="S70" i="1"/>
  <c r="R70" i="1"/>
  <c r="Q70" i="1"/>
  <c r="P70" i="1"/>
  <c r="A70" i="1"/>
  <c r="BG63" i="1"/>
  <c r="P90" i="1"/>
  <c r="P87" i="1"/>
  <c r="U90" i="1"/>
  <c r="T90" i="1"/>
  <c r="T87" i="1"/>
  <c r="R90" i="1"/>
  <c r="U87" i="1"/>
  <c r="Q90" i="1"/>
  <c r="V90" i="1"/>
  <c r="S88" i="1"/>
  <c r="S87" i="1"/>
  <c r="W87" i="1"/>
  <c r="L87" i="1"/>
  <c r="Q88" i="1"/>
  <c r="U88" i="1"/>
  <c r="W88" i="1"/>
  <c r="L74" i="1"/>
  <c r="R88" i="1"/>
  <c r="V88" i="1"/>
  <c r="L72" i="1"/>
  <c r="K72" i="1"/>
  <c r="J72" i="1"/>
  <c r="I72" i="1"/>
  <c r="R87" i="1"/>
  <c r="V87" i="1"/>
  <c r="P88" i="1"/>
  <c r="S90" i="1"/>
  <c r="H72" i="1"/>
  <c r="G72" i="1"/>
  <c r="F72" i="1"/>
  <c r="E72" i="1"/>
  <c r="L96" i="1"/>
  <c r="L97" i="1"/>
  <c r="H144" i="1"/>
  <c r="I145" i="1"/>
  <c r="H168" i="1"/>
  <c r="I169" i="1"/>
  <c r="K74" i="1"/>
  <c r="J74" i="1"/>
  <c r="I74" i="1"/>
  <c r="H74" i="1"/>
  <c r="G74" i="1"/>
  <c r="F74" i="1"/>
  <c r="E74" i="1"/>
  <c r="K96" i="1"/>
  <c r="L73" i="1"/>
  <c r="E73" i="1"/>
  <c r="K87" i="1"/>
  <c r="J87" i="1"/>
  <c r="I87" i="1"/>
  <c r="H87" i="1"/>
  <c r="G87" i="1"/>
  <c r="F87" i="1"/>
  <c r="E87" i="1"/>
  <c r="H73" i="1"/>
  <c r="K73" i="1"/>
  <c r="G73" i="1"/>
  <c r="J73" i="1"/>
  <c r="I73" i="1"/>
  <c r="J96" i="1"/>
  <c r="K97" i="1"/>
  <c r="G144" i="1"/>
  <c r="H145" i="1"/>
  <c r="F73" i="1"/>
  <c r="G168" i="1"/>
  <c r="H169" i="1"/>
  <c r="A69" i="1"/>
  <c r="BG62" i="1"/>
  <c r="AF68" i="1"/>
  <c r="AE68" i="1"/>
  <c r="AD68" i="1"/>
  <c r="AC68" i="1"/>
  <c r="AB68" i="1"/>
  <c r="AA68" i="1"/>
  <c r="Z68" i="1"/>
  <c r="Y68" i="1"/>
  <c r="W68" i="1"/>
  <c r="V68" i="1"/>
  <c r="U68" i="1"/>
  <c r="T68" i="1"/>
  <c r="S68" i="1"/>
  <c r="R68" i="1"/>
  <c r="Q68" i="1"/>
  <c r="P68" i="1"/>
  <c r="A68" i="1"/>
  <c r="BG61" i="1"/>
  <c r="A67" i="1"/>
  <c r="BG60" i="1"/>
  <c r="N66" i="1"/>
  <c r="W66" i="1"/>
  <c r="A66" i="1"/>
  <c r="BG59" i="1"/>
  <c r="A65" i="1"/>
  <c r="BG58" i="1"/>
  <c r="N64" i="1"/>
  <c r="T64" i="1"/>
  <c r="A64" i="1"/>
  <c r="BG57" i="1"/>
  <c r="N63" i="1"/>
  <c r="P63" i="1"/>
  <c r="B63" i="1"/>
  <c r="A63" i="1"/>
  <c r="BG56" i="1"/>
  <c r="BG55" i="1"/>
  <c r="BG54" i="1"/>
  <c r="BG53" i="1"/>
  <c r="BG52" i="1"/>
  <c r="BG51" i="1"/>
  <c r="V63" i="1"/>
  <c r="U63" i="1"/>
  <c r="R66" i="1"/>
  <c r="Q63" i="1"/>
  <c r="Q66" i="1"/>
  <c r="V66" i="1"/>
  <c r="T66" i="1"/>
  <c r="T63" i="1"/>
  <c r="P66" i="1"/>
  <c r="U66" i="1"/>
  <c r="S64" i="1"/>
  <c r="W64" i="1"/>
  <c r="R64" i="1"/>
  <c r="V64" i="1"/>
  <c r="S63" i="1"/>
  <c r="Q64" i="1"/>
  <c r="U64" i="1"/>
  <c r="R63" i="1"/>
  <c r="W63" i="1"/>
  <c r="L63" i="1"/>
  <c r="P64" i="1"/>
  <c r="S66" i="1"/>
  <c r="C159" i="1"/>
  <c r="C135" i="1"/>
  <c r="B136" i="1"/>
  <c r="B112" i="1"/>
  <c r="C111" i="1"/>
  <c r="B88" i="1"/>
  <c r="C87" i="1"/>
  <c r="C63" i="1"/>
  <c r="B64" i="1"/>
  <c r="I96" i="1"/>
  <c r="J97" i="1"/>
  <c r="F168" i="1"/>
  <c r="G169" i="1"/>
  <c r="F144" i="1"/>
  <c r="G145" i="1"/>
  <c r="BG50" i="1"/>
  <c r="BG49" i="1"/>
  <c r="BG48" i="1"/>
  <c r="BG47" i="1"/>
  <c r="BG46" i="1"/>
  <c r="K63" i="1"/>
  <c r="J63" i="1"/>
  <c r="I63" i="1"/>
  <c r="H63" i="1"/>
  <c r="G63" i="1"/>
  <c r="F63" i="1"/>
  <c r="E63" i="1"/>
  <c r="C160" i="1"/>
  <c r="B160" i="1"/>
  <c r="B137" i="1"/>
  <c r="C136" i="1"/>
  <c r="B113" i="1"/>
  <c r="C112" i="1"/>
  <c r="C88" i="1"/>
  <c r="B89" i="1"/>
  <c r="B65" i="1"/>
  <c r="C64" i="1"/>
  <c r="E144" i="1"/>
  <c r="E145" i="1"/>
  <c r="F145" i="1"/>
  <c r="H96" i="1"/>
  <c r="I97" i="1"/>
  <c r="E168" i="1"/>
  <c r="E169" i="1"/>
  <c r="F169" i="1"/>
  <c r="BG45" i="1"/>
  <c r="BG44" i="1"/>
  <c r="C161" i="1"/>
  <c r="B161" i="1"/>
  <c r="B162" i="1"/>
  <c r="B138" i="1"/>
  <c r="C137" i="1"/>
  <c r="C113" i="1"/>
  <c r="B114" i="1"/>
  <c r="C89" i="1"/>
  <c r="C65" i="1"/>
  <c r="B66" i="1"/>
  <c r="G96" i="1"/>
  <c r="H97" i="1"/>
  <c r="BG43" i="1"/>
  <c r="BG42" i="1"/>
  <c r="BG41" i="1"/>
  <c r="BG40" i="1"/>
  <c r="BG39" i="1"/>
  <c r="BG38" i="1"/>
  <c r="BG37" i="1"/>
  <c r="BG36" i="1"/>
  <c r="BG35" i="1"/>
  <c r="BG34" i="1"/>
  <c r="BG33" i="1"/>
  <c r="BG32" i="1"/>
  <c r="BG31" i="1"/>
  <c r="BG30" i="1"/>
  <c r="BG29" i="1"/>
  <c r="BG28" i="1"/>
  <c r="B163" i="1"/>
  <c r="C162" i="1"/>
  <c r="B139" i="1"/>
  <c r="C138" i="1"/>
  <c r="C114" i="1"/>
  <c r="C90" i="1"/>
  <c r="B90" i="1"/>
  <c r="B91" i="1"/>
  <c r="B67" i="1"/>
  <c r="C66" i="1"/>
  <c r="F96" i="1"/>
  <c r="G97" i="1"/>
  <c r="BG27" i="1"/>
  <c r="BG26" i="1"/>
  <c r="BG25" i="1"/>
  <c r="BG24" i="1"/>
  <c r="BG23" i="1"/>
  <c r="A23" i="1"/>
  <c r="BG22" i="1"/>
  <c r="BG21" i="1"/>
  <c r="BG20" i="1"/>
  <c r="BG19" i="1"/>
  <c r="BG18" i="1"/>
  <c r="A18" i="1"/>
  <c r="BG17" i="1"/>
  <c r="BG16" i="1"/>
  <c r="BG15" i="1"/>
  <c r="BG14" i="1"/>
  <c r="BG13" i="1"/>
  <c r="BG12" i="1"/>
  <c r="BG11" i="1"/>
  <c r="BG10" i="1"/>
  <c r="A10" i="1"/>
  <c r="C163" i="1"/>
  <c r="B164" i="1"/>
  <c r="C139" i="1"/>
  <c r="C115" i="1"/>
  <c r="B115" i="1"/>
  <c r="B116" i="1"/>
  <c r="C91" i="1"/>
  <c r="B92" i="1"/>
  <c r="B68" i="1"/>
  <c r="C67" i="1"/>
  <c r="E96" i="1"/>
  <c r="E97" i="1"/>
  <c r="F97" i="1"/>
  <c r="AH112" i="1"/>
  <c r="AO112" i="1"/>
  <c r="AH114" i="1"/>
  <c r="AP114" i="1"/>
  <c r="AP162" i="1"/>
  <c r="L162" i="1"/>
  <c r="AH116" i="1"/>
  <c r="AO116" i="1"/>
  <c r="AH118" i="1"/>
  <c r="AO118" i="1"/>
  <c r="AH124" i="1"/>
  <c r="AO124" i="1"/>
  <c r="AF100" i="1"/>
  <c r="AH126" i="1"/>
  <c r="AF142" i="1"/>
  <c r="AF102" i="1"/>
  <c r="AE102" i="1"/>
  <c r="AD102" i="1"/>
  <c r="AP126" i="1"/>
  <c r="L126" i="1"/>
  <c r="L127" i="1"/>
  <c r="AI126" i="1"/>
  <c r="E126" i="1"/>
  <c r="E127" i="1"/>
  <c r="AJ126" i="1"/>
  <c r="AN126" i="1"/>
  <c r="J126" i="1"/>
  <c r="J127" i="1"/>
  <c r="AM112" i="1"/>
  <c r="I112" i="1"/>
  <c r="AK112" i="1"/>
  <c r="AK136" i="1"/>
  <c r="G136" i="1"/>
  <c r="AN112" i="1"/>
  <c r="AN88" i="1"/>
  <c r="J88" i="1"/>
  <c r="AO114" i="1"/>
  <c r="AO90" i="1"/>
  <c r="K90" i="1"/>
  <c r="AJ112" i="1"/>
  <c r="AJ88" i="1"/>
  <c r="F88" i="1"/>
  <c r="AJ114" i="1"/>
  <c r="AJ90" i="1"/>
  <c r="F90" i="1"/>
  <c r="AI114" i="1"/>
  <c r="AI90" i="1"/>
  <c r="E90" i="1"/>
  <c r="AM114" i="1"/>
  <c r="AM162" i="1"/>
  <c r="I162" i="1"/>
  <c r="AI112" i="1"/>
  <c r="AI88" i="1"/>
  <c r="E88" i="1"/>
  <c r="AL124" i="1"/>
  <c r="AL100" i="1"/>
  <c r="H100" i="1"/>
  <c r="H99" i="1"/>
  <c r="AL112" i="1"/>
  <c r="AL88" i="1"/>
  <c r="H88" i="1"/>
  <c r="AK124" i="1"/>
  <c r="AK100" i="1"/>
  <c r="G100" i="1"/>
  <c r="G99" i="1"/>
  <c r="AL114" i="1"/>
  <c r="AL162" i="1"/>
  <c r="H162" i="1"/>
  <c r="AO126" i="1"/>
  <c r="AO174" i="1"/>
  <c r="AM126" i="1"/>
  <c r="AM150" i="1"/>
  <c r="AI124" i="1"/>
  <c r="AI148" i="1"/>
  <c r="E148" i="1"/>
  <c r="E147" i="1"/>
  <c r="AM124" i="1"/>
  <c r="AM100" i="1"/>
  <c r="I100" i="1"/>
  <c r="I99" i="1"/>
  <c r="AJ124" i="1"/>
  <c r="AJ76" i="1"/>
  <c r="F76" i="1"/>
  <c r="F75" i="1"/>
  <c r="AK114" i="1"/>
  <c r="AK162" i="1"/>
  <c r="G162" i="1"/>
  <c r="AO64" i="1"/>
  <c r="K64" i="1"/>
  <c r="AO160" i="1"/>
  <c r="K160" i="1"/>
  <c r="AP112" i="1"/>
  <c r="AP160" i="1"/>
  <c r="L160" i="1"/>
  <c r="L161" i="1"/>
  <c r="AN114" i="1"/>
  <c r="AO148" i="1"/>
  <c r="K148" i="1"/>
  <c r="K147" i="1"/>
  <c r="K124" i="1"/>
  <c r="K123" i="1"/>
  <c r="AO100" i="1"/>
  <c r="K100" i="1"/>
  <c r="K99" i="1"/>
  <c r="AO76" i="1"/>
  <c r="K76" i="1"/>
  <c r="AO172" i="1"/>
  <c r="K172" i="1"/>
  <c r="AP78" i="1"/>
  <c r="L78" i="1"/>
  <c r="AO94" i="1"/>
  <c r="K94" i="1"/>
  <c r="K95" i="1"/>
  <c r="AO166" i="1"/>
  <c r="K166" i="1"/>
  <c r="K167" i="1"/>
  <c r="K118" i="1"/>
  <c r="K119" i="1"/>
  <c r="AO142" i="1"/>
  <c r="K142" i="1"/>
  <c r="K143" i="1"/>
  <c r="AO70" i="1"/>
  <c r="K70" i="1"/>
  <c r="K71" i="1"/>
  <c r="AO140" i="1"/>
  <c r="K140" i="1"/>
  <c r="AO92" i="1"/>
  <c r="K92" i="1"/>
  <c r="AO68" i="1"/>
  <c r="K68" i="1"/>
  <c r="K116" i="1"/>
  <c r="AO164" i="1"/>
  <c r="K164" i="1"/>
  <c r="AP118" i="1"/>
  <c r="AP116" i="1"/>
  <c r="AP90" i="1"/>
  <c r="L90" i="1"/>
  <c r="AL126" i="1"/>
  <c r="H126" i="1"/>
  <c r="H127" i="1"/>
  <c r="AO136" i="1"/>
  <c r="K136" i="1"/>
  <c r="AP138" i="1"/>
  <c r="L138" i="1"/>
  <c r="AP66" i="1"/>
  <c r="L66" i="1"/>
  <c r="AI118" i="1"/>
  <c r="AJ118" i="1"/>
  <c r="AK118" i="1"/>
  <c r="AL118" i="1"/>
  <c r="AM118" i="1"/>
  <c r="AN118" i="1"/>
  <c r="AP124" i="1"/>
  <c r="AK126" i="1"/>
  <c r="G126" i="1"/>
  <c r="G127" i="1"/>
  <c r="F126" i="1"/>
  <c r="F127" i="1"/>
  <c r="L114" i="1"/>
  <c r="AN124" i="1"/>
  <c r="AO88" i="1"/>
  <c r="K88" i="1"/>
  <c r="K112" i="1"/>
  <c r="AI116" i="1"/>
  <c r="AJ116" i="1"/>
  <c r="AK116" i="1"/>
  <c r="AL116" i="1"/>
  <c r="AM116" i="1"/>
  <c r="AN116" i="1"/>
  <c r="C164" i="1"/>
  <c r="B165" i="1"/>
  <c r="B141" i="1"/>
  <c r="C140" i="1"/>
  <c r="C116" i="1"/>
  <c r="B117" i="1"/>
  <c r="C92" i="1"/>
  <c r="C68" i="1"/>
  <c r="B69" i="1"/>
  <c r="K89" i="1"/>
  <c r="AP150" i="1"/>
  <c r="L150" i="1"/>
  <c r="L151" i="1"/>
  <c r="AP102" i="1"/>
  <c r="L102" i="1"/>
  <c r="L103" i="1"/>
  <c r="AP174" i="1"/>
  <c r="L174" i="1"/>
  <c r="AO138" i="1"/>
  <c r="K138" i="1"/>
  <c r="K139" i="1"/>
  <c r="AM66" i="1"/>
  <c r="I66" i="1"/>
  <c r="AO66" i="1"/>
  <c r="K66" i="1"/>
  <c r="K65" i="1"/>
  <c r="AO162" i="1"/>
  <c r="K162" i="1"/>
  <c r="K163" i="1"/>
  <c r="K114" i="1"/>
  <c r="K115" i="1"/>
  <c r="AN136" i="1"/>
  <c r="J136" i="1"/>
  <c r="AM136" i="1"/>
  <c r="I136" i="1"/>
  <c r="AM88" i="1"/>
  <c r="I88" i="1"/>
  <c r="AM64" i="1"/>
  <c r="I64" i="1"/>
  <c r="F112" i="1"/>
  <c r="AM160" i="1"/>
  <c r="I160" i="1"/>
  <c r="I161" i="1"/>
  <c r="G112" i="1"/>
  <c r="AK160" i="1"/>
  <c r="G160" i="1"/>
  <c r="G161" i="1"/>
  <c r="AK88" i="1"/>
  <c r="G88" i="1"/>
  <c r="AK64" i="1"/>
  <c r="G64" i="1"/>
  <c r="J112" i="1"/>
  <c r="AN64" i="1"/>
  <c r="J64" i="1"/>
  <c r="K91" i="1"/>
  <c r="AN160" i="1"/>
  <c r="J160" i="1"/>
  <c r="AI100" i="1"/>
  <c r="E100" i="1"/>
  <c r="E99" i="1"/>
  <c r="F114" i="1"/>
  <c r="AJ162" i="1"/>
  <c r="F162" i="1"/>
  <c r="AJ66" i="1"/>
  <c r="F66" i="1"/>
  <c r="F89" i="1"/>
  <c r="E89" i="1"/>
  <c r="AJ160" i="1"/>
  <c r="F160" i="1"/>
  <c r="I114" i="1"/>
  <c r="I113" i="1"/>
  <c r="AJ136" i="1"/>
  <c r="F136" i="1"/>
  <c r="AJ64" i="1"/>
  <c r="F64" i="1"/>
  <c r="AK148" i="1"/>
  <c r="G148" i="1"/>
  <c r="G147" i="1"/>
  <c r="AJ138" i="1"/>
  <c r="F138" i="1"/>
  <c r="AJ100" i="1"/>
  <c r="F100" i="1"/>
  <c r="F99" i="1"/>
  <c r="AJ148" i="1"/>
  <c r="F148" i="1"/>
  <c r="F147" i="1"/>
  <c r="AI162" i="1"/>
  <c r="E162" i="1"/>
  <c r="AO150" i="1"/>
  <c r="K150" i="1"/>
  <c r="K151" i="1"/>
  <c r="AI66" i="1"/>
  <c r="E66" i="1"/>
  <c r="AI138" i="1"/>
  <c r="E138" i="1"/>
  <c r="AL172" i="1"/>
  <c r="H172" i="1"/>
  <c r="H171" i="1"/>
  <c r="H124" i="1"/>
  <c r="H123" i="1"/>
  <c r="AL148" i="1"/>
  <c r="H148" i="1"/>
  <c r="H147" i="1"/>
  <c r="E114" i="1"/>
  <c r="AM90" i="1"/>
  <c r="I90" i="1"/>
  <c r="AM138" i="1"/>
  <c r="I138" i="1"/>
  <c r="I137" i="1"/>
  <c r="AJ172" i="1"/>
  <c r="F172" i="1"/>
  <c r="F171" i="1"/>
  <c r="AI136" i="1"/>
  <c r="E136" i="1"/>
  <c r="E112" i="1"/>
  <c r="F124" i="1"/>
  <c r="F125" i="1"/>
  <c r="AL76" i="1"/>
  <c r="H76" i="1"/>
  <c r="H75" i="1"/>
  <c r="AI64" i="1"/>
  <c r="E64" i="1"/>
  <c r="AI160" i="1"/>
  <c r="E160" i="1"/>
  <c r="AL64" i="1"/>
  <c r="H64" i="1"/>
  <c r="AK76" i="1"/>
  <c r="G76" i="1"/>
  <c r="G75" i="1"/>
  <c r="AM78" i="1"/>
  <c r="AL90" i="1"/>
  <c r="H90" i="1"/>
  <c r="H89" i="1"/>
  <c r="AL160" i="1"/>
  <c r="H160" i="1"/>
  <c r="H161" i="1"/>
  <c r="AL136" i="1"/>
  <c r="H136" i="1"/>
  <c r="H112" i="1"/>
  <c r="G124" i="1"/>
  <c r="G123" i="1"/>
  <c r="AK172" i="1"/>
  <c r="G172" i="1"/>
  <c r="G171" i="1"/>
  <c r="AI76" i="1"/>
  <c r="E76" i="1"/>
  <c r="E75" i="1"/>
  <c r="AI172" i="1"/>
  <c r="E172" i="1"/>
  <c r="E171" i="1"/>
  <c r="AK90" i="1"/>
  <c r="G90" i="1"/>
  <c r="AO102" i="1"/>
  <c r="K102" i="1"/>
  <c r="K101" i="1"/>
  <c r="AL138" i="1"/>
  <c r="H138" i="1"/>
  <c r="AL66" i="1"/>
  <c r="H66" i="1"/>
  <c r="AM174" i="1"/>
  <c r="E124" i="1"/>
  <c r="E123" i="1"/>
  <c r="K161" i="1"/>
  <c r="H114" i="1"/>
  <c r="L79" i="1"/>
  <c r="AO78" i="1"/>
  <c r="K78" i="1"/>
  <c r="K126" i="1"/>
  <c r="K127" i="1"/>
  <c r="AM76" i="1"/>
  <c r="I76" i="1"/>
  <c r="I124" i="1"/>
  <c r="K174" i="1"/>
  <c r="K173" i="1"/>
  <c r="L175" i="1"/>
  <c r="AK66" i="1"/>
  <c r="G66" i="1"/>
  <c r="AK138" i="1"/>
  <c r="G138" i="1"/>
  <c r="G137" i="1"/>
  <c r="G114" i="1"/>
  <c r="AM102" i="1"/>
  <c r="I126" i="1"/>
  <c r="I127" i="1"/>
  <c r="AM148" i="1"/>
  <c r="I148" i="1"/>
  <c r="I147" i="1"/>
  <c r="AM172" i="1"/>
  <c r="I172" i="1"/>
  <c r="AN90" i="1"/>
  <c r="J90" i="1"/>
  <c r="J89" i="1"/>
  <c r="AN66" i="1"/>
  <c r="J66" i="1"/>
  <c r="AN162" i="1"/>
  <c r="J162" i="1"/>
  <c r="AN138" i="1"/>
  <c r="J138" i="1"/>
  <c r="J114" i="1"/>
  <c r="AP88" i="1"/>
  <c r="L88" i="1"/>
  <c r="L89" i="1"/>
  <c r="AP136" i="1"/>
  <c r="L136" i="1"/>
  <c r="L137" i="1"/>
  <c r="AP64" i="1"/>
  <c r="L64" i="1"/>
  <c r="L65" i="1"/>
  <c r="L112" i="1"/>
  <c r="L113" i="1"/>
  <c r="K141" i="1"/>
  <c r="K165" i="1"/>
  <c r="K93" i="1"/>
  <c r="K117" i="1"/>
  <c r="AK68" i="1"/>
  <c r="G68" i="1"/>
  <c r="AK92" i="1"/>
  <c r="G92" i="1"/>
  <c r="AK164" i="1"/>
  <c r="G164" i="1"/>
  <c r="G163" i="1"/>
  <c r="G116" i="1"/>
  <c r="AK140" i="1"/>
  <c r="G140" i="1"/>
  <c r="AL140" i="1"/>
  <c r="H140" i="1"/>
  <c r="AL92" i="1"/>
  <c r="H92" i="1"/>
  <c r="AL68" i="1"/>
  <c r="H68" i="1"/>
  <c r="AL164" i="1"/>
  <c r="H164" i="1"/>
  <c r="H116" i="1"/>
  <c r="AN172" i="1"/>
  <c r="J172" i="1"/>
  <c r="AN76" i="1"/>
  <c r="J76" i="1"/>
  <c r="AN100" i="1"/>
  <c r="J100" i="1"/>
  <c r="AN148" i="1"/>
  <c r="J148" i="1"/>
  <c r="J124" i="1"/>
  <c r="AK78" i="1"/>
  <c r="AK150" i="1"/>
  <c r="AK174" i="1"/>
  <c r="AK102" i="1"/>
  <c r="G102" i="1"/>
  <c r="AP100" i="1"/>
  <c r="L100" i="1"/>
  <c r="AP148" i="1"/>
  <c r="L148" i="1"/>
  <c r="AP172" i="1"/>
  <c r="L172" i="1"/>
  <c r="AP76" i="1"/>
  <c r="L76" i="1"/>
  <c r="L124" i="1"/>
  <c r="AI94" i="1"/>
  <c r="E94" i="1"/>
  <c r="E95" i="1"/>
  <c r="AI142" i="1"/>
  <c r="E142" i="1"/>
  <c r="AI70" i="1"/>
  <c r="E70" i="1"/>
  <c r="E71" i="1"/>
  <c r="AI166" i="1"/>
  <c r="E166" i="1"/>
  <c r="E167" i="1"/>
  <c r="E118" i="1"/>
  <c r="E119" i="1"/>
  <c r="AL78" i="1"/>
  <c r="AL150" i="1"/>
  <c r="AL174" i="1"/>
  <c r="H174" i="1"/>
  <c r="AL102" i="1"/>
  <c r="AM68" i="1"/>
  <c r="I68" i="1"/>
  <c r="AM92" i="1"/>
  <c r="I92" i="1"/>
  <c r="AM140" i="1"/>
  <c r="I140" i="1"/>
  <c r="AM164" i="1"/>
  <c r="I164" i="1"/>
  <c r="I116" i="1"/>
  <c r="AI140" i="1"/>
  <c r="E140" i="1"/>
  <c r="E116" i="1"/>
  <c r="AI92" i="1"/>
  <c r="E92" i="1"/>
  <c r="AI68" i="1"/>
  <c r="E68" i="1"/>
  <c r="AI164" i="1"/>
  <c r="E164" i="1"/>
  <c r="AJ78" i="1"/>
  <c r="AJ150" i="1"/>
  <c r="AJ174" i="1"/>
  <c r="AJ102" i="1"/>
  <c r="AP70" i="1"/>
  <c r="L70" i="1"/>
  <c r="L71" i="1"/>
  <c r="AP142" i="1"/>
  <c r="L142" i="1"/>
  <c r="L143" i="1"/>
  <c r="L118" i="1"/>
  <c r="L119" i="1"/>
  <c r="AP94" i="1"/>
  <c r="L94" i="1"/>
  <c r="L95" i="1"/>
  <c r="AP166" i="1"/>
  <c r="L166" i="1"/>
  <c r="L167" i="1"/>
  <c r="AN94" i="1"/>
  <c r="J94" i="1"/>
  <c r="J95" i="1"/>
  <c r="AN142" i="1"/>
  <c r="J142" i="1"/>
  <c r="AN70" i="1"/>
  <c r="J70" i="1"/>
  <c r="J71" i="1"/>
  <c r="AN166" i="1"/>
  <c r="J166" i="1"/>
  <c r="J118" i="1"/>
  <c r="J119" i="1"/>
  <c r="AK94" i="1"/>
  <c r="G94" i="1"/>
  <c r="G95" i="1"/>
  <c r="AK70" i="1"/>
  <c r="G70" i="1"/>
  <c r="G71" i="1"/>
  <c r="G118" i="1"/>
  <c r="G119" i="1"/>
  <c r="AK142" i="1"/>
  <c r="G142" i="1"/>
  <c r="G143" i="1"/>
  <c r="AK166" i="1"/>
  <c r="G166" i="1"/>
  <c r="AN78" i="1"/>
  <c r="AN150" i="1"/>
  <c r="J150" i="1"/>
  <c r="AN102" i="1"/>
  <c r="J102" i="1"/>
  <c r="AN174" i="1"/>
  <c r="K171" i="1"/>
  <c r="AL94" i="1"/>
  <c r="H94" i="1"/>
  <c r="H95" i="1"/>
  <c r="AL142" i="1"/>
  <c r="H142" i="1"/>
  <c r="H143" i="1"/>
  <c r="AL166" i="1"/>
  <c r="H166" i="1"/>
  <c r="H167" i="1"/>
  <c r="H118" i="1"/>
  <c r="H119" i="1"/>
  <c r="AL70" i="1"/>
  <c r="H70" i="1"/>
  <c r="H71" i="1"/>
  <c r="AN68" i="1"/>
  <c r="J68" i="1"/>
  <c r="AN92" i="1"/>
  <c r="J92" i="1"/>
  <c r="AN140" i="1"/>
  <c r="J140" i="1"/>
  <c r="AN164" i="1"/>
  <c r="J164" i="1"/>
  <c r="J116" i="1"/>
  <c r="AJ140" i="1"/>
  <c r="F140" i="1"/>
  <c r="AJ164" i="1"/>
  <c r="F164" i="1"/>
  <c r="AJ92" i="1"/>
  <c r="F92" i="1"/>
  <c r="AJ68" i="1"/>
  <c r="F68" i="1"/>
  <c r="F116" i="1"/>
  <c r="AI78" i="1"/>
  <c r="AI174" i="1"/>
  <c r="AI150" i="1"/>
  <c r="AI102" i="1"/>
  <c r="AM94" i="1"/>
  <c r="I94" i="1"/>
  <c r="I95" i="1"/>
  <c r="I118" i="1"/>
  <c r="I119" i="1"/>
  <c r="AM70" i="1"/>
  <c r="I70" i="1"/>
  <c r="AM142" i="1"/>
  <c r="I142" i="1"/>
  <c r="AM166" i="1"/>
  <c r="I166" i="1"/>
  <c r="I167" i="1"/>
  <c r="AJ94" i="1"/>
  <c r="F94" i="1"/>
  <c r="F95" i="1"/>
  <c r="F118" i="1"/>
  <c r="F119" i="1"/>
  <c r="AJ70" i="1"/>
  <c r="F70" i="1"/>
  <c r="AJ142" i="1"/>
  <c r="F142" i="1"/>
  <c r="F143" i="1"/>
  <c r="AJ166" i="1"/>
  <c r="F166" i="1"/>
  <c r="L116" i="1"/>
  <c r="AP68" i="1"/>
  <c r="L68" i="1"/>
  <c r="AP92" i="1"/>
  <c r="L92" i="1"/>
  <c r="AP164" i="1"/>
  <c r="L164" i="1"/>
  <c r="AP140" i="1"/>
  <c r="L140" i="1"/>
  <c r="K69" i="1"/>
  <c r="K75" i="1"/>
  <c r="C165" i="1"/>
  <c r="B166" i="1"/>
  <c r="B142" i="1"/>
  <c r="B118" i="1"/>
  <c r="C117" i="1"/>
  <c r="C93" i="1"/>
  <c r="B70" i="1"/>
  <c r="B94" i="1"/>
  <c r="C69" i="1"/>
  <c r="C141" i="1"/>
  <c r="B140" i="1"/>
  <c r="I65" i="1"/>
  <c r="J137" i="1"/>
  <c r="K137" i="1"/>
  <c r="K113" i="1"/>
  <c r="K67" i="1"/>
  <c r="I67" i="1"/>
  <c r="G89" i="1"/>
  <c r="F113" i="1"/>
  <c r="J113" i="1"/>
  <c r="G65" i="1"/>
  <c r="J161" i="1"/>
  <c r="F67" i="1"/>
  <c r="G113" i="1"/>
  <c r="I89" i="1"/>
  <c r="J65" i="1"/>
  <c r="F163" i="1"/>
  <c r="F161" i="1"/>
  <c r="F65" i="1"/>
  <c r="H125" i="1"/>
  <c r="K149" i="1"/>
  <c r="F137" i="1"/>
  <c r="I139" i="1"/>
  <c r="E113" i="1"/>
  <c r="E137" i="1"/>
  <c r="G125" i="1"/>
  <c r="E161" i="1"/>
  <c r="J139" i="1"/>
  <c r="F123" i="1"/>
  <c r="H113" i="1"/>
  <c r="E65" i="1"/>
  <c r="H173" i="1"/>
  <c r="E139" i="1"/>
  <c r="H137" i="1"/>
  <c r="K103" i="1"/>
  <c r="H65" i="1"/>
  <c r="K125" i="1"/>
  <c r="E125" i="1"/>
  <c r="I150" i="1"/>
  <c r="J151" i="1"/>
  <c r="J78" i="1"/>
  <c r="J77" i="1"/>
  <c r="K79" i="1"/>
  <c r="K77" i="1"/>
  <c r="I102" i="1"/>
  <c r="J103" i="1"/>
  <c r="G174" i="1"/>
  <c r="H175" i="1"/>
  <c r="J174" i="1"/>
  <c r="J173" i="1"/>
  <c r="K175" i="1"/>
  <c r="I75" i="1"/>
  <c r="I123" i="1"/>
  <c r="I125" i="1"/>
  <c r="J163" i="1"/>
  <c r="F102" i="1"/>
  <c r="G103" i="1"/>
  <c r="G101" i="1"/>
  <c r="I171" i="1"/>
  <c r="L163" i="1"/>
  <c r="L165" i="1"/>
  <c r="F69" i="1"/>
  <c r="F71" i="1"/>
  <c r="F139" i="1"/>
  <c r="F141" i="1"/>
  <c r="E163" i="1"/>
  <c r="E165" i="1"/>
  <c r="I91" i="1"/>
  <c r="I93" i="1"/>
  <c r="L77" i="1"/>
  <c r="L75" i="1"/>
  <c r="J125" i="1"/>
  <c r="J123" i="1"/>
  <c r="H163" i="1"/>
  <c r="H165" i="1"/>
  <c r="G67" i="1"/>
  <c r="G69" i="1"/>
  <c r="L115" i="1"/>
  <c r="L117" i="1"/>
  <c r="J165" i="1"/>
  <c r="J167" i="1"/>
  <c r="E117" i="1"/>
  <c r="E115" i="1"/>
  <c r="L99" i="1"/>
  <c r="L101" i="1"/>
  <c r="H115" i="1"/>
  <c r="H117" i="1"/>
  <c r="H139" i="1"/>
  <c r="H141" i="1"/>
  <c r="L67" i="1"/>
  <c r="L69" i="1"/>
  <c r="F165" i="1"/>
  <c r="F167" i="1"/>
  <c r="F91" i="1"/>
  <c r="F93" i="1"/>
  <c r="E91" i="1"/>
  <c r="E93" i="1"/>
  <c r="I163" i="1"/>
  <c r="I165" i="1"/>
  <c r="L149" i="1"/>
  <c r="L147" i="1"/>
  <c r="J99" i="1"/>
  <c r="J101" i="1"/>
  <c r="H91" i="1"/>
  <c r="H93" i="1"/>
  <c r="I141" i="1"/>
  <c r="I143" i="1"/>
  <c r="F115" i="1"/>
  <c r="F117" i="1"/>
  <c r="J93" i="1"/>
  <c r="J91" i="1"/>
  <c r="J171" i="1"/>
  <c r="G139" i="1"/>
  <c r="G141" i="1"/>
  <c r="L139" i="1"/>
  <c r="L141" i="1"/>
  <c r="L123" i="1"/>
  <c r="L125" i="1"/>
  <c r="J75" i="1"/>
  <c r="G91" i="1"/>
  <c r="G93" i="1"/>
  <c r="L91" i="1"/>
  <c r="L93" i="1"/>
  <c r="I69" i="1"/>
  <c r="I71" i="1"/>
  <c r="J115" i="1"/>
  <c r="J117" i="1"/>
  <c r="J67" i="1"/>
  <c r="J69" i="1"/>
  <c r="G165" i="1"/>
  <c r="G167" i="1"/>
  <c r="J141" i="1"/>
  <c r="J143" i="1"/>
  <c r="E67" i="1"/>
  <c r="E69" i="1"/>
  <c r="I117" i="1"/>
  <c r="I115" i="1"/>
  <c r="E141" i="1"/>
  <c r="E143" i="1"/>
  <c r="L173" i="1"/>
  <c r="L171" i="1"/>
  <c r="J147" i="1"/>
  <c r="J149" i="1"/>
  <c r="H67" i="1"/>
  <c r="H69" i="1"/>
  <c r="G117" i="1"/>
  <c r="G115" i="1"/>
  <c r="B93" i="1"/>
  <c r="B167" i="1"/>
  <c r="B143" i="1"/>
  <c r="B119" i="1"/>
  <c r="C142" i="1"/>
  <c r="C118" i="1"/>
  <c r="C94" i="1"/>
  <c r="B95" i="1"/>
  <c r="C70" i="1"/>
  <c r="B71" i="1"/>
  <c r="C166" i="1"/>
  <c r="E102" i="1"/>
  <c r="F103" i="1"/>
  <c r="F101" i="1"/>
  <c r="H150" i="1"/>
  <c r="I151" i="1"/>
  <c r="I149" i="1"/>
  <c r="I174" i="1"/>
  <c r="J175" i="1"/>
  <c r="H102" i="1"/>
  <c r="I103" i="1"/>
  <c r="I101" i="1"/>
  <c r="I78" i="1"/>
  <c r="J79" i="1"/>
  <c r="F174" i="1"/>
  <c r="G175" i="1"/>
  <c r="G173" i="1"/>
  <c r="B168" i="1"/>
  <c r="C167" i="1"/>
  <c r="B144" i="1"/>
  <c r="C143" i="1"/>
  <c r="B120" i="1"/>
  <c r="C119" i="1"/>
  <c r="B96" i="1"/>
  <c r="B72" i="1"/>
  <c r="C95" i="1"/>
  <c r="C71" i="1"/>
  <c r="H103" i="1"/>
  <c r="H101" i="1"/>
  <c r="E103" i="1"/>
  <c r="E101" i="1"/>
  <c r="E174" i="1"/>
  <c r="F175" i="1"/>
  <c r="F173" i="1"/>
  <c r="I175" i="1"/>
  <c r="I173" i="1"/>
  <c r="H78" i="1"/>
  <c r="I79" i="1"/>
  <c r="I77" i="1"/>
  <c r="G150" i="1"/>
  <c r="H151" i="1"/>
  <c r="H149" i="1"/>
  <c r="B169" i="1"/>
  <c r="C168" i="1"/>
  <c r="B145" i="1"/>
  <c r="C144" i="1"/>
  <c r="C120" i="1"/>
  <c r="B121" i="1"/>
  <c r="C96" i="1"/>
  <c r="B73" i="1"/>
  <c r="C72" i="1"/>
  <c r="B97" i="1"/>
  <c r="F150" i="1"/>
  <c r="G151" i="1"/>
  <c r="G149" i="1"/>
  <c r="E175" i="1"/>
  <c r="E173" i="1"/>
  <c r="G78" i="1"/>
  <c r="H79" i="1"/>
  <c r="H77" i="1"/>
  <c r="C169" i="1"/>
  <c r="B170" i="1"/>
  <c r="B146" i="1"/>
  <c r="C145" i="1"/>
  <c r="C121" i="1"/>
  <c r="B122" i="1"/>
  <c r="B98" i="1"/>
  <c r="C97" i="1"/>
  <c r="C73" i="1"/>
  <c r="B74" i="1"/>
  <c r="E150" i="1"/>
  <c r="F151" i="1"/>
  <c r="F149" i="1"/>
  <c r="F78" i="1"/>
  <c r="G79" i="1"/>
  <c r="G77" i="1"/>
  <c r="C170" i="1"/>
  <c r="B171" i="1"/>
  <c r="B147" i="1"/>
  <c r="C146" i="1"/>
  <c r="B123" i="1"/>
  <c r="C122" i="1"/>
  <c r="B99" i="1"/>
  <c r="C98" i="1"/>
  <c r="B75" i="1"/>
  <c r="C74" i="1"/>
  <c r="E151" i="1"/>
  <c r="E149" i="1"/>
  <c r="E78" i="1"/>
  <c r="F79" i="1"/>
  <c r="F77" i="1"/>
  <c r="B172" i="1"/>
  <c r="C171" i="1"/>
  <c r="B148" i="1"/>
  <c r="C147" i="1"/>
  <c r="C123" i="1"/>
  <c r="B124" i="1"/>
  <c r="B100" i="1"/>
  <c r="C99" i="1"/>
  <c r="C75" i="1"/>
  <c r="B76" i="1"/>
  <c r="E79" i="1"/>
  <c r="E77" i="1"/>
  <c r="B173" i="1"/>
  <c r="C172" i="1"/>
  <c r="B149" i="1"/>
  <c r="C148" i="1"/>
  <c r="C124" i="1"/>
  <c r="B125" i="1"/>
  <c r="C100" i="1"/>
  <c r="B101" i="1"/>
  <c r="C76" i="1"/>
  <c r="B77" i="1"/>
  <c r="B126" i="1"/>
  <c r="B174" i="1"/>
  <c r="C173" i="1"/>
  <c r="B150" i="1"/>
  <c r="C149" i="1"/>
  <c r="C125" i="1"/>
  <c r="B102" i="1"/>
  <c r="C101" i="1"/>
  <c r="C77" i="1"/>
  <c r="B78" i="1"/>
  <c r="B127" i="1"/>
  <c r="B151" i="1"/>
  <c r="B175" i="1"/>
  <c r="B103" i="1"/>
  <c r="B79" i="1"/>
  <c r="B128" i="1"/>
  <c r="C174" i="1"/>
  <c r="C150" i="1"/>
  <c r="C126" i="1"/>
  <c r="C102" i="1"/>
  <c r="C78" i="1"/>
  <c r="B152" i="1"/>
  <c r="B104" i="1"/>
  <c r="B80" i="1"/>
  <c r="B176" i="1"/>
  <c r="C79" i="1"/>
  <c r="C103" i="1"/>
  <c r="C151" i="1"/>
  <c r="C175" i="1"/>
  <c r="C127" i="1"/>
  <c r="B177" i="1"/>
  <c r="B129" i="1"/>
  <c r="B153" i="1"/>
  <c r="B105" i="1"/>
  <c r="B81" i="1"/>
  <c r="C80" i="1"/>
  <c r="C104" i="1"/>
  <c r="C152" i="1"/>
  <c r="C176" i="1"/>
  <c r="C128" i="1"/>
  <c r="B82" i="1"/>
  <c r="B155" i="1"/>
  <c r="C153" i="1"/>
  <c r="B154" i="1"/>
  <c r="B106" i="1"/>
  <c r="C105" i="1"/>
  <c r="B178" i="1"/>
  <c r="B130" i="1"/>
  <c r="C81" i="1"/>
  <c r="C129" i="1"/>
  <c r="C177" i="1"/>
  <c r="B179" i="1"/>
  <c r="B131" i="1"/>
  <c r="B83" i="1"/>
  <c r="B107" i="1"/>
  <c r="C178" i="1"/>
  <c r="C154" i="1"/>
  <c r="C130" i="1"/>
  <c r="C106" i="1"/>
  <c r="C82" i="1"/>
  <c r="B156" i="1"/>
  <c r="C155" i="1"/>
  <c r="C131" i="1"/>
  <c r="B132" i="1"/>
  <c r="J47" i="1" a="1"/>
  <c r="J47" i="1"/>
  <c r="J49" i="1"/>
  <c r="J20" i="1"/>
  <c r="C83" i="1"/>
  <c r="B84" i="1"/>
  <c r="E45" i="1" a="1"/>
  <c r="E45" i="1"/>
  <c r="B180" i="1"/>
  <c r="E50" i="1" a="1"/>
  <c r="E50" i="1"/>
  <c r="E21" i="1"/>
  <c r="C179" i="1"/>
  <c r="C107" i="1"/>
  <c r="B108" i="1"/>
  <c r="K47" i="1" a="1"/>
  <c r="K47" i="1"/>
  <c r="K49" i="1"/>
  <c r="K20" i="1"/>
  <c r="F45" i="1" a="1"/>
  <c r="F45" i="1"/>
  <c r="F16" i="1"/>
  <c r="K45" i="1" a="1"/>
  <c r="K45" i="1"/>
  <c r="K16" i="1"/>
  <c r="J45" i="1" a="1"/>
  <c r="J45" i="1"/>
  <c r="J16" i="1"/>
  <c r="C132" i="1"/>
  <c r="K57" i="1" a="1"/>
  <c r="K57" i="1"/>
  <c r="C156" i="1"/>
  <c r="J48" i="1" a="1"/>
  <c r="J48" i="1"/>
  <c r="J19" i="1"/>
  <c r="F48" i="1" a="1"/>
  <c r="F48" i="1"/>
  <c r="F19" i="1"/>
  <c r="K48" i="1" a="1"/>
  <c r="K48" i="1"/>
  <c r="K19" i="1"/>
  <c r="I48" i="1" a="1"/>
  <c r="I48" i="1"/>
  <c r="I19" i="1"/>
  <c r="G48" i="1" a="1"/>
  <c r="G48" i="1"/>
  <c r="G19" i="1"/>
  <c r="E48" i="1" a="1"/>
  <c r="E48" i="1"/>
  <c r="E19" i="1"/>
  <c r="H48" i="1" a="1"/>
  <c r="H48" i="1"/>
  <c r="H19" i="1"/>
  <c r="L48" i="1" a="1"/>
  <c r="L48" i="1"/>
  <c r="L19" i="1"/>
  <c r="G45" i="1" a="1"/>
  <c r="G45" i="1"/>
  <c r="G16" i="1"/>
  <c r="C108" i="1"/>
  <c r="K56" i="1" a="1"/>
  <c r="K56" i="1"/>
  <c r="I45" i="1" a="1"/>
  <c r="I45" i="1"/>
  <c r="I16" i="1"/>
  <c r="E16" i="1"/>
  <c r="E47" i="1" a="1"/>
  <c r="E47" i="1"/>
  <c r="H47" i="1" a="1"/>
  <c r="H47" i="1"/>
  <c r="I47" i="1" a="1"/>
  <c r="I47" i="1"/>
  <c r="J44" i="1"/>
  <c r="J15" i="1"/>
  <c r="J18" i="1"/>
  <c r="I31" i="1"/>
  <c r="L45" i="1" a="1"/>
  <c r="L45" i="1"/>
  <c r="L16" i="1"/>
  <c r="C84" i="1"/>
  <c r="L55" i="1" a="1"/>
  <c r="L55" i="1"/>
  <c r="F47" i="1" a="1"/>
  <c r="F47" i="1"/>
  <c r="G47" i="1" a="1"/>
  <c r="G47" i="1"/>
  <c r="L47" i="1" a="1"/>
  <c r="L47" i="1"/>
  <c r="G55" i="1" a="1"/>
  <c r="G55" i="1"/>
  <c r="G27" i="1"/>
  <c r="K50" i="1" a="1"/>
  <c r="K50" i="1"/>
  <c r="K21" i="1"/>
  <c r="I50" i="1" a="1"/>
  <c r="I50" i="1"/>
  <c r="I21" i="1"/>
  <c r="H50" i="1" a="1"/>
  <c r="H50" i="1"/>
  <c r="H21" i="1"/>
  <c r="G50" i="1" a="1"/>
  <c r="G50" i="1"/>
  <c r="G21" i="1"/>
  <c r="L50" i="1" a="1"/>
  <c r="L50" i="1"/>
  <c r="L21" i="1"/>
  <c r="F50" i="1" a="1"/>
  <c r="F50" i="1"/>
  <c r="F21" i="1"/>
  <c r="J50" i="1" a="1"/>
  <c r="J50" i="1"/>
  <c r="J21" i="1"/>
  <c r="H45" i="1" a="1"/>
  <c r="H45" i="1"/>
  <c r="H16" i="1"/>
  <c r="C180" i="1"/>
  <c r="G60" i="1" a="1"/>
  <c r="G60" i="1"/>
  <c r="G33" i="1"/>
  <c r="F46" i="1" a="1"/>
  <c r="F46" i="1"/>
  <c r="F17" i="1"/>
  <c r="J46" i="1" a="1"/>
  <c r="J46" i="1"/>
  <c r="J17" i="1"/>
  <c r="L46" i="1" a="1"/>
  <c r="L46" i="1"/>
  <c r="L17" i="1"/>
  <c r="I46" i="1" a="1"/>
  <c r="I46" i="1"/>
  <c r="I17" i="1"/>
  <c r="K46" i="1" a="1"/>
  <c r="K46" i="1"/>
  <c r="K17" i="1"/>
  <c r="E46" i="1" a="1"/>
  <c r="E46" i="1"/>
  <c r="E17" i="1"/>
  <c r="G46" i="1" a="1"/>
  <c r="G46" i="1"/>
  <c r="G17" i="1"/>
  <c r="H46" i="1" a="1"/>
  <c r="H46" i="1"/>
  <c r="H17" i="1"/>
  <c r="H31" i="1"/>
  <c r="E31" i="1"/>
  <c r="F31" i="1"/>
  <c r="L56" i="1" a="1"/>
  <c r="L56" i="1"/>
  <c r="J28" i="1"/>
  <c r="K18" i="1"/>
  <c r="J31" i="1"/>
  <c r="K44" i="1"/>
  <c r="K15" i="1"/>
  <c r="H56" i="1" a="1"/>
  <c r="H56" i="1"/>
  <c r="E56" i="1" a="1"/>
  <c r="E56" i="1"/>
  <c r="E28" i="1"/>
  <c r="I56" i="1" a="1"/>
  <c r="I56" i="1"/>
  <c r="H57" i="1" a="1"/>
  <c r="H57" i="1"/>
  <c r="H54" i="1"/>
  <c r="J56" i="1" a="1"/>
  <c r="J56" i="1"/>
  <c r="I28" i="1"/>
  <c r="G56" i="1" a="1"/>
  <c r="G56" i="1"/>
  <c r="G28" i="1"/>
  <c r="F57" i="1" a="1"/>
  <c r="F57" i="1"/>
  <c r="F59" i="1"/>
  <c r="J57" i="1" a="1"/>
  <c r="J57" i="1"/>
  <c r="I29" i="1"/>
  <c r="F56" i="1" a="1"/>
  <c r="F56" i="1"/>
  <c r="E57" i="1" a="1"/>
  <c r="E57" i="1"/>
  <c r="K54" i="1"/>
  <c r="K59" i="1"/>
  <c r="H58" i="1" a="1"/>
  <c r="H58" i="1"/>
  <c r="J58" i="1" a="1"/>
  <c r="J58" i="1"/>
  <c r="I30" i="1"/>
  <c r="F58" i="1" a="1"/>
  <c r="F58" i="1"/>
  <c r="L58" i="1" a="1"/>
  <c r="L58" i="1"/>
  <c r="G58" i="1" a="1"/>
  <c r="G58" i="1"/>
  <c r="G30" i="1"/>
  <c r="E58" i="1" a="1"/>
  <c r="E58" i="1"/>
  <c r="K58" i="1" a="1"/>
  <c r="K58" i="1"/>
  <c r="I58" i="1" a="1"/>
  <c r="I58" i="1"/>
  <c r="G57" i="1" a="1"/>
  <c r="G57" i="1"/>
  <c r="I57" i="1" a="1"/>
  <c r="I57" i="1"/>
  <c r="L57" i="1" a="1"/>
  <c r="L57" i="1"/>
  <c r="E60" i="1" a="1"/>
  <c r="E60" i="1"/>
  <c r="H60" i="1" a="1"/>
  <c r="H60" i="1"/>
  <c r="K55" i="1" a="1"/>
  <c r="K55" i="1"/>
  <c r="J27" i="1"/>
  <c r="I55" i="1" a="1"/>
  <c r="I55" i="1"/>
  <c r="F55" i="1" a="1"/>
  <c r="F55" i="1"/>
  <c r="E49" i="1"/>
  <c r="E20" i="1"/>
  <c r="E18" i="1"/>
  <c r="E44" i="1"/>
  <c r="E15" i="1"/>
  <c r="J55" i="1" a="1"/>
  <c r="J55" i="1"/>
  <c r="I27" i="1"/>
  <c r="L49" i="1"/>
  <c r="L20" i="1"/>
  <c r="L18" i="1"/>
  <c r="L44" i="1"/>
  <c r="L15" i="1"/>
  <c r="G49" i="1"/>
  <c r="G20" i="1"/>
  <c r="G18" i="1"/>
  <c r="G31" i="1"/>
  <c r="G44" i="1"/>
  <c r="G15" i="1"/>
  <c r="I49" i="1"/>
  <c r="I20" i="1"/>
  <c r="I18" i="1"/>
  <c r="I44" i="1"/>
  <c r="I15" i="1"/>
  <c r="H55" i="1" a="1"/>
  <c r="H55" i="1"/>
  <c r="F49" i="1"/>
  <c r="F20" i="1"/>
  <c r="F18" i="1"/>
  <c r="F44" i="1"/>
  <c r="F15" i="1"/>
  <c r="H49" i="1"/>
  <c r="H20" i="1"/>
  <c r="H18" i="1"/>
  <c r="H44" i="1"/>
  <c r="H15" i="1"/>
  <c r="E55" i="1" a="1"/>
  <c r="E55" i="1"/>
  <c r="I60" i="1" a="1"/>
  <c r="I60" i="1"/>
  <c r="L60" i="1" a="1"/>
  <c r="L60" i="1"/>
  <c r="J60" i="1" a="1"/>
  <c r="J60" i="1"/>
  <c r="I33" i="1"/>
  <c r="F60" i="1" a="1"/>
  <c r="F60" i="1"/>
  <c r="K60" i="1" a="1"/>
  <c r="K60" i="1"/>
  <c r="H28" i="1"/>
  <c r="F28" i="1"/>
  <c r="H29" i="1"/>
  <c r="H59" i="1"/>
  <c r="F29" i="1"/>
  <c r="F54" i="1"/>
  <c r="J59" i="1"/>
  <c r="E59" i="1"/>
  <c r="E54" i="1"/>
  <c r="E29" i="1"/>
  <c r="J54" i="1"/>
  <c r="H30" i="1"/>
  <c r="G29" i="1"/>
  <c r="G54" i="1"/>
  <c r="G26" i="1"/>
  <c r="G59" i="1"/>
  <c r="G32" i="1"/>
  <c r="E30" i="1"/>
  <c r="F30" i="1"/>
  <c r="L54" i="1"/>
  <c r="J26" i="1"/>
  <c r="L59" i="1"/>
  <c r="J32" i="1"/>
  <c r="J29" i="1"/>
  <c r="I54" i="1"/>
  <c r="I59" i="1"/>
  <c r="J30" i="1"/>
  <c r="H33" i="1"/>
  <c r="H27" i="1"/>
  <c r="E33" i="1"/>
  <c r="F33" i="1"/>
  <c r="E27" i="1"/>
  <c r="F27" i="1"/>
  <c r="J33" i="1"/>
  <c r="E32" i="1"/>
  <c r="F32" i="1"/>
  <c r="E26" i="1"/>
  <c r="F26" i="1"/>
  <c r="H32" i="1"/>
  <c r="I32" i="1"/>
  <c r="H26" i="1"/>
  <c r="I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ccampbel</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92" authorId="1" shapeId="0" xr:uid="{00000000-0006-0000-0000-000002000000}">
      <text>
        <r>
          <rPr>
            <b/>
            <sz val="8"/>
            <color indexed="81"/>
            <rFont val="Tahoma"/>
            <family val="2"/>
          </rPr>
          <t>cdorsey:</t>
        </r>
        <r>
          <rPr>
            <sz val="8"/>
            <color indexed="81"/>
            <rFont val="Tahoma"/>
            <family val="2"/>
          </rPr>
          <t xml:space="preserve">
2013 National Non-Metro</t>
        </r>
      </text>
    </comment>
    <comment ref="S194" authorId="2" shapeId="0" xr:uid="{00000000-0006-0000-0000-000003000000}">
      <text>
        <r>
          <rPr>
            <b/>
            <sz val="8"/>
            <color indexed="81"/>
            <rFont val="Tahoma"/>
            <family val="2"/>
          </rPr>
          <t>TDHCA:</t>
        </r>
        <r>
          <rPr>
            <sz val="8"/>
            <color indexed="81"/>
            <rFont val="Tahoma"/>
            <family val="2"/>
          </rPr>
          <t xml:space="preserve">
AMI FY2014</t>
        </r>
      </text>
    </comment>
    <comment ref="AL194" authorId="2" shapeId="0" xr:uid="{00000000-0006-0000-0000-000004000000}">
      <text>
        <r>
          <rPr>
            <b/>
            <sz val="8"/>
            <color indexed="81"/>
            <rFont val="Tahoma"/>
            <family val="2"/>
          </rPr>
          <t>TDHCA:</t>
        </r>
        <r>
          <rPr>
            <sz val="8"/>
            <color indexed="81"/>
            <rFont val="Tahoma"/>
            <family val="2"/>
          </rPr>
          <t xml:space="preserve">
2014 National Non-metro</t>
        </r>
      </text>
    </comment>
    <comment ref="S196" authorId="2" shapeId="0" xr:uid="{00000000-0006-0000-0000-000005000000}">
      <text>
        <r>
          <rPr>
            <b/>
            <sz val="8"/>
            <color indexed="81"/>
            <rFont val="Tahoma"/>
            <family val="2"/>
          </rPr>
          <t>TDHCA:</t>
        </r>
        <r>
          <rPr>
            <sz val="8"/>
            <color indexed="81"/>
            <rFont val="Tahoma"/>
            <family val="2"/>
          </rPr>
          <t xml:space="preserve">
AMI FY2015</t>
        </r>
      </text>
    </comment>
    <comment ref="AL196" authorId="3" shapeId="0" xr:uid="{00000000-0006-0000-0000-000006000000}">
      <text>
        <r>
          <rPr>
            <b/>
            <sz val="9"/>
            <color indexed="81"/>
            <rFont val="Tahoma"/>
            <family val="2"/>
          </rPr>
          <t>snaquin:</t>
        </r>
        <r>
          <rPr>
            <sz val="9"/>
            <color indexed="81"/>
            <rFont val="Tahoma"/>
            <family val="2"/>
          </rPr>
          <t xml:space="preserve">
2015 National Non-metro</t>
        </r>
      </text>
    </comment>
    <comment ref="S198" authorId="2" shapeId="0" xr:uid="{00000000-0006-0000-0000-000007000000}">
      <text>
        <r>
          <rPr>
            <b/>
            <sz val="8"/>
            <color indexed="81"/>
            <rFont val="Tahoma"/>
            <family val="2"/>
          </rPr>
          <t>TDHCA:</t>
        </r>
        <r>
          <rPr>
            <sz val="8"/>
            <color indexed="81"/>
            <rFont val="Tahoma"/>
            <family val="2"/>
          </rPr>
          <t xml:space="preserve">
AMI FY2016</t>
        </r>
      </text>
    </comment>
    <comment ref="AL198" authorId="3" shapeId="0" xr:uid="{00000000-0006-0000-0000-000008000000}">
      <text>
        <r>
          <rPr>
            <b/>
            <sz val="9"/>
            <color indexed="81"/>
            <rFont val="Tahoma"/>
            <family val="2"/>
          </rPr>
          <t>snaquin:</t>
        </r>
        <r>
          <rPr>
            <sz val="9"/>
            <color indexed="81"/>
            <rFont val="Tahoma"/>
            <family val="2"/>
          </rPr>
          <t xml:space="preserve">
2016 National Non-metro</t>
        </r>
      </text>
    </comment>
    <comment ref="S200" authorId="3" shapeId="0" xr:uid="{00000000-0006-0000-0000-000009000000}">
      <text>
        <r>
          <rPr>
            <b/>
            <sz val="9"/>
            <color indexed="81"/>
            <rFont val="Tahoma"/>
            <family val="2"/>
          </rPr>
          <t>snaquin:</t>
        </r>
        <r>
          <rPr>
            <sz val="9"/>
            <color indexed="81"/>
            <rFont val="Tahoma"/>
            <family val="2"/>
          </rPr>
          <t xml:space="preserve">
2017 AMI</t>
        </r>
      </text>
    </comment>
    <comment ref="AL200" authorId="3" shapeId="0" xr:uid="{00000000-0006-0000-0000-00000A000000}">
      <text>
        <r>
          <rPr>
            <b/>
            <sz val="9"/>
            <color indexed="81"/>
            <rFont val="Tahoma"/>
            <family val="2"/>
          </rPr>
          <t>snaquin:</t>
        </r>
        <r>
          <rPr>
            <sz val="9"/>
            <color indexed="81"/>
            <rFont val="Tahoma"/>
            <family val="2"/>
          </rPr>
          <t xml:space="preserve">
2017 national non metro</t>
        </r>
      </text>
    </comment>
    <comment ref="AL202" authorId="4" shapeId="0" xr:uid="{00000000-0006-0000-0000-00000B000000}">
      <text>
        <r>
          <rPr>
            <b/>
            <sz val="9"/>
            <color indexed="81"/>
            <rFont val="Tahoma"/>
            <family val="2"/>
          </rPr>
          <t>wquacken:</t>
        </r>
        <r>
          <rPr>
            <sz val="9"/>
            <color indexed="81"/>
            <rFont val="Tahoma"/>
            <family val="2"/>
          </rPr>
          <t xml:space="preserve">
2018 National Non-Metro limit</t>
        </r>
      </text>
    </comment>
    <comment ref="AL204" authorId="5" shapeId="0" xr:uid="{00000000-0006-0000-0000-00000C000000}">
      <text>
        <r>
          <rPr>
            <b/>
            <sz val="8"/>
            <color indexed="81"/>
            <rFont val="Tahoma"/>
            <charset val="1"/>
          </rPr>
          <t>ccampbel:</t>
        </r>
        <r>
          <rPr>
            <sz val="8"/>
            <color indexed="81"/>
            <rFont val="Tahoma"/>
            <charset val="1"/>
          </rPr>
          <t xml:space="preserve">
2019 national non-metro median</t>
        </r>
      </text>
    </comment>
  </commentList>
</comments>
</file>

<file path=xl/sharedStrings.xml><?xml version="1.0" encoding="utf-8"?>
<sst xmlns="http://schemas.openxmlformats.org/spreadsheetml/2006/main" count="39113" uniqueCount="3090">
  <si>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</si>
  <si>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</si>
  <si>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</si>
  <si>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</si>
  <si>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</si>
  <si>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</si>
  <si>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</si>
  <si>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</si>
  <si>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</si>
  <si>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</si>
  <si>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</si>
  <si>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</si>
  <si>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</si>
  <si>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</si>
  <si>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</si>
  <si>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</si>
  <si>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</si>
  <si>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</si>
  <si>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</si>
  <si>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</si>
  <si>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</si>
  <si>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</si>
  <si>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</si>
  <si>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</si>
  <si>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</si>
  <si>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</si>
  <si>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</si>
  <si>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</si>
  <si>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</si>
  <si>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</si>
  <si>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</si>
  <si>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</si>
  <si>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</si>
  <si>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</si>
  <si>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</si>
  <si>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</si>
  <si>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</si>
  <si>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</si>
  <si>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</si>
  <si>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</si>
  <si>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</si>
  <si>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</si>
  <si>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</si>
  <si>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</si>
  <si>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</si>
  <si>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</si>
  <si>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</si>
  <si>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</si>
  <si>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</si>
  <si>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</si>
  <si>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</si>
  <si>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</si>
  <si>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</si>
  <si>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</si>
  <si>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</si>
  <si>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</si>
  <si>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</si>
  <si>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</si>
  <si>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</si>
  <si>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</si>
  <si>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</si>
  <si>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</si>
  <si>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</si>
  <si>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</si>
  <si>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</si>
  <si>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</si>
  <si>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</si>
  <si>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</si>
  <si>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</si>
  <si>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</si>
  <si>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</si>
  <si>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</si>
  <si>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</si>
  <si>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</si>
  <si>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</si>
  <si>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</si>
  <si>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</si>
  <si>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</si>
  <si>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</si>
  <si>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</si>
  <si>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</si>
  <si>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</si>
  <si>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</si>
  <si>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</si>
  <si>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</si>
  <si>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</si>
  <si>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</si>
  <si>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</si>
  <si>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</si>
  <si>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</si>
  <si>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</si>
  <si>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</si>
  <si>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</si>
  <si>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</si>
  <si>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</si>
  <si>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</si>
  <si>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</si>
  <si>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</si>
  <si>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</si>
  <si>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</si>
  <si>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</si>
  <si>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</si>
  <si>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</si>
  <si>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</si>
  <si>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</si>
  <si>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</si>
  <si>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</si>
  <si>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</si>
  <si>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</si>
  <si>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</si>
  <si>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</si>
  <si>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</si>
  <si>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</si>
  <si>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</si>
  <si>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</si>
  <si>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</si>
  <si>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</si>
  <si>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</si>
  <si>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</si>
  <si>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</si>
  <si>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</si>
  <si>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</si>
  <si>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</si>
  <si>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</si>
  <si>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</si>
  <si>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</si>
  <si>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</si>
  <si>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</si>
  <si>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</si>
  <si>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</si>
  <si>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</si>
  <si>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</si>
  <si>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</si>
  <si>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</si>
  <si>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</si>
  <si>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</si>
  <si>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</si>
  <si>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</si>
  <si>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</si>
  <si>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</si>
  <si>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</si>
  <si>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</si>
  <si>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</si>
  <si>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</si>
  <si>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</si>
  <si>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</si>
  <si>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</si>
  <si>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</si>
  <si>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</si>
  <si>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</si>
  <si>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</si>
  <si>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</si>
  <si>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</si>
  <si>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</si>
  <si>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</si>
  <si>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</si>
  <si>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</si>
  <si>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</si>
  <si>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</si>
  <si>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</si>
  <si>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</si>
  <si>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</si>
  <si>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</si>
  <si>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</si>
  <si>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</si>
  <si>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</si>
  <si>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</si>
  <si>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</si>
  <si>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</si>
  <si>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</si>
  <si>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</si>
  <si>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</si>
  <si>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</si>
  <si>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</si>
  <si>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</si>
  <si>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</si>
  <si>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</si>
  <si>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</si>
  <si>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</si>
  <si>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</si>
  <si>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</si>
  <si>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</si>
  <si>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</si>
  <si>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</si>
  <si>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</si>
  <si>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</si>
  <si>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</si>
  <si>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</si>
  <si>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</si>
  <si>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</si>
  <si>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</si>
  <si>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</si>
  <si>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</si>
  <si>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</si>
  <si>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</si>
  <si>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</si>
  <si>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</si>
  <si>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</si>
  <si>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</si>
  <si>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</si>
  <si>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</si>
  <si>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</si>
  <si>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</si>
  <si>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</si>
  <si>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</si>
  <si>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</si>
  <si>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</si>
  <si>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</si>
  <si>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</si>
  <si>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</si>
  <si>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</si>
  <si>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</si>
  <si>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</si>
  <si>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</si>
  <si>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</si>
  <si>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</si>
  <si>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</si>
  <si>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</si>
  <si>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</si>
  <si>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</si>
  <si>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</si>
  <si>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</si>
  <si>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</si>
  <si>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</si>
  <si>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</si>
  <si>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</si>
  <si>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</si>
  <si>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</si>
  <si>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</si>
  <si>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</si>
  <si>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</si>
  <si>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</si>
  <si>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</si>
  <si>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</si>
  <si>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</si>
  <si>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</si>
  <si>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</si>
  <si>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</si>
  <si>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</si>
  <si>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</si>
  <si>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</si>
  <si>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</si>
  <si>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</si>
  <si>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</si>
  <si>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</si>
  <si>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</si>
  <si>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</si>
  <si>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</si>
  <si>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</si>
  <si>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</si>
  <si>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</si>
  <si>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</si>
  <si>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</si>
  <si>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</si>
  <si>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</si>
  <si>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</si>
  <si>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</si>
  <si>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</si>
  <si>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</si>
  <si>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</si>
  <si>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</si>
  <si>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</si>
  <si>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</si>
  <si>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</si>
  <si>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</si>
  <si>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</si>
  <si>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</si>
  <si>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</si>
  <si>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</si>
  <si>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</si>
  <si>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</si>
  <si>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</si>
  <si>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</si>
  <si>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</si>
  <si>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</si>
  <si>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</si>
  <si>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</si>
  <si>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</si>
  <si>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</si>
  <si>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</si>
  <si>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</si>
  <si>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</si>
  <si>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</si>
  <si>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</si>
  <si>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</si>
  <si>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</si>
  <si>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</si>
  <si>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</si>
  <si>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</si>
  <si>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</si>
  <si>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</si>
  <si>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</si>
  <si>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</si>
  <si>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</si>
  <si>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</si>
  <si>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</si>
  <si>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</si>
  <si>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</si>
  <si>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</si>
  <si>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</si>
  <si>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</si>
  <si>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</si>
  <si>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</si>
  <si>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</si>
  <si>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</si>
  <si>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</si>
  <si>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</si>
  <si>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</si>
  <si>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</si>
  <si>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</si>
  <si>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</si>
  <si>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</si>
  <si>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</si>
  <si>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</si>
  <si>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</si>
  <si>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</si>
  <si>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</si>
  <si>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</si>
  <si>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</si>
  <si>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</si>
  <si>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</si>
  <si>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</si>
  <si>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</si>
  <si>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</si>
  <si>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</si>
  <si>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</si>
  <si>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</si>
  <si>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</si>
  <si>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</si>
  <si>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</si>
  <si>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</si>
  <si>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</si>
  <si>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</si>
  <si>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</si>
  <si>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</si>
  <si>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</si>
  <si>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</si>
  <si>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</si>
  <si>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</si>
  <si>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</si>
  <si>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</si>
  <si>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</si>
  <si>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</si>
  <si>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</si>
  <si>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</si>
  <si>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</si>
  <si>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</si>
  <si>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</si>
  <si>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</si>
  <si>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</si>
  <si>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</si>
  <si>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</si>
  <si>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</si>
  <si>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</si>
  <si>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</si>
  <si>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</si>
  <si>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</si>
  <si>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</si>
  <si>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</si>
  <si>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</si>
  <si>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</si>
  <si>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</si>
  <si>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</si>
  <si>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</si>
  <si>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</si>
  <si>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</si>
  <si>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</si>
  <si>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</si>
  <si>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</si>
  <si>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</si>
  <si>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</si>
  <si>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</si>
  <si>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</si>
  <si>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</si>
  <si>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</si>
  <si>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</si>
  <si>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</si>
  <si>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</si>
  <si>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</si>
  <si>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</si>
  <si>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</si>
  <si>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</si>
  <si>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</si>
  <si>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</si>
  <si>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</si>
  <si>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</si>
  <si>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</si>
  <si>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</si>
  <si>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</si>
  <si>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</si>
  <si>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</si>
  <si>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</si>
  <si>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</si>
  <si>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</si>
  <si>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</si>
  <si>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</si>
  <si>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</si>
  <si>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</si>
  <si>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</si>
  <si>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</si>
  <si>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</si>
  <si>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</si>
  <si>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</si>
  <si>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</si>
  <si>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</si>
  <si>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</si>
  <si>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</si>
  <si>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</si>
  <si>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</si>
  <si>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</si>
  <si>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</si>
  <si>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</si>
  <si>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</si>
  <si>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</si>
  <si>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</si>
  <si>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</si>
  <si>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</si>
  <si>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</si>
  <si>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</si>
  <si>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</si>
  <si>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</si>
  <si>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</si>
  <si>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</si>
  <si>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</si>
  <si>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</si>
  <si>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</si>
  <si>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</si>
  <si>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</si>
  <si>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</si>
  <si>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</si>
  <si>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</si>
  <si>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</si>
  <si>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</si>
  <si>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</si>
  <si>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</si>
  <si>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</si>
  <si>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</si>
  <si>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</si>
  <si>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</si>
  <si>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</si>
  <si>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</si>
  <si>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</si>
  <si>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</si>
  <si>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</si>
  <si>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</si>
  <si>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</si>
  <si>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</si>
  <si>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</si>
  <si>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</si>
  <si>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</si>
  <si>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</si>
  <si>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</si>
  <si>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</si>
  <si>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</si>
  <si>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</si>
  <si>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</si>
  <si>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</si>
  <si>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</si>
  <si>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</si>
  <si>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</si>
  <si>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</si>
  <si>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</si>
  <si>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</si>
  <si>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</si>
  <si>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</si>
  <si>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</si>
  <si>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</si>
  <si>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</si>
  <si>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</si>
  <si>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</si>
  <si>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</si>
  <si>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</si>
  <si>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</si>
  <si>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</si>
  <si>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</si>
  <si>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</si>
  <si>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</si>
  <si>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</si>
  <si>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</si>
  <si>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</si>
  <si>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</si>
  <si>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</si>
  <si>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</si>
  <si>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</si>
  <si>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</si>
  <si>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</si>
  <si>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</si>
  <si>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</si>
  <si>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</si>
  <si>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</si>
  <si>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</si>
  <si>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</si>
  <si>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</si>
  <si>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</si>
  <si>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</si>
  <si>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</si>
  <si>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</si>
  <si>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</si>
  <si>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</si>
  <si>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</si>
  <si>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</si>
  <si>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</si>
  <si>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</si>
  <si>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</si>
  <si>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</si>
  <si>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</si>
  <si>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</si>
  <si>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</si>
  <si>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</si>
  <si>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</si>
  <si>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</si>
  <si>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</si>
  <si>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</si>
  <si>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</si>
  <si>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</si>
  <si>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</si>
  <si>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</si>
  <si>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</si>
  <si>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</si>
  <si>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</si>
  <si>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</si>
  <si>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</si>
  <si>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</si>
  <si>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</si>
  <si>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</si>
  <si>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</si>
  <si>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</si>
  <si>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</si>
  <si>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</si>
  <si>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</si>
  <si>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</si>
  <si>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</si>
  <si>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</si>
  <si>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</si>
  <si>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</si>
  <si>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</si>
  <si>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</si>
  <si>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</si>
  <si>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</si>
  <si>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</si>
  <si>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</si>
  <si>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</si>
  <si>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</si>
  <si>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</si>
  <si>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</si>
  <si>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</si>
  <si>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</si>
  <si>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</si>
  <si>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</si>
  <si>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</si>
  <si>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</si>
  <si>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</si>
  <si>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</si>
  <si>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</si>
  <si>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</si>
  <si>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</si>
  <si>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</si>
  <si>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</si>
  <si>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</si>
  <si>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</si>
  <si>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</si>
  <si>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</si>
  <si>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</si>
  <si>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</si>
  <si>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</si>
  <si>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</si>
  <si>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</si>
  <si>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</si>
  <si>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</si>
  <si>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</si>
  <si>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</si>
  <si>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</si>
  <si>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</si>
  <si>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</si>
  <si>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</si>
  <si>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</si>
  <si>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</si>
  <si>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</si>
  <si>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</si>
  <si>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</si>
  <si>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</si>
  <si>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</si>
  <si>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</si>
  <si>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</si>
  <si>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</si>
  <si>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</si>
  <si>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</si>
  <si>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</si>
  <si>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</si>
  <si>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</si>
  <si>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</si>
  <si>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</si>
  <si>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</si>
  <si>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</si>
  <si>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</si>
  <si>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</si>
  <si>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</si>
  <si>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</si>
  <si>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</si>
  <si>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</si>
  <si>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</si>
  <si>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</si>
  <si>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</si>
  <si>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</si>
  <si>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</si>
  <si>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</si>
  <si>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</si>
  <si>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</si>
  <si>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</si>
  <si>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</si>
  <si>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</si>
  <si>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</si>
  <si>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</si>
  <si>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</si>
  <si>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</si>
  <si>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</si>
  <si>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</si>
  <si>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</si>
  <si>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</si>
  <si>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</si>
  <si>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</si>
  <si>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</si>
  <si>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</si>
  <si>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</si>
  <si>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</si>
  <si>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</si>
  <si>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</si>
  <si>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</si>
  <si>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</si>
  <si>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</si>
  <si>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</si>
  <si>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</si>
  <si>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</si>
  <si>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</si>
  <si>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</si>
  <si>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</si>
  <si>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</si>
  <si>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</si>
  <si>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</si>
  <si>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</si>
  <si>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</si>
  <si>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</si>
  <si>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</si>
  <si>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</si>
  <si>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</si>
  <si>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</si>
  <si>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</si>
  <si>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</si>
  <si>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</si>
  <si>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</si>
  <si>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</si>
  <si>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</si>
  <si>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</si>
  <si>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</si>
  <si>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</si>
  <si>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</si>
  <si>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</si>
  <si>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</si>
  <si>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</si>
  <si>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</si>
  <si>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</si>
  <si>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</si>
  <si>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</si>
  <si>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</si>
  <si>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</si>
  <si>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</si>
  <si>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</si>
  <si>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</si>
  <si>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</si>
  <si>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</si>
  <si>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</si>
  <si>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</si>
  <si>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</si>
  <si>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</si>
  <si>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</si>
  <si>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</si>
  <si>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</si>
  <si>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</si>
  <si>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</si>
  <si>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</si>
  <si>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</si>
  <si>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</si>
  <si>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</si>
  <si>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</si>
  <si>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</si>
  <si>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</si>
  <si>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</si>
  <si>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</si>
  <si>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</si>
  <si>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</si>
  <si>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</si>
  <si>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</si>
  <si>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</si>
  <si>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</si>
  <si>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</si>
  <si>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</si>
  <si>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</si>
  <si>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</si>
  <si>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</si>
  <si>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</si>
  <si>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</si>
  <si>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</si>
  <si>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</si>
  <si>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</si>
  <si>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</si>
  <si>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</si>
  <si>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</si>
  <si>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</si>
  <si>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</si>
  <si>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</si>
  <si>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</si>
  <si>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</si>
  <si>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</si>
  <si>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</si>
  <si>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</si>
  <si>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</si>
  <si>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</si>
  <si>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</si>
  <si>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</si>
  <si>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</si>
  <si>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</si>
  <si>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</si>
  <si>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</si>
  <si>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</si>
  <si>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</si>
  <si>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</si>
  <si>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</si>
  <si>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</si>
  <si>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</si>
  <si>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</si>
  <si>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</si>
  <si>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</si>
  <si>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</si>
  <si>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</si>
  <si>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</si>
  <si>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</si>
  <si>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</si>
  <si>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</si>
  <si>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</si>
  <si>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</si>
  <si>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</si>
  <si>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</si>
  <si>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</si>
  <si>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</si>
  <si>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</si>
  <si>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</si>
  <si>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</si>
  <si>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</si>
  <si>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</si>
  <si>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</si>
  <si>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</si>
  <si>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</si>
  <si>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</si>
  <si>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</si>
  <si>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</si>
  <si>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</si>
  <si>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</si>
  <si>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</si>
  <si>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</si>
  <si>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</si>
  <si>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</si>
  <si>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</si>
  <si>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</si>
  <si>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</si>
  <si>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</si>
  <si>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</si>
  <si>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</si>
  <si>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</si>
  <si>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</si>
  <si>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</si>
  <si>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</si>
  <si>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</si>
  <si>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</si>
  <si>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</si>
  <si>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</si>
  <si>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</si>
  <si>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</si>
  <si>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</si>
  <si>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</si>
  <si>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</si>
  <si>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</si>
  <si>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</si>
  <si>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</si>
  <si>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</si>
  <si>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</si>
  <si>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</si>
  <si>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</si>
  <si>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</si>
  <si>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</si>
  <si>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</si>
  <si>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</si>
  <si>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</si>
  <si>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</si>
  <si>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</si>
  <si>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</si>
  <si>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</si>
  <si>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</si>
  <si>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</si>
  <si>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</si>
  <si>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</si>
  <si>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</si>
  <si>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</si>
  <si>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</si>
  <si>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</si>
  <si>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</si>
  <si>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</si>
  <si>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</si>
  <si>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</si>
  <si>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</si>
  <si>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</si>
  <si>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</si>
  <si>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</si>
  <si>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</si>
  <si>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</si>
  <si>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</si>
  <si>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</si>
  <si>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</si>
  <si>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</si>
  <si>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</si>
  <si>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</si>
  <si>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</si>
  <si>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</si>
  <si>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</si>
  <si>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</si>
  <si>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</si>
  <si>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</si>
  <si>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</si>
  <si>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</si>
  <si>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</si>
  <si>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</si>
  <si>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</si>
  <si>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</si>
  <si>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</si>
  <si>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</si>
  <si>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</si>
  <si>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</si>
  <si>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</si>
  <si>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</si>
  <si>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</si>
  <si>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</si>
  <si>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</si>
  <si>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</si>
  <si>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</si>
  <si>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</si>
  <si>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</si>
  <si>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</si>
  <si>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</si>
  <si>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</si>
  <si>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</si>
  <si>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</si>
  <si>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</si>
  <si>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</si>
  <si>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</si>
  <si>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</si>
  <si>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</si>
  <si>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</si>
  <si>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</si>
  <si>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</si>
  <si>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</si>
  <si>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</si>
  <si>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</si>
  <si>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</si>
  <si>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</si>
  <si>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</si>
  <si>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</si>
  <si>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</si>
  <si>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</si>
  <si>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</si>
  <si>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</si>
  <si>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</si>
  <si>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</si>
  <si>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</si>
  <si>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</si>
  <si>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</si>
  <si>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</si>
  <si>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</si>
  <si>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</si>
  <si>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</si>
  <si>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</si>
  <si>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</si>
  <si>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</si>
  <si>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</si>
  <si>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</si>
  <si>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</si>
  <si>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</si>
  <si>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</si>
  <si>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</si>
  <si>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</si>
  <si>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</si>
  <si>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</si>
  <si>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</si>
  <si>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</si>
  <si>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</si>
  <si>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</si>
  <si>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</si>
  <si>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</si>
  <si>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</si>
  <si>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</si>
  <si>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</si>
  <si>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</si>
  <si>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</si>
  <si>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</si>
  <si>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</si>
  <si>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</si>
  <si>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</si>
  <si>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</si>
  <si>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</si>
  <si>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</si>
  <si>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</si>
  <si>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</si>
  <si>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</si>
  <si>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</si>
  <si>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</si>
  <si>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</si>
  <si>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</si>
  <si>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</si>
  <si>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</si>
  <si>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</si>
  <si>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</si>
  <si>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</si>
  <si>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</si>
  <si>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</si>
  <si>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</si>
  <si>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</si>
  <si>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</si>
  <si>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</si>
  <si>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</si>
  <si>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</si>
  <si>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</si>
  <si>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</si>
  <si>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</si>
  <si>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</si>
  <si>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</si>
  <si>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</si>
  <si>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</si>
  <si>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</si>
  <si>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</si>
  <si>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</si>
  <si>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</si>
  <si>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</si>
  <si>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</si>
  <si>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</si>
  <si>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</si>
  <si>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</si>
  <si>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</si>
  <si>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</si>
  <si>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</si>
  <si>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</si>
  <si>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</si>
  <si>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</si>
  <si>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</si>
  <si>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</si>
  <si>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</si>
  <si>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</si>
  <si>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</si>
  <si>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</si>
  <si>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</si>
  <si>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</si>
  <si>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</si>
  <si>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</si>
  <si>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</si>
  <si>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</si>
  <si>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</si>
  <si>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</si>
  <si>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</si>
  <si>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</si>
  <si>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</si>
  <si>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</si>
  <si>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</si>
  <si>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</si>
  <si>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</si>
  <si>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</si>
  <si>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</si>
  <si>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</si>
  <si>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</si>
  <si>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</si>
  <si>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</si>
  <si>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</si>
  <si>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</si>
  <si>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</si>
  <si>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</si>
  <si>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</si>
  <si>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</si>
  <si>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</si>
  <si>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</si>
  <si>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</si>
  <si>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</si>
  <si>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</si>
  <si>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</si>
  <si>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</si>
  <si>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</si>
  <si>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</si>
  <si>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</si>
  <si>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</si>
  <si>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</si>
  <si>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</si>
  <si>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</si>
  <si>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</si>
  <si>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</si>
  <si>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</si>
  <si>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</si>
  <si>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</si>
  <si>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</si>
  <si>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</si>
  <si>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</si>
  <si>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</si>
  <si>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</si>
  <si>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</si>
  <si>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</si>
  <si>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</si>
  <si>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</si>
  <si>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</si>
  <si>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</si>
  <si>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</si>
  <si>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</si>
  <si>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</si>
  <si>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</si>
  <si>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</si>
  <si>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</si>
  <si>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</si>
  <si>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</si>
  <si>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</si>
  <si>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</si>
  <si>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</si>
  <si>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</si>
  <si>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</si>
  <si>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</si>
  <si>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</si>
  <si>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</si>
  <si>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</si>
  <si>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</si>
  <si>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</si>
  <si>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</si>
  <si>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</si>
  <si>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</si>
  <si>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</si>
  <si>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</si>
  <si>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</si>
  <si>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</si>
  <si>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</si>
  <si>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</si>
  <si>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</si>
  <si>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</si>
  <si>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</si>
  <si>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</si>
  <si>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</si>
  <si>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</si>
  <si>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</si>
  <si>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</si>
  <si>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</si>
  <si>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</si>
  <si>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</si>
  <si>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</si>
  <si>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</si>
  <si>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</si>
  <si>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</si>
  <si>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</si>
  <si>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</si>
  <si>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</si>
  <si>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</si>
  <si>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</si>
  <si>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</si>
  <si>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</si>
  <si>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</si>
  <si>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</si>
  <si>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</si>
  <si>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</si>
  <si>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</si>
  <si>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</si>
  <si>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</si>
  <si>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</si>
  <si>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</si>
  <si>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</si>
  <si>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</si>
  <si>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</si>
  <si>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</si>
  <si>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</si>
  <si>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</si>
  <si>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</si>
  <si>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</si>
  <si>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</si>
  <si>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</si>
  <si>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</si>
  <si>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</si>
  <si>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</si>
  <si>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</si>
  <si>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</si>
  <si>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</si>
  <si>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</si>
  <si>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</si>
  <si>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</si>
  <si>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</si>
  <si>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</si>
  <si>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</si>
  <si>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</si>
  <si>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</si>
  <si>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</si>
  <si>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</si>
  <si>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</si>
  <si>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</si>
  <si>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</si>
  <si>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</si>
  <si>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</si>
  <si>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</si>
  <si>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</si>
  <si>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</si>
  <si>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</si>
  <si>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</si>
  <si>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</si>
  <si>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</si>
  <si>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</si>
  <si>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</si>
  <si>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</si>
  <si>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</si>
  <si>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</si>
  <si>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</si>
  <si>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</si>
  <si>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</si>
  <si>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</si>
  <si>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</si>
  <si>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</si>
  <si>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</si>
  <si>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</si>
  <si>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</si>
  <si>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</si>
  <si>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</si>
  <si>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</si>
  <si>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</si>
  <si>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</si>
  <si>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</si>
  <si>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</si>
  <si>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</si>
  <si>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</si>
  <si>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</si>
  <si>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</si>
  <si>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</si>
  <si>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</si>
  <si>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</si>
  <si>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</si>
  <si>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</si>
  <si>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</si>
  <si>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</si>
  <si>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</si>
  <si>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</si>
  <si>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</si>
  <si>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</si>
  <si>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</si>
  <si>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</si>
  <si>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</si>
  <si>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</si>
  <si>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</si>
  <si>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</si>
  <si>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</si>
  <si>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</si>
  <si>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</si>
  <si>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</si>
  <si>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</si>
  <si>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</si>
  <si>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</si>
  <si>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</si>
  <si>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</si>
  <si>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</si>
  <si>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</si>
  <si>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</si>
  <si>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</si>
  <si>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</si>
  <si>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</si>
  <si>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</si>
  <si>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</si>
  <si>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</si>
  <si>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</si>
  <si>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</si>
  <si>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</si>
  <si>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</si>
  <si>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</si>
  <si>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</si>
  <si>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</si>
  <si>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</si>
  <si>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</si>
  <si>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</si>
  <si>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</si>
  <si>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</si>
  <si>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</si>
  <si>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</si>
  <si>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</si>
  <si>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</si>
  <si>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</si>
  <si>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</si>
  <si>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</si>
  <si>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</si>
  <si>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</si>
  <si>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</si>
  <si>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</si>
  <si>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</si>
  <si>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</si>
  <si>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</si>
  <si>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</si>
  <si>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</si>
  <si>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</si>
  <si>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</si>
  <si>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</si>
  <si>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</si>
  <si>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</si>
  <si>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</si>
  <si>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</si>
  <si>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</si>
  <si>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</si>
  <si>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</si>
  <si>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</si>
  <si>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</si>
  <si>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</si>
  <si>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</si>
  <si>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</si>
  <si>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</si>
  <si>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</si>
  <si>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</si>
  <si>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</si>
  <si>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</si>
  <si>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</si>
  <si>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</si>
  <si>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</si>
  <si>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</si>
  <si>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</si>
  <si>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</si>
  <si>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</si>
  <si>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</si>
  <si>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</si>
  <si>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</si>
  <si>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</si>
  <si>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</si>
  <si>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</si>
  <si>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</si>
  <si>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</si>
  <si>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</si>
  <si>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</si>
  <si>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</si>
  <si>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</si>
  <si>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</si>
  <si>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</si>
  <si>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</si>
  <si>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</si>
  <si>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</si>
  <si>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</si>
  <si>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</si>
  <si>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</si>
  <si>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</si>
  <si>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</si>
  <si>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</si>
  <si>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</si>
  <si>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</si>
  <si>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</si>
  <si>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</si>
  <si>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</si>
  <si>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</si>
  <si>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</si>
  <si>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</si>
  <si>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</si>
  <si>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</si>
  <si>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</si>
  <si>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</si>
  <si>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</si>
  <si>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</si>
  <si>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</si>
  <si>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</si>
  <si>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</si>
  <si>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</si>
  <si>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</si>
  <si>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</si>
  <si>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</si>
  <si>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</si>
  <si>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</si>
  <si>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</si>
  <si>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</si>
  <si>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</si>
  <si>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</si>
  <si>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</si>
  <si>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</si>
  <si>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</si>
  <si>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</si>
  <si>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</si>
  <si>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</si>
  <si>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</si>
  <si>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</si>
  <si>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</si>
  <si>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</si>
  <si>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</si>
  <si>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</si>
  <si>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</si>
  <si>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</si>
  <si>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</si>
  <si>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</si>
  <si>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</si>
  <si>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</si>
  <si>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</si>
  <si>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</si>
  <si>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</si>
  <si>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</si>
  <si>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</si>
  <si>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</si>
  <si>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</si>
  <si>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</si>
  <si>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</si>
  <si>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</si>
  <si>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</si>
  <si>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</si>
  <si>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</si>
  <si>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</si>
  <si>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</si>
  <si>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</si>
  <si>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</si>
  <si>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</si>
  <si>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</si>
  <si>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</si>
  <si>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</si>
  <si>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</si>
  <si>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</si>
  <si>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</si>
  <si>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</si>
  <si>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</si>
  <si>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</si>
  <si>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</si>
  <si>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</si>
  <si>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</si>
  <si>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</si>
  <si>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</si>
  <si>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</si>
  <si>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</si>
  <si>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</si>
  <si>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</si>
  <si>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</si>
  <si>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</si>
  <si>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</si>
  <si>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</si>
  <si>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</si>
  <si>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</si>
  <si>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</si>
  <si>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</si>
  <si>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</si>
  <si>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</si>
  <si>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</si>
  <si>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</si>
  <si>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</si>
  <si>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</si>
  <si>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</si>
  <si>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</si>
  <si>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</si>
  <si>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</si>
  <si>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</si>
  <si>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</si>
  <si>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</si>
  <si>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</si>
  <si>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</si>
  <si>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</si>
  <si>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</si>
  <si>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</si>
  <si>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</si>
  <si>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</si>
  <si>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</si>
  <si>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</si>
  <si>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</si>
  <si>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</si>
  <si>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</si>
  <si>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</si>
  <si>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</si>
  <si>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</si>
  <si>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</si>
  <si>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</si>
  <si>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</si>
  <si>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</si>
  <si>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</si>
  <si>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</si>
  <si>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</si>
  <si>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</si>
  <si>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</si>
  <si>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</si>
  <si>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</si>
  <si>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</si>
  <si>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</si>
  <si>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</si>
  <si>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</si>
  <si>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</si>
  <si>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</si>
  <si>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</si>
  <si>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</si>
  <si>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</si>
  <si>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</si>
  <si>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</si>
  <si>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</si>
  <si>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</si>
  <si>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</si>
  <si>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</si>
  <si>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</si>
  <si>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</si>
  <si>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</si>
  <si>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</si>
  <si>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</si>
  <si>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</si>
  <si>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</si>
  <si>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</si>
  <si>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</si>
  <si>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</si>
  <si>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</si>
  <si>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</si>
  <si>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</si>
  <si>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</si>
  <si>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</si>
  <si>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</si>
  <si>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</si>
  <si>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</si>
  <si>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</si>
  <si>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</si>
  <si>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</si>
  <si>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</si>
  <si>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</si>
  <si>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</si>
  <si>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</si>
  <si>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</si>
  <si>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</si>
  <si>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</si>
  <si>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</si>
  <si>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</si>
  <si>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</si>
  <si>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</si>
  <si>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</si>
  <si>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</si>
  <si>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</si>
  <si>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</si>
  <si>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</si>
  <si>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</si>
  <si>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</si>
  <si>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</si>
  <si>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</si>
  <si>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</si>
  <si>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</si>
  <si>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</si>
  <si>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</si>
  <si>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</si>
  <si>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</si>
  <si>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</si>
  <si>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</si>
  <si>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</si>
  <si>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</si>
  <si>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</si>
  <si>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</si>
  <si>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</si>
  <si>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</si>
  <si>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</si>
  <si>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</si>
  <si>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</si>
  <si>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</si>
  <si>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</si>
  <si>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</si>
  <si>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</si>
  <si>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</si>
  <si>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</si>
  <si>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</si>
  <si>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</si>
  <si>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</si>
  <si>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</si>
  <si>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</si>
  <si>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</si>
  <si>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</si>
  <si>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</si>
  <si>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</si>
  <si>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</si>
  <si>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</si>
  <si>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</si>
  <si>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</si>
  <si>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</si>
  <si>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</si>
  <si>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</si>
  <si>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</si>
  <si>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</si>
  <si>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</si>
  <si>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</si>
  <si>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</si>
  <si>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</si>
  <si>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</si>
  <si>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</si>
  <si>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</si>
  <si>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</si>
  <si>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</si>
  <si>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</si>
  <si>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</si>
  <si>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</si>
  <si>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</si>
  <si>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</si>
  <si>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</si>
  <si>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</si>
  <si>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</si>
  <si>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</si>
  <si>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</si>
  <si>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</si>
  <si>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</si>
  <si>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</si>
  <si>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</si>
  <si>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</si>
  <si>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</si>
  <si>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</si>
  <si>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</si>
  <si>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</si>
  <si>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</si>
  <si>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</si>
  <si>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</si>
  <si>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</si>
  <si>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</si>
  <si>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</si>
  <si>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</si>
  <si>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</si>
  <si>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</si>
  <si>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</si>
  <si>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</si>
  <si>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</si>
  <si>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</si>
  <si>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</si>
  <si>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</si>
  <si>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</si>
  <si>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</si>
  <si>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</si>
  <si>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</si>
  <si>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</si>
  <si>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</si>
  <si>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</si>
  <si>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</si>
  <si>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</si>
  <si>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</si>
  <si>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</si>
  <si>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</si>
  <si>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</si>
  <si>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</si>
  <si>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</si>
  <si>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</si>
  <si>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</si>
  <si>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</si>
  <si>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</si>
  <si>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</si>
  <si>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</si>
  <si>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</si>
  <si>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</si>
  <si>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</si>
  <si>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</si>
  <si>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</si>
  <si>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</si>
  <si>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</si>
  <si>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</si>
  <si>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</si>
  <si>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</si>
  <si>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</si>
  <si>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</si>
  <si>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</si>
  <si>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</si>
  <si>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</si>
  <si>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</si>
  <si>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</si>
  <si>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</si>
  <si>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</si>
  <si>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</si>
  <si>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</si>
  <si>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</si>
  <si>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</si>
  <si>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</si>
  <si>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</si>
  <si>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</si>
  <si>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</si>
  <si>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</si>
  <si>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</si>
  <si>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</si>
  <si>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</si>
  <si>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</si>
  <si>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</si>
  <si>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</si>
  <si>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</si>
  <si>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</si>
  <si>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</si>
  <si>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</si>
  <si>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</si>
  <si>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</si>
  <si>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</si>
  <si>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</si>
  <si>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</si>
  <si>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</si>
  <si>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</si>
  <si>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</si>
  <si>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</si>
  <si>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</si>
  <si>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</si>
  <si>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</si>
  <si>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</si>
  <si>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</si>
  <si>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</si>
  <si>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</si>
  <si>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</si>
  <si>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</si>
  <si>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</si>
  <si>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</si>
  <si>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</si>
  <si>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</si>
  <si>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</si>
  <si>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</si>
  <si>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</si>
  <si>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</si>
  <si>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</si>
  <si>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</si>
  <si>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</si>
  <si>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</si>
  <si>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</si>
  <si>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</si>
  <si>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</si>
  <si>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</si>
  <si>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</si>
  <si>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</si>
  <si>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</si>
  <si>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</si>
  <si>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</si>
  <si>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</si>
  <si>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</si>
  <si>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</si>
  <si>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</si>
  <si>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</si>
  <si>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</si>
  <si>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</si>
  <si>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</si>
  <si>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</si>
  <si>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</si>
  <si>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</si>
  <si>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</si>
  <si>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</si>
  <si>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</si>
  <si>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</si>
  <si>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</si>
  <si>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</si>
  <si>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</si>
  <si>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</si>
  <si>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</si>
  <si>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</si>
  <si>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</si>
  <si>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</si>
  <si>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</si>
  <si>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</si>
  <si>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</si>
  <si>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</si>
  <si>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</si>
  <si>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</si>
  <si>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</si>
  <si>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</si>
  <si>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</si>
  <si>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</si>
  <si>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</si>
  <si>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</si>
  <si>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</si>
  <si>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</si>
  <si>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</si>
  <si>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</si>
  <si>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</si>
  <si>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</si>
  <si>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</si>
  <si>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</si>
  <si>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</si>
  <si>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</si>
  <si>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</si>
  <si>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</si>
  <si>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</si>
  <si>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</si>
  <si>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</si>
  <si>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</si>
  <si>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</si>
  <si>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</si>
  <si>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</si>
  <si>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</si>
  <si>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</si>
  <si>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</si>
  <si>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</si>
  <si>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</si>
  <si>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</si>
  <si>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</si>
  <si>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</si>
  <si>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</si>
  <si>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</si>
  <si>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</si>
  <si>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</si>
  <si>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</si>
  <si>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</si>
  <si>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</si>
  <si>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</si>
  <si>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</si>
  <si>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</si>
  <si>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</si>
  <si>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</si>
  <si>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</si>
  <si>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</si>
  <si>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</si>
  <si>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</si>
  <si>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</si>
  <si>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</si>
  <si>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</si>
  <si>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</si>
  <si>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</si>
  <si>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</si>
  <si>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</si>
  <si>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</si>
  <si>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</si>
  <si>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</si>
  <si>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</si>
  <si>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</si>
  <si>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</si>
  <si>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</si>
  <si>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</si>
  <si>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</si>
  <si>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</si>
  <si>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</si>
  <si>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</si>
  <si>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</si>
  <si>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</si>
  <si>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</si>
  <si>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</si>
  <si>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</si>
  <si>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</si>
  <si>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</si>
  <si>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</si>
  <si>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</si>
  <si>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</si>
  <si>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</si>
  <si>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</si>
  <si>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</si>
  <si>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</si>
  <si>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</si>
  <si>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</si>
  <si>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</si>
  <si>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</si>
  <si>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</si>
  <si>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</si>
  <si>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</si>
  <si>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</si>
  <si>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</si>
  <si>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</si>
  <si>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</si>
  <si>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</si>
  <si>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</si>
  <si>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</si>
  <si>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</si>
  <si>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</si>
  <si>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</si>
  <si>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</si>
  <si>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</si>
  <si>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</si>
  <si>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</si>
  <si>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</si>
  <si>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</si>
  <si>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</si>
  <si>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</si>
  <si>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</si>
  <si>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</si>
  <si>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</si>
  <si>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</si>
  <si>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</si>
  <si>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</si>
  <si>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</si>
  <si>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</si>
  <si>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</si>
  <si>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</si>
  <si>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</si>
  <si>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</si>
  <si>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</si>
  <si>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</si>
  <si>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</si>
  <si>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</si>
  <si>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</si>
  <si>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</si>
  <si>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</si>
  <si>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</si>
  <si>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</si>
  <si>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</si>
  <si>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</si>
  <si>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</si>
  <si>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</si>
  <si>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</si>
  <si>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</si>
  <si>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</si>
  <si>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</si>
  <si>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</si>
  <si>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</si>
  <si>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</si>
  <si>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</si>
  <si>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</si>
  <si>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</si>
  <si>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</si>
  <si>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</si>
  <si>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</si>
  <si>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</si>
  <si>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</si>
  <si>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</si>
  <si>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</si>
  <si>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</si>
  <si>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</si>
  <si>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</si>
  <si>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</si>
  <si>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</si>
  <si>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</si>
  <si>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</si>
  <si>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</si>
  <si>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</si>
  <si>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</si>
  <si>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</si>
  <si>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</si>
  <si>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</si>
  <si>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</si>
  <si>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</si>
  <si>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</si>
  <si>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</si>
  <si>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</si>
  <si>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</si>
  <si>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</si>
  <si>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</si>
  <si>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</si>
  <si>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</si>
  <si>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</si>
  <si>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</si>
  <si>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</si>
  <si>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</si>
  <si>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</si>
  <si>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</si>
  <si>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</si>
  <si>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</si>
  <si>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</si>
  <si>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</si>
  <si>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</si>
  <si>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</si>
  <si>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</si>
  <si>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</si>
  <si>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</si>
  <si>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</si>
  <si>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</si>
  <si>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</si>
  <si>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</si>
  <si>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</si>
  <si>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</si>
  <si>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</si>
  <si>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</si>
  <si>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</si>
  <si>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</si>
  <si>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</si>
  <si>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</si>
  <si>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</si>
  <si>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</si>
  <si>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</si>
  <si>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</si>
  <si>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</si>
  <si>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</si>
  <si>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</si>
  <si>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</si>
  <si>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</si>
  <si>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</si>
  <si>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</si>
  <si>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</si>
  <si>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</si>
  <si>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</si>
  <si>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</si>
  <si>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</si>
  <si>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</si>
  <si>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</si>
  <si>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</si>
  <si>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</si>
  <si>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</si>
  <si>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</si>
  <si>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</si>
  <si>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</si>
  <si>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</si>
  <si>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</si>
  <si>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</si>
  <si>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</si>
  <si>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</si>
  <si>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</si>
  <si>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</si>
  <si>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</si>
  <si>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</si>
  <si>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</si>
  <si>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</si>
  <si>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</si>
  <si>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</si>
  <si>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</si>
  <si>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</si>
  <si>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</si>
  <si>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</si>
  <si>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</si>
  <si>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</si>
  <si>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</si>
  <si>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</si>
  <si>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</si>
  <si>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</si>
  <si>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</si>
  <si>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</si>
  <si>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</si>
  <si>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</si>
  <si>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</si>
  <si>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</si>
  <si>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</si>
  <si>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</si>
  <si>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</si>
  <si>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</si>
  <si>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</si>
  <si>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</si>
  <si>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</si>
  <si>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</si>
  <si>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</si>
  <si>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</si>
  <si>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</si>
  <si>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</si>
  <si>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</si>
  <si>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</si>
  <si>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</si>
  <si>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</si>
  <si>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</si>
  <si>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</si>
  <si>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</si>
  <si>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</si>
  <si>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</si>
  <si>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</si>
  <si>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</si>
  <si>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</si>
  <si>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</si>
  <si>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</si>
  <si>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</si>
  <si>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</si>
  <si>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</si>
  <si>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</si>
  <si>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</si>
  <si>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</si>
  <si>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</si>
  <si>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</si>
  <si>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</si>
  <si>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</si>
  <si>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</si>
  <si>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</si>
  <si>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</si>
  <si>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</si>
  <si>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</si>
  <si>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</si>
  <si>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</si>
  <si>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</si>
  <si>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</si>
  <si>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</si>
  <si>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</si>
  <si>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</si>
  <si>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</si>
  <si>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</si>
  <si>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</si>
  <si>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</si>
  <si>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</si>
  <si>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</si>
  <si>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</si>
  <si>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</si>
  <si>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</si>
  <si>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</si>
  <si>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</si>
  <si>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</si>
  <si>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</si>
  <si>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</si>
  <si>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</si>
  <si>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</si>
  <si>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</si>
  <si>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</si>
  <si>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</si>
  <si>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</si>
  <si>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</si>
  <si>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</si>
  <si>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</si>
  <si>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</si>
  <si>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</si>
  <si>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</si>
  <si>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</si>
  <si>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</si>
  <si>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</si>
  <si>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</si>
  <si>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</si>
  <si>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</si>
  <si>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</si>
  <si>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</si>
  <si>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</si>
  <si>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</si>
  <si>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</si>
  <si>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</si>
  <si>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</si>
  <si>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</si>
  <si>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</si>
  <si>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</si>
  <si>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</si>
  <si>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</si>
  <si>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</si>
  <si>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</si>
  <si>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</si>
  <si>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</si>
  <si>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</si>
  <si>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</si>
  <si>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</si>
  <si>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</si>
  <si>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</si>
  <si>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</si>
  <si>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</si>
  <si>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</si>
  <si>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</si>
  <si>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</si>
  <si>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</si>
  <si>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</si>
  <si>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</si>
  <si>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</si>
  <si>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</si>
  <si>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</si>
  <si>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</si>
  <si>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</si>
  <si>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</si>
  <si>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</si>
  <si>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</si>
  <si>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</si>
  <si>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</si>
  <si>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</si>
  <si>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</si>
  <si>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</si>
  <si>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</si>
  <si>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</si>
  <si>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</si>
  <si>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</si>
  <si>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</si>
  <si>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</si>
  <si>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</si>
  <si>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</si>
  <si>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</si>
  <si>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</si>
  <si>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</si>
  <si>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</si>
  <si>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</si>
  <si>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</si>
  <si>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</si>
  <si>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</si>
  <si>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</si>
  <si>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</si>
  <si>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</si>
  <si>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</si>
  <si>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</si>
  <si>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</si>
  <si>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</si>
  <si>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</si>
  <si>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</si>
  <si>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</si>
  <si>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</si>
  <si>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</si>
  <si>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</si>
  <si>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</si>
  <si>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</si>
  <si>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</si>
  <si>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</si>
  <si>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</si>
  <si>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</si>
  <si>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</si>
  <si>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</si>
  <si>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</si>
  <si>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</si>
  <si>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</si>
  <si>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</si>
  <si>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</si>
  <si>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</si>
  <si>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</si>
  <si>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</si>
  <si>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</si>
  <si>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</si>
  <si>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</si>
  <si>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</si>
  <si>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</si>
  <si>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</si>
  <si>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</si>
  <si>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</si>
  <si>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</si>
  <si>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</si>
  <si>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</si>
  <si>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</si>
  <si>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</si>
  <si>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</si>
  <si>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</si>
  <si>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</si>
  <si>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</si>
  <si>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</si>
  <si>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</si>
  <si>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</si>
  <si>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</si>
  <si>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</si>
  <si>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</si>
  <si>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</si>
  <si>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</si>
  <si>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</si>
  <si>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</si>
  <si>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</si>
  <si>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</si>
  <si>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</si>
  <si>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</si>
  <si>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</si>
  <si>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</si>
  <si>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</si>
  <si>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</si>
  <si>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</si>
  <si>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</si>
  <si>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</si>
  <si>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</si>
  <si>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</si>
  <si>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</si>
  <si>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</si>
  <si>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</si>
  <si>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</si>
  <si>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</si>
  <si>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</si>
  <si>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</si>
  <si>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</si>
  <si>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</si>
  <si>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</si>
  <si>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</si>
  <si>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</si>
  <si>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</si>
  <si>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</si>
  <si>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</si>
  <si>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</si>
  <si>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</si>
  <si>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</si>
  <si>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</si>
  <si>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</si>
  <si>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</si>
  <si>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</si>
  <si>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</si>
  <si>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</si>
  <si>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</si>
  <si>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</si>
  <si>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</si>
  <si>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</si>
  <si>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</si>
  <si>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</si>
  <si>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</si>
  <si>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</si>
  <si>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</si>
  <si>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</si>
  <si>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</si>
  <si>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</si>
  <si>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</si>
  <si>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</si>
  <si>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</si>
  <si>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</si>
  <si>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</si>
  <si>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</si>
  <si>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</si>
  <si>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</si>
  <si>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</si>
  <si>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</si>
  <si>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</si>
  <si>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</si>
  <si>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</si>
  <si>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</si>
  <si>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</si>
  <si>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</si>
  <si>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</si>
  <si>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</si>
  <si>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</si>
  <si>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</si>
  <si>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</si>
  <si>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</si>
  <si>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</si>
  <si>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</si>
  <si>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</si>
  <si>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</si>
  <si>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</si>
  <si>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</si>
  <si>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</si>
  <si>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</si>
  <si>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</si>
  <si>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</si>
  <si>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</si>
  <si>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</si>
  <si>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</si>
  <si>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</si>
  <si>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</si>
  <si>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</si>
  <si>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</si>
  <si>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</si>
  <si>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</si>
  <si>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</si>
  <si>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</si>
  <si>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</si>
  <si>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</si>
  <si>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</si>
  <si>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</si>
  <si>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</si>
  <si>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</si>
  <si>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</si>
  <si>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</si>
  <si>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</si>
  <si>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</si>
  <si>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</si>
  <si>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</si>
  <si>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</si>
  <si>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</si>
  <si>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</si>
  <si>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</si>
  <si>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</si>
  <si>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</si>
  <si>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</si>
  <si>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</si>
  <si>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</si>
  <si>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</si>
  <si>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</si>
  <si>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</si>
  <si>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</si>
  <si>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</si>
  <si>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</si>
  <si>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</si>
  <si>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</si>
  <si>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</si>
  <si>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</si>
  <si>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</si>
  <si>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</si>
  <si>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</si>
  <si>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</si>
  <si>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</si>
  <si>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</si>
  <si>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</si>
  <si>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</si>
  <si>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</si>
  <si>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</si>
  <si>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</si>
  <si>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</si>
  <si>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</si>
  <si>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</si>
  <si>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</si>
  <si>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</si>
  <si>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</si>
  <si>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</si>
  <si>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</si>
  <si>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</si>
  <si>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</si>
  <si>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</si>
  <si>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</si>
  <si>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</si>
  <si>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</si>
  <si>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</si>
  <si>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</si>
  <si>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</si>
  <si>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</si>
  <si>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</si>
  <si>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</si>
  <si>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</si>
  <si>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</si>
  <si>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</si>
  <si>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</si>
  <si>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</si>
  <si>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</si>
  <si>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</si>
  <si>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</si>
  <si>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</si>
  <si>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</si>
  <si>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</si>
  <si>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</si>
  <si>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</si>
  <si>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</si>
  <si>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</si>
  <si>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</si>
  <si>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</si>
  <si>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</si>
  <si>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</si>
  <si>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</si>
  <si>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</si>
  <si>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</si>
  <si>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</si>
  <si>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</si>
  <si>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</si>
  <si>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</si>
  <si>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</si>
  <si>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</si>
  <si>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</si>
  <si>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</si>
  <si>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</si>
  <si>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</si>
  <si>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</si>
  <si>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</si>
  <si>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</si>
  <si>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</si>
  <si>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</si>
  <si>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</si>
  <si>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</si>
  <si>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</si>
  <si>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</si>
  <si>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</si>
  <si>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</si>
  <si>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</si>
  <si>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</si>
  <si>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</si>
  <si>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</si>
  <si>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</si>
  <si>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</si>
  <si>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</si>
  <si>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</si>
  <si>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</si>
  <si>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</si>
  <si>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</si>
  <si>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</si>
  <si>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</si>
  <si>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</si>
  <si>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</si>
  <si>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</si>
  <si>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</si>
  <si>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</si>
  <si>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</si>
  <si>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</si>
  <si>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</si>
  <si>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</si>
  <si>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</si>
  <si>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</si>
  <si>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</si>
  <si>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</si>
  <si>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</si>
  <si>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</si>
  <si>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</si>
  <si>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</si>
  <si>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</si>
  <si>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</si>
  <si>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</si>
  <si>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</si>
  <si>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</si>
  <si>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</si>
  <si>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</si>
  <si>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</si>
  <si>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</si>
  <si>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</si>
  <si>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</si>
  <si>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</si>
  <si>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</si>
  <si>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</si>
  <si>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</si>
  <si>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</si>
  <si>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</si>
  <si>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</si>
  <si>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</si>
  <si>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</si>
  <si>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</si>
  <si>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</si>
  <si>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</si>
  <si>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</si>
  <si>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</si>
  <si>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</si>
  <si>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</si>
  <si>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</si>
  <si>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</si>
  <si>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</si>
  <si>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</si>
  <si>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</si>
  <si>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</si>
  <si>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</si>
  <si>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</si>
  <si>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</si>
  <si>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</si>
  <si>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</si>
  <si>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</si>
  <si>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</si>
  <si>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</si>
  <si>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</si>
  <si>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</si>
  <si>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</si>
  <si>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</si>
  <si>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</si>
  <si>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</si>
  <si>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</si>
  <si>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</si>
  <si>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</si>
  <si>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</si>
  <si>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</si>
  <si>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</si>
  <si>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</si>
  <si>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</si>
  <si>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</si>
  <si>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</si>
  <si>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</si>
  <si>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</si>
  <si>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</si>
  <si>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</si>
  <si>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</si>
  <si>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</si>
  <si>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</si>
  <si>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</si>
  <si>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</si>
  <si>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</si>
  <si>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</si>
  <si>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</si>
  <si>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</si>
  <si>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</si>
  <si>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</si>
  <si>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</si>
  <si>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</si>
  <si>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</si>
  <si>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</si>
  <si>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</si>
  <si>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</si>
  <si>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</si>
  <si>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</si>
  <si>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</si>
  <si>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</si>
  <si>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</si>
  <si>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</si>
  <si>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</si>
  <si>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</si>
  <si>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</si>
  <si>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</si>
  <si>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</si>
  <si>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</si>
  <si>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</si>
  <si>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</si>
  <si>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</si>
  <si>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</si>
  <si>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</si>
  <si>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</si>
  <si>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</si>
  <si>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</si>
  <si>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</si>
  <si>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</si>
  <si>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</si>
  <si>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</si>
  <si>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</si>
  <si>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</si>
  <si>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</si>
  <si>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</si>
  <si>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</si>
  <si>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</si>
  <si>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</si>
  <si>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</si>
  <si>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</si>
  <si>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</si>
  <si>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</si>
  <si>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</si>
  <si>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</si>
  <si>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</si>
  <si>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</si>
  <si>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</si>
  <si>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</si>
  <si>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</si>
  <si>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</si>
  <si>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</si>
  <si>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</si>
  <si>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</si>
  <si>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</si>
  <si>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</si>
  <si>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</si>
  <si>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</si>
  <si>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</si>
  <si>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</si>
  <si>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</si>
  <si>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</si>
  <si>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</si>
  <si>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</si>
  <si>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</si>
  <si>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</si>
  <si>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</si>
  <si>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</si>
  <si>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</si>
  <si>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</si>
  <si>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</si>
  <si>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</si>
  <si>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</si>
  <si>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</si>
  <si>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</si>
  <si>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</si>
  <si>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</si>
  <si>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</si>
  <si>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</si>
  <si>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</si>
  <si>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</si>
  <si>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</si>
  <si>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</si>
  <si>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</si>
  <si>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</si>
  <si>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</si>
  <si>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</si>
  <si>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</si>
  <si>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</si>
  <si>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</si>
  <si>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</si>
  <si>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</si>
  <si>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</si>
  <si>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</si>
  <si>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</si>
  <si>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</si>
  <si>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</si>
  <si>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</si>
  <si>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</si>
  <si>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</si>
  <si>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</si>
  <si>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</si>
  <si>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</si>
  <si>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</si>
  <si>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</si>
  <si>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</si>
  <si>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</si>
  <si>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</si>
  <si>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</si>
  <si>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</si>
  <si>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</si>
  <si>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</si>
  <si>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</si>
  <si>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</si>
  <si>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</si>
  <si>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</si>
  <si>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</si>
  <si>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</si>
  <si>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</si>
  <si>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</si>
  <si>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</si>
  <si>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</si>
  <si>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</si>
  <si>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</si>
  <si>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</si>
  <si>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</si>
  <si>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</si>
  <si>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</si>
  <si>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</si>
  <si>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</si>
  <si>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</si>
  <si>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</si>
  <si>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</si>
  <si>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</si>
  <si>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</si>
  <si>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</si>
  <si>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</si>
  <si>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</si>
  <si>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</si>
  <si>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</si>
  <si>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</si>
  <si>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</si>
  <si>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</si>
  <si>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</si>
  <si>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</si>
  <si>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</si>
  <si>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</si>
  <si>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</si>
  <si>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</si>
  <si>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</si>
  <si>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</si>
  <si>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</si>
  <si>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</si>
  <si>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</si>
  <si>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</si>
  <si>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</si>
  <si>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</si>
  <si>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</si>
  <si>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</si>
  <si>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</si>
  <si>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</si>
  <si>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</si>
  <si>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</si>
  <si>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</si>
  <si>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</si>
  <si>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</si>
  <si>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</si>
  <si>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</si>
  <si>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</si>
  <si>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</si>
  <si>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</si>
  <si>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</si>
  <si>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</si>
  <si>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</si>
  <si>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</si>
  <si>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</si>
  <si>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</si>
  <si>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</si>
  <si>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</si>
  <si>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</si>
  <si>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</si>
  <si>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</si>
  <si>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</si>
  <si>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</si>
  <si>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</si>
  <si>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</si>
  <si>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</si>
  <si>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</si>
  <si>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</si>
  <si>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</si>
  <si>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</si>
  <si>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</si>
  <si>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</si>
  <si>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</si>
  <si>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</si>
  <si>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</si>
  <si>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</si>
  <si>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</si>
  <si>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</si>
  <si>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</si>
  <si>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</si>
  <si>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</si>
  <si>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</si>
  <si>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</si>
  <si>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</si>
  <si>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</si>
  <si>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</si>
  <si>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</si>
  <si>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</si>
  <si>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</si>
  <si>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</si>
  <si>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</si>
  <si>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</si>
  <si>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</si>
  <si>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</si>
  <si>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</si>
  <si>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</si>
  <si>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</si>
  <si>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</si>
  <si>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</si>
  <si>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</si>
  <si>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</si>
  <si>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</si>
  <si>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</si>
  <si>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</si>
  <si>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</si>
  <si>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</si>
  <si>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</si>
  <si>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</si>
  <si>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</si>
  <si>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</si>
  <si>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</si>
  <si>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</si>
  <si>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</si>
  <si>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</si>
  <si>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</si>
  <si>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</si>
  <si>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</si>
  <si>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</si>
  <si>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</si>
  <si>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</si>
  <si>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</si>
  <si>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</si>
  <si>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</si>
  <si>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</si>
  <si>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</si>
  <si>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</si>
  <si>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</si>
  <si>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</si>
  <si>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</si>
  <si>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</si>
  <si>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</si>
  <si>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</si>
  <si>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</si>
  <si>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</si>
  <si>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</si>
  <si>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</si>
  <si>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</si>
  <si>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</si>
  <si>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</si>
  <si>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</si>
  <si>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</si>
  <si>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</si>
  <si>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</si>
  <si>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</si>
  <si>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</si>
  <si>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</si>
  <si>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</si>
  <si>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</si>
  <si>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</si>
  <si>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</si>
  <si>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</si>
  <si>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</si>
  <si>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</si>
  <si>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</si>
  <si>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</si>
  <si>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</si>
  <si>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</si>
  <si>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</si>
  <si>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</si>
  <si>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</si>
  <si>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</si>
  <si>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</si>
  <si>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</si>
  <si>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</si>
  <si>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</si>
  <si>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</si>
  <si>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</si>
  <si>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</si>
  <si>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</si>
  <si>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</si>
  <si>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</si>
  <si>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</si>
  <si>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</si>
  <si>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</si>
  <si>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</si>
  <si>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</si>
  <si>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</si>
  <si>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</si>
  <si>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</si>
  <si>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</si>
  <si>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</si>
  <si>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</si>
  <si>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</si>
  <si>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</si>
  <si>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</si>
  <si>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</si>
  <si>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</si>
  <si>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</si>
  <si>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</si>
  <si>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</si>
  <si>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</si>
  <si>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</si>
  <si>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</si>
  <si>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</si>
  <si>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</si>
  <si>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</si>
  <si>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</si>
  <si>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</si>
  <si>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</si>
  <si>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</si>
  <si>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</si>
  <si>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</si>
  <si>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</si>
  <si>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</si>
  <si>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</si>
  <si>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</si>
  <si>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</si>
  <si>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</si>
  <si>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</si>
  <si>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</si>
  <si>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</si>
  <si>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</si>
  <si>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</si>
  <si>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</si>
  <si>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</si>
  <si>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</si>
  <si>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</si>
  <si>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</si>
  <si>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</si>
  <si>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</si>
  <si>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</si>
  <si>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</si>
  <si>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</si>
  <si>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</si>
  <si>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</si>
  <si>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</si>
  <si>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</si>
  <si>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</si>
  <si>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</si>
  <si>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</si>
  <si>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</si>
  <si>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</si>
  <si>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</si>
  <si>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</si>
  <si>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</si>
  <si>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</si>
  <si>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</si>
  <si>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</si>
  <si>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</si>
  <si>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</si>
  <si>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</si>
  <si>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</si>
  <si>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</si>
  <si>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</si>
  <si>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</si>
  <si>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</si>
  <si>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</si>
  <si>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</si>
  <si>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</si>
  <si>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</si>
  <si>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</si>
  <si>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</si>
  <si>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</si>
  <si>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</si>
  <si>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</si>
  <si>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</si>
  <si>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</si>
  <si>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</si>
  <si>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</si>
  <si>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</si>
  <si>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</si>
  <si>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</si>
  <si>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</si>
  <si>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</si>
  <si>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</si>
  <si>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</si>
  <si>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</si>
  <si>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</si>
  <si>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</si>
  <si>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</si>
  <si>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</si>
  <si>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</si>
  <si>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</si>
  <si>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</si>
  <si>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</si>
  <si>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</si>
  <si>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</si>
  <si>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</si>
  <si>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</si>
  <si>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</si>
  <si>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</si>
  <si>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</si>
  <si>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</si>
  <si>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</si>
  <si>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</si>
  <si>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</si>
  <si>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</si>
  <si>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</si>
  <si>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</si>
  <si>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</si>
  <si>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</si>
  <si>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</si>
  <si>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</si>
  <si>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</si>
  <si>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</si>
  <si>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</si>
  <si>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</si>
  <si>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</si>
  <si>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</si>
  <si>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</si>
  <si>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</si>
  <si>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</si>
  <si>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</si>
  <si>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</si>
  <si>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</si>
  <si>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</si>
  <si>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</si>
  <si>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</si>
  <si>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</si>
  <si>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</si>
  <si>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</si>
  <si>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</si>
  <si>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</si>
  <si>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</si>
  <si>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</si>
  <si>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</si>
  <si>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</si>
  <si>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</si>
  <si>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</si>
  <si>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</si>
  <si>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</si>
  <si>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</si>
  <si>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</si>
  <si>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</si>
  <si>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</si>
  <si>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</si>
  <si>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</si>
  <si>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</si>
  <si>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</si>
  <si>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</si>
  <si>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</si>
  <si>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</si>
  <si>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</si>
  <si>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</si>
  <si>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</si>
  <si>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</si>
  <si>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</si>
  <si>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</si>
  <si>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</si>
  <si>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</si>
  <si>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</si>
  <si>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</si>
  <si>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</si>
  <si>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</si>
  <si>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</si>
  <si>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</si>
  <si>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</si>
  <si>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</si>
  <si>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</si>
  <si>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</si>
  <si>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</si>
  <si>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</si>
  <si>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</si>
  <si>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</si>
  <si>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</si>
  <si>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</si>
  <si>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</si>
  <si>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</si>
  <si>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</si>
  <si>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</si>
  <si>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</si>
  <si>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</si>
  <si>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</si>
  <si>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</si>
  <si>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</si>
  <si>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</si>
  <si>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</si>
  <si>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</si>
  <si>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</si>
  <si>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</si>
  <si>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</si>
  <si>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</si>
  <si>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</si>
  <si>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</si>
  <si>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</si>
  <si>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</si>
  <si>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</si>
  <si>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</si>
  <si>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</si>
  <si>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</si>
  <si>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</si>
  <si>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</si>
  <si>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</si>
  <si>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</si>
  <si>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</si>
  <si>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</si>
  <si>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</si>
  <si>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</si>
  <si>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</si>
  <si>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</si>
  <si>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</si>
  <si>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</si>
  <si>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</si>
  <si>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</si>
  <si>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</si>
  <si>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</si>
  <si>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</si>
  <si>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</si>
  <si>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</si>
  <si>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</si>
  <si>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</si>
  <si>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</si>
  <si>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</si>
  <si>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</si>
  <si>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</si>
  <si>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</si>
  <si>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</si>
  <si>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</si>
  <si>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</si>
  <si>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</si>
  <si>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</si>
  <si>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</si>
  <si>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</si>
  <si>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</si>
  <si>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</si>
  <si>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</si>
  <si>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</si>
  <si>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</si>
  <si>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</si>
  <si>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</si>
  <si>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</si>
  <si>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</si>
  <si>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</si>
  <si>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</si>
  <si>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</si>
  <si>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</si>
  <si>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</si>
  <si>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</si>
  <si>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</si>
  <si>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</si>
  <si>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</si>
  <si>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</si>
  <si>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</si>
  <si>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</si>
  <si>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</si>
  <si>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</si>
  <si>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</si>
  <si>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</si>
  <si>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</si>
  <si>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</si>
  <si>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</si>
  <si>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</si>
  <si>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</si>
  <si>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</si>
  <si>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</si>
  <si>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</si>
  <si>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2018Income</t>
  </si>
  <si>
    <t>2018 RENT (6/01/2018)</t>
  </si>
  <si>
    <t>2017 RENT (effective 6/15/2017)- use ON or BEFORE 05/31/2018</t>
  </si>
  <si>
    <t>On or After 6/01/2018</t>
  </si>
  <si>
    <t>On or Before 5/31/2018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</si>
  <si>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</si>
  <si>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</si>
  <si>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</si>
  <si>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</si>
  <si>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</si>
  <si>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</si>
  <si>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</si>
  <si>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</si>
  <si>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</si>
  <si>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</si>
  <si>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On or After 6/9/2019</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</si>
  <si>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</si>
  <si>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</si>
  <si>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</si>
  <si>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</si>
  <si>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</si>
  <si>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</si>
  <si>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</si>
  <si>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</si>
  <si>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</si>
  <si>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</si>
  <si>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</si>
  <si>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</si>
  <si>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</si>
  <si>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</si>
  <si>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</si>
  <si>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</si>
  <si>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</si>
  <si>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</si>
  <si>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</si>
  <si>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</si>
  <si>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</si>
  <si>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</si>
  <si>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</si>
  <si>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</si>
  <si>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</si>
  <si>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</si>
  <si>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</si>
  <si>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</si>
  <si>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</si>
  <si>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</si>
  <si>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</si>
  <si>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</si>
  <si>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</si>
  <si>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</si>
  <si>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</si>
  <si>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5/17/2018 - 4/23/2018</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</si>
  <si>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</si>
  <si>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</si>
  <si>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</si>
  <si>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</si>
  <si>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</si>
  <si>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</si>
  <si>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</si>
  <si>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</si>
  <si>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</si>
  <si>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</si>
  <si>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</si>
  <si>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</si>
  <si>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</si>
  <si>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</si>
  <si>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</si>
  <si>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</si>
  <si>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</si>
  <si>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</si>
  <si>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</si>
  <si>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</si>
  <si>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</si>
  <si>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</si>
  <si>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</si>
  <si>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</si>
  <si>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</si>
  <si>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</si>
  <si>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</si>
  <si>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</si>
  <si>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</si>
  <si>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</si>
  <si>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</si>
  <si>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</si>
  <si>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</si>
  <si>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</si>
  <si>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</si>
  <si>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</si>
  <si>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</si>
  <si>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</si>
  <si>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</si>
  <si>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</si>
  <si>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</si>
  <si>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</si>
  <si>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</si>
  <si>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</si>
  <si>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</si>
  <si>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</si>
  <si>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</si>
  <si>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</si>
  <si>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</si>
  <si>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</si>
  <si>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</si>
  <si>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</si>
  <si>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</si>
  <si>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</si>
  <si>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</si>
  <si>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</si>
  <si>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</si>
  <si>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</si>
  <si>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</si>
  <si>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</si>
  <si>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</si>
  <si>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</si>
  <si>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</si>
  <si>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</si>
  <si>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</si>
  <si>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</si>
  <si>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</si>
  <si>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</si>
  <si>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</si>
  <si>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</si>
  <si>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</si>
  <si>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</si>
  <si>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</si>
  <si>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</si>
  <si>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</si>
  <si>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</si>
  <si>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</si>
  <si>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</si>
  <si>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</si>
  <si>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</si>
  <si>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2019 Area Median Income:</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</si>
  <si>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</si>
  <si>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5/6/2019)</t>
    </r>
  </si>
  <si>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</si>
  <si>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Villas of Hubbard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</si>
</sst>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8"/>
      <color indexed="81"/>
      <name val="Tahoma"/>
      <charset val="1"/>
    </font>
    <font>
      <b/>
      <sz val="8"/>
      <color indexed="81"/>
      <name val="Tahoma"/>
      <charset val="1"/>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7" tint="0.79998168889431442"/>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56">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1" fontId="34" fillId="11" borderId="9" xfId="1" applyNumberFormat="1"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32"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0" fillId="14" borderId="0" xfId="0" applyFont="1" applyFill="1" applyAlignment="1" applyProtection="1">
      <alignment horizontal="right"/>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0" fontId="23" fillId="0" borderId="0" xfId="0" quotePrefix="1" applyNumberFormat="1" applyFont="1"/>
    <xf numFmtId="0" fontId="23" fillId="7" borderId="0" xfId="0"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quotePrefix="1" applyNumberFormat="1" applyFont="1"/>
    <xf numFmtId="0" fontId="33" fillId="7"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0" fontId="0" fillId="11" borderId="0" xfId="0" applyFill="1"/>
    <xf numFmtId="0" fontId="0" fillId="29" borderId="0" xfId="0" applyFill="1"/>
    <xf numFmtId="0" fontId="0" fillId="30"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31"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5"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35" fillId="11" borderId="8"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9" xfId="0" applyFont="1" applyFill="1" applyBorder="1" applyAlignment="1" applyProtection="1">
      <alignment horizontal="center"/>
      <protection hidden="1"/>
    </xf>
    <xf numFmtId="0" fontId="35" fillId="23" borderId="8"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Q1112"/>
  <sheetViews>
    <sheetView showGridLines="0" tabSelected="1" topLeftCell="A2" zoomScaleNormal="100" workbookViewId="0">
      <selection activeCell="B3" sqref="B3:G3"/>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7" hidden="1" customWidth="1"/>
    <col min="50" max="50" width="24.5703125" style="207" hidden="1" customWidth="1"/>
    <col min="51" max="51" width="16.5703125" style="207" hidden="1" customWidth="1"/>
    <col min="52" max="56" width="35.5703125" style="207" hidden="1" customWidth="1"/>
    <col min="57" max="58" width="28.5703125" style="207" hidden="1" customWidth="1"/>
    <col min="59" max="60" width="9.140625" style="6" hidden="1" customWidth="1"/>
    <col min="61" max="61" width="13.42578125" style="6" hidden="1" customWidth="1"/>
    <col min="62" max="62" width="11.5703125" style="6" hidden="1" customWidth="1"/>
    <col min="63" max="63" width="13" style="6" hidden="1" customWidth="1"/>
    <col min="64" max="65" width="9.140625" style="6" hidden="1" customWidth="1"/>
    <col min="66" max="98" width="9.140625" style="6" customWidth="1"/>
    <col min="99" max="16384" width="9.140625" style="6"/>
  </cols>
  <sheetData>
    <row r="1" spans="1:61" ht="17.25" hidden="1" customHeight="1" thickBot="1">
      <c r="AW1" s="6"/>
      <c r="AX1" s="6"/>
      <c r="AY1" s="6"/>
      <c r="AZ1" s="6"/>
      <c r="BA1" s="6"/>
      <c r="BB1" s="6"/>
      <c r="BC1" s="6"/>
      <c r="BD1" s="6"/>
    </row>
    <row r="2" spans="1:61" ht="83.25" customHeight="1" thickBot="1">
      <c r="A2" s="126" t="s">
        <v>1585</v>
      </c>
      <c r="B2" s="332" t="s">
        <v>3087</v>
      </c>
      <c r="C2" s="332"/>
      <c r="D2" s="332"/>
      <c r="E2" s="332"/>
      <c r="F2" s="332"/>
      <c r="G2" s="332"/>
      <c r="H2" s="332"/>
      <c r="I2" s="332"/>
      <c r="J2" s="332"/>
      <c r="K2" s="332"/>
      <c r="L2" s="332"/>
      <c r="M2" s="333"/>
      <c r="N2" s="123" t="s">
        <v>1587</v>
      </c>
      <c r="AU2" s="187"/>
      <c r="AV2" s="187"/>
      <c r="AW2" s="6"/>
      <c r="AX2" s="6"/>
      <c r="AY2" s="6"/>
      <c r="AZ2" s="6"/>
      <c r="BA2" s="6"/>
      <c r="BB2" s="6"/>
      <c r="BC2" s="6"/>
      <c r="BD2" s="6"/>
    </row>
    <row r="3" spans="1:61" ht="27" customHeight="1">
      <c r="A3" s="153" t="s">
        <v>1363</v>
      </c>
      <c r="B3" s="353" t="s">
        <v>3089</v>
      </c>
      <c r="C3" s="353"/>
      <c r="D3" s="353"/>
      <c r="E3" s="353"/>
      <c r="F3" s="353"/>
      <c r="G3" s="353"/>
      <c r="H3" s="81"/>
      <c r="I3" s="81"/>
      <c r="J3" s="81"/>
      <c r="K3" s="81"/>
      <c r="L3" s="81"/>
      <c r="M3" s="154"/>
      <c r="N3" s="124" t="s">
        <v>1586</v>
      </c>
      <c r="AK3" s="187"/>
      <c r="AW3" s="6"/>
      <c r="AX3" s="6"/>
      <c r="AY3" s="6"/>
      <c r="AZ3" s="6"/>
      <c r="BA3" s="6"/>
      <c r="BB3" s="6"/>
      <c r="BC3" s="6"/>
      <c r="BD3" s="6"/>
    </row>
    <row r="4" spans="1:61" ht="15.75">
      <c r="A4" s="155" t="s">
        <v>1365</v>
      </c>
      <c r="B4" s="50"/>
      <c r="C4" s="50"/>
      <c r="D4" s="50"/>
      <c r="E4" s="50"/>
      <c r="F4" s="50"/>
      <c r="G4" s="50"/>
      <c r="H4" s="50"/>
      <c r="I4" s="50"/>
      <c r="J4" s="50"/>
      <c r="K4" s="50"/>
      <c r="L4" s="50"/>
      <c r="M4" s="156"/>
      <c r="N4" s="150" t="s">
        <v>1583</v>
      </c>
      <c r="AK4" s="187"/>
      <c r="AW4" s="6"/>
      <c r="AX4" s="6"/>
      <c r="AY4" s="6"/>
      <c r="AZ4" s="6"/>
      <c r="BA4" s="6"/>
      <c r="BB4" s="6"/>
      <c r="BC4" s="6"/>
      <c r="BD4" s="6"/>
    </row>
    <row r="5" spans="1:61">
      <c r="A5" s="339" t="s">
        <v>1358</v>
      </c>
      <c r="B5" s="340"/>
      <c r="C5" s="340"/>
      <c r="D5" s="340"/>
      <c r="E5" s="340"/>
      <c r="F5" s="340"/>
      <c r="G5" s="340"/>
      <c r="H5" s="340"/>
      <c r="I5" s="340"/>
      <c r="J5" s="340"/>
      <c r="K5" s="340"/>
      <c r="L5" s="340"/>
      <c r="M5" s="156"/>
      <c r="N5" s="151" t="s">
        <v>1584</v>
      </c>
      <c r="AW5" s="6"/>
      <c r="AX5" s="6"/>
      <c r="AY5" s="6"/>
      <c r="AZ5" s="6"/>
      <c r="BA5" s="6"/>
      <c r="BB5" s="6"/>
      <c r="BC5" s="6"/>
      <c r="BD5" s="6"/>
    </row>
    <row r="6" spans="1:61" ht="26.25" customHeight="1">
      <c r="A6" s="334" t="s">
        <v>2110</v>
      </c>
      <c r="B6" s="335"/>
      <c r="C6" s="335"/>
      <c r="D6" s="335"/>
      <c r="E6" s="335"/>
      <c r="F6" s="335"/>
      <c r="G6" s="335"/>
      <c r="H6" s="335"/>
      <c r="I6" s="335"/>
      <c r="J6" s="335"/>
      <c r="K6" s="335"/>
      <c r="L6" s="335"/>
      <c r="M6" s="156"/>
      <c r="N6" s="152" t="s">
        <v>1582</v>
      </c>
      <c r="AW6" s="6"/>
      <c r="AX6" s="6"/>
      <c r="AY6" s="6"/>
      <c r="AZ6" s="6"/>
      <c r="BA6" s="6"/>
      <c r="BB6" s="6"/>
      <c r="BC6" s="6"/>
      <c r="BD6" s="6"/>
    </row>
    <row r="7" spans="1:61" ht="21" customHeight="1">
      <c r="A7" s="334" t="s">
        <v>2111</v>
      </c>
      <c r="B7" s="335"/>
      <c r="C7" s="335"/>
      <c r="D7" s="335"/>
      <c r="E7" s="335"/>
      <c r="F7" s="335"/>
      <c r="G7" s="335"/>
      <c r="H7" s="335"/>
      <c r="I7" s="335"/>
      <c r="J7" s="335"/>
      <c r="K7" s="335"/>
      <c r="L7" s="335"/>
      <c r="M7" s="156"/>
      <c r="N7" s="125"/>
      <c r="AW7" s="6"/>
      <c r="AX7" s="6"/>
      <c r="AY7" s="6"/>
      <c r="AZ7" s="6"/>
      <c r="BA7" s="6"/>
      <c r="BB7" s="6"/>
      <c r="BC7" s="6"/>
      <c r="BD7" s="6"/>
    </row>
    <row r="8" spans="1:61" ht="29.25" customHeight="1">
      <c r="A8" s="334" t="s">
        <v>2378</v>
      </c>
      <c r="B8" s="335"/>
      <c r="C8" s="335"/>
      <c r="D8" s="335"/>
      <c r="E8" s="335"/>
      <c r="F8" s="335"/>
      <c r="G8" s="335"/>
      <c r="H8" s="335"/>
      <c r="I8" s="335"/>
      <c r="J8" s="335"/>
      <c r="K8" s="335"/>
      <c r="L8" s="335"/>
      <c r="M8" s="156"/>
      <c r="AW8" s="6" t="s">
        <v>2178</v>
      </c>
      <c r="AX8" s="6"/>
      <c r="AY8" s="6"/>
      <c r="AZ8" s="6"/>
      <c r="BA8" s="6"/>
      <c r="BB8" s="6"/>
      <c r="BC8" s="6"/>
      <c r="BD8" s="6"/>
    </row>
    <row r="9" spans="1:61" ht="25.5" customHeight="1">
      <c r="A9" s="334" t="s">
        <v>2380</v>
      </c>
      <c r="B9" s="335"/>
      <c r="C9" s="335"/>
      <c r="D9" s="335"/>
      <c r="E9" s="335"/>
      <c r="F9" s="335"/>
      <c r="G9" s="335"/>
      <c r="H9" s="335"/>
      <c r="I9" s="335"/>
      <c r="J9" s="335"/>
      <c r="K9" s="335"/>
      <c r="L9" s="335"/>
      <c r="M9" s="156"/>
      <c r="AP9" s="6" t="s">
        <v>2121</v>
      </c>
      <c r="AT9" s="6" t="s">
        <v>1010</v>
      </c>
      <c r="AU9" s="6" t="s">
        <v>1011</v>
      </c>
      <c r="AW9" s="290" t="s">
        <v>3083</v>
      </c>
      <c r="AX9" s="290" t="s">
        <v>3084</v>
      </c>
      <c r="AY9" s="288" t="s">
        <v>1067</v>
      </c>
      <c r="AZ9" s="288" t="s">
        <v>1416</v>
      </c>
      <c r="BA9" s="288" t="s">
        <v>2159</v>
      </c>
      <c r="BB9" s="288" t="s">
        <v>2224</v>
      </c>
      <c r="BC9" s="288" t="s">
        <v>2264</v>
      </c>
      <c r="BD9" s="288" t="s">
        <v>2381</v>
      </c>
      <c r="BE9" s="289" t="s">
        <v>3005</v>
      </c>
      <c r="BF9" s="289" t="s">
        <v>3006</v>
      </c>
    </row>
    <row r="10" spans="1:61" ht="25.5" customHeight="1">
      <c r="A10" s="350" t="str">
        <f>IF(OR(B11=0,B1=0,B18=0,B16=0),"PLEASE COMPLETE ALL FIELDS.","")</f>
        <v>PLEASE COMPLETE ALL FIELDS.</v>
      </c>
      <c r="B10" s="351"/>
      <c r="D10" s="7"/>
      <c r="E10" s="7"/>
      <c r="F10" s="7"/>
      <c r="G10" s="7"/>
      <c r="H10" s="7"/>
      <c r="I10" s="7"/>
      <c r="J10" s="7"/>
      <c r="K10" s="7"/>
      <c r="L10" s="7"/>
      <c r="M10" s="156"/>
      <c r="AP10" s="6" t="s">
        <v>2957</v>
      </c>
      <c r="AS10" s="6" t="s">
        <v>2106</v>
      </c>
      <c r="AT10" s="9" t="s">
        <v>95</v>
      </c>
      <c r="AU10" s="6" t="s">
        <v>1012</v>
      </c>
      <c r="AW10" s="286" t="s">
        <v>1077</v>
      </c>
      <c r="AX10" s="286" t="s">
        <v>1077</v>
      </c>
      <c r="AY10" s="287" t="s">
        <v>11</v>
      </c>
      <c r="AZ10" s="217" t="s">
        <v>11</v>
      </c>
      <c r="BA10" s="285" t="s">
        <v>11</v>
      </c>
      <c r="BB10" s="285" t="s">
        <v>11</v>
      </c>
      <c r="BC10" s="285" t="s">
        <v>11</v>
      </c>
      <c r="BD10" s="291" t="s">
        <v>2382</v>
      </c>
      <c r="BE10" s="291" t="s">
        <v>2382</v>
      </c>
      <c r="BF10" s="292" t="s">
        <v>1357</v>
      </c>
      <c r="BG10" s="6" t="e">
        <f t="shared" ref="BG10:BG41" si="0">+MATCH(BE$10:BE$558,AZ$10:AZ$551,0)</f>
        <v>#N/A</v>
      </c>
      <c r="BI10" s="48" t="s">
        <v>1372</v>
      </c>
    </row>
    <row r="11" spans="1:61" ht="18.75" customHeight="1">
      <c r="A11" s="157" t="s">
        <v>1368</v>
      </c>
      <c r="B11" s="51" t="s">
        <v>168</v>
      </c>
      <c r="D11" s="8" t="s">
        <v>1418</v>
      </c>
      <c r="E11" s="7"/>
      <c r="F11" s="7"/>
      <c r="G11" s="19"/>
      <c r="H11" s="166" t="s">
        <v>3085</v>
      </c>
      <c r="I11" s="20"/>
      <c r="J11" s="20"/>
      <c r="K11" s="167">
        <f>S204</f>
        <v>56400</v>
      </c>
      <c r="L11" s="7"/>
      <c r="M11" s="156"/>
      <c r="AP11" s="6" t="s">
        <v>2956</v>
      </c>
      <c r="AS11" s="6" t="s">
        <v>1364</v>
      </c>
      <c r="AT11" s="9" t="s">
        <v>96</v>
      </c>
      <c r="AU11" s="6" t="s">
        <v>2099</v>
      </c>
      <c r="AW11" s="286" t="s">
        <v>1083</v>
      </c>
      <c r="AX11" s="286" t="s">
        <v>1083</v>
      </c>
      <c r="AY11" s="287" t="s">
        <v>1076</v>
      </c>
      <c r="AZ11" s="217" t="s">
        <v>1504</v>
      </c>
      <c r="BA11" s="285" t="s">
        <v>1504</v>
      </c>
      <c r="BB11" s="285" t="s">
        <v>1076</v>
      </c>
      <c r="BC11" s="285" t="s">
        <v>1076</v>
      </c>
      <c r="BD11" s="291" t="s">
        <v>11</v>
      </c>
      <c r="BE11" s="291" t="s">
        <v>11</v>
      </c>
      <c r="BF11" s="285" t="s">
        <v>2382</v>
      </c>
      <c r="BG11" s="6">
        <f t="shared" si="0"/>
        <v>1</v>
      </c>
    </row>
    <row r="12" spans="1:61" ht="17.25">
      <c r="A12" s="158"/>
      <c r="B12" s="20"/>
      <c r="D12" s="7"/>
      <c r="E12" s="7"/>
      <c r="F12" s="7"/>
      <c r="G12" s="10"/>
      <c r="H12" s="7"/>
      <c r="I12" s="7"/>
      <c r="J12" s="7"/>
      <c r="K12" s="7"/>
      <c r="L12" s="7"/>
      <c r="M12" s="156"/>
      <c r="AS12" s="6" t="s">
        <v>2107</v>
      </c>
      <c r="AT12" s="9" t="s">
        <v>97</v>
      </c>
      <c r="AU12" s="6" t="s">
        <v>2100</v>
      </c>
      <c r="AW12" s="286" t="s">
        <v>173</v>
      </c>
      <c r="AX12" s="286" t="s">
        <v>173</v>
      </c>
      <c r="AY12" s="287" t="s">
        <v>1077</v>
      </c>
      <c r="AZ12" s="217" t="s">
        <v>1076</v>
      </c>
      <c r="BA12" s="285" t="s">
        <v>1076</v>
      </c>
      <c r="BB12" s="285" t="s">
        <v>2386</v>
      </c>
      <c r="BC12" s="285" t="s">
        <v>2386</v>
      </c>
      <c r="BD12" s="291" t="s">
        <v>1504</v>
      </c>
      <c r="BE12" s="291" t="s">
        <v>1504</v>
      </c>
      <c r="BF12" s="285" t="s">
        <v>11</v>
      </c>
      <c r="BG12" s="6">
        <f t="shared" si="0"/>
        <v>2</v>
      </c>
    </row>
    <row r="13" spans="1:61" ht="17.25" customHeight="1">
      <c r="A13" s="157" t="s">
        <v>1369</v>
      </c>
      <c r="B13" s="51" t="s">
        <v>1357</v>
      </c>
      <c r="D13" s="343" t="s">
        <v>1359</v>
      </c>
      <c r="E13" s="346" t="s">
        <v>1360</v>
      </c>
      <c r="F13" s="347"/>
      <c r="G13" s="347"/>
      <c r="H13" s="347"/>
      <c r="I13" s="347"/>
      <c r="J13" s="347"/>
      <c r="K13" s="347"/>
      <c r="L13" s="348"/>
      <c r="M13" s="156"/>
      <c r="AS13" s="6" t="s">
        <v>2306</v>
      </c>
      <c r="AT13" s="9" t="s">
        <v>98</v>
      </c>
      <c r="AU13" s="6" t="s">
        <v>2101</v>
      </c>
      <c r="AW13" s="286" t="s">
        <v>1016</v>
      </c>
      <c r="AX13" s="286" t="s">
        <v>1016</v>
      </c>
      <c r="AY13" s="287" t="s">
        <v>1078</v>
      </c>
      <c r="AZ13" s="217" t="s">
        <v>2386</v>
      </c>
      <c r="BA13" s="217" t="s">
        <v>2386</v>
      </c>
      <c r="BB13" s="285" t="s">
        <v>1077</v>
      </c>
      <c r="BC13" s="285" t="s">
        <v>1077</v>
      </c>
      <c r="BD13" s="291" t="s">
        <v>2383</v>
      </c>
      <c r="BE13" s="291" t="s">
        <v>2383</v>
      </c>
      <c r="BF13" s="285" t="s">
        <v>1504</v>
      </c>
      <c r="BG13" s="6" t="e">
        <f t="shared" si="0"/>
        <v>#N/A</v>
      </c>
    </row>
    <row r="14" spans="1:61" ht="17.25" customHeight="1">
      <c r="A14" s="158"/>
      <c r="B14" s="21"/>
      <c r="C14" s="10"/>
      <c r="D14" s="349"/>
      <c r="E14" s="277">
        <v>1</v>
      </c>
      <c r="F14" s="72">
        <v>2</v>
      </c>
      <c r="G14" s="72">
        <v>3</v>
      </c>
      <c r="H14" s="72">
        <v>4</v>
      </c>
      <c r="I14" s="72">
        <v>5</v>
      </c>
      <c r="J14" s="72">
        <v>6</v>
      </c>
      <c r="K14" s="72">
        <v>7</v>
      </c>
      <c r="L14" s="73">
        <v>8</v>
      </c>
      <c r="M14" s="156"/>
      <c r="AS14" s="6" t="s">
        <v>1590</v>
      </c>
      <c r="AT14" s="9" t="s">
        <v>92</v>
      </c>
      <c r="AU14" s="6" t="s">
        <v>2102</v>
      </c>
      <c r="AW14" s="292" t="s">
        <v>1021</v>
      </c>
      <c r="AX14" s="292" t="s">
        <v>1021</v>
      </c>
      <c r="AY14" s="287" t="s">
        <v>1079</v>
      </c>
      <c r="AZ14" s="217" t="s">
        <v>1077</v>
      </c>
      <c r="BA14" s="285" t="s">
        <v>1077</v>
      </c>
      <c r="BB14" s="285" t="s">
        <v>1078</v>
      </c>
      <c r="BC14" s="285" t="s">
        <v>1078</v>
      </c>
      <c r="BD14" s="291" t="s">
        <v>1076</v>
      </c>
      <c r="BE14" s="291" t="s">
        <v>1076</v>
      </c>
      <c r="BF14" s="285" t="s">
        <v>2383</v>
      </c>
      <c r="BG14" s="6">
        <f t="shared" si="0"/>
        <v>3</v>
      </c>
    </row>
    <row r="15" spans="1:61" ht="17.25" customHeight="1">
      <c r="A15" s="158"/>
      <c r="B15" s="20"/>
      <c r="D15" s="276">
        <v>20</v>
      </c>
      <c r="E15" s="263">
        <f t="shared" ref="E15:L15" si="1">IF(OR($B$16=0,$B$16=$AS$12,$B$16=$AS$13,$B$16=$AS$14,$B$16=$AS$15,$B$16=$AS$16),0,E44)</f>
        <v>8480</v>
      </c>
      <c r="F15" s="263">
        <f t="shared" si="1"/>
        <v>9700</v>
      </c>
      <c r="G15" s="263">
        <f t="shared" si="1"/>
        <v>10900</v>
      </c>
      <c r="H15" s="263">
        <f t="shared" si="1"/>
        <v>12120</v>
      </c>
      <c r="I15" s="263">
        <f t="shared" si="1"/>
        <v>13080</v>
      </c>
      <c r="J15" s="263">
        <f t="shared" si="1"/>
        <v>14060</v>
      </c>
      <c r="K15" s="263">
        <f t="shared" si="1"/>
        <v>15020</v>
      </c>
      <c r="L15" s="279">
        <f t="shared" si="1"/>
        <v>16000</v>
      </c>
      <c r="M15" s="156"/>
      <c r="AS15" s="6" t="s">
        <v>2307</v>
      </c>
      <c r="AT15" s="9" t="s">
        <v>21</v>
      </c>
      <c r="AU15" s="6" t="s">
        <v>2103</v>
      </c>
      <c r="AW15" s="286" t="s">
        <v>1107</v>
      </c>
      <c r="AX15" s="286" t="s">
        <v>1107</v>
      </c>
      <c r="AY15" s="287" t="s">
        <v>1080</v>
      </c>
      <c r="AZ15" s="217" t="s">
        <v>1078</v>
      </c>
      <c r="BA15" s="285" t="s">
        <v>1078</v>
      </c>
      <c r="BB15" s="285" t="s">
        <v>1080</v>
      </c>
      <c r="BC15" s="285" t="s">
        <v>1080</v>
      </c>
      <c r="BD15" s="291" t="s">
        <v>2384</v>
      </c>
      <c r="BE15" s="291" t="s">
        <v>2384</v>
      </c>
      <c r="BF15" s="285" t="s">
        <v>1076</v>
      </c>
      <c r="BG15" s="6" t="e">
        <f t="shared" si="0"/>
        <v>#N/A</v>
      </c>
    </row>
    <row r="16" spans="1:61" ht="17.25" customHeight="1">
      <c r="A16" s="157" t="s">
        <v>1370</v>
      </c>
      <c r="B16" s="71" t="s">
        <v>1364</v>
      </c>
      <c r="D16" s="276">
        <f>IF($B$16=$AS$16,"15",30)</f>
        <v>30</v>
      </c>
      <c r="E16" s="263">
        <f t="shared" ref="E16:L17" si="2">+IF(OR($B$11=0,$B$13=0,$B$18=0,$B$16=0),"",IF($B$16=$AS$13,E208,IF($B$16=$AS$14,E232,IF($B$16=$AS$16,E249,E45))))</f>
        <v>12720</v>
      </c>
      <c r="F16" s="263">
        <f t="shared" si="2"/>
        <v>14550</v>
      </c>
      <c r="G16" s="263">
        <f t="shared" si="2"/>
        <v>16350</v>
      </c>
      <c r="H16" s="263">
        <f t="shared" si="2"/>
        <v>18180</v>
      </c>
      <c r="I16" s="263">
        <f t="shared" si="2"/>
        <v>19620</v>
      </c>
      <c r="J16" s="263">
        <f t="shared" si="2"/>
        <v>21090</v>
      </c>
      <c r="K16" s="263">
        <f t="shared" si="2"/>
        <v>22530</v>
      </c>
      <c r="L16" s="279">
        <f t="shared" si="2"/>
        <v>24000</v>
      </c>
      <c r="M16" s="156"/>
      <c r="AS16" s="6" t="s">
        <v>2365</v>
      </c>
      <c r="AT16" s="9" t="s">
        <v>99</v>
      </c>
      <c r="AU16" s="6" t="s">
        <v>2104</v>
      </c>
      <c r="AW16" s="286" t="s">
        <v>1113</v>
      </c>
      <c r="AX16" s="286" t="s">
        <v>1113</v>
      </c>
      <c r="AY16" s="287" t="s">
        <v>1081</v>
      </c>
      <c r="AZ16" s="217" t="s">
        <v>1079</v>
      </c>
      <c r="BA16" s="285" t="s">
        <v>1079</v>
      </c>
      <c r="BB16" s="285" t="s">
        <v>1428</v>
      </c>
      <c r="BC16" s="285" t="s">
        <v>1428</v>
      </c>
      <c r="BD16" s="291" t="s">
        <v>2385</v>
      </c>
      <c r="BE16" s="291" t="s">
        <v>2385</v>
      </c>
      <c r="BF16" s="285" t="s">
        <v>2384</v>
      </c>
      <c r="BG16" s="6" t="e">
        <f t="shared" si="0"/>
        <v>#N/A</v>
      </c>
    </row>
    <row r="17" spans="1:59" ht="17.25" customHeight="1">
      <c r="A17" s="158"/>
      <c r="B17" s="20"/>
      <c r="D17" s="276">
        <f>IF($B$16=$AS$16,"30",40)</f>
        <v>40</v>
      </c>
      <c r="E17" s="263">
        <f t="shared" si="2"/>
        <v>16960</v>
      </c>
      <c r="F17" s="263">
        <f t="shared" si="2"/>
        <v>19400</v>
      </c>
      <c r="G17" s="263">
        <f t="shared" si="2"/>
        <v>21800</v>
      </c>
      <c r="H17" s="263">
        <f t="shared" si="2"/>
        <v>24240</v>
      </c>
      <c r="I17" s="263">
        <f t="shared" si="2"/>
        <v>26160</v>
      </c>
      <c r="J17" s="263">
        <f t="shared" si="2"/>
        <v>28120</v>
      </c>
      <c r="K17" s="263">
        <f t="shared" si="2"/>
        <v>30040</v>
      </c>
      <c r="L17" s="279">
        <f t="shared" si="2"/>
        <v>32000</v>
      </c>
      <c r="M17" s="156"/>
      <c r="AT17" s="9" t="s">
        <v>100</v>
      </c>
      <c r="AU17" s="6" t="s">
        <v>2108</v>
      </c>
      <c r="AW17" s="292" t="s">
        <v>1014</v>
      </c>
      <c r="AX17" s="292" t="s">
        <v>1014</v>
      </c>
      <c r="AY17" s="287" t="s">
        <v>20</v>
      </c>
      <c r="AZ17" s="217" t="s">
        <v>1080</v>
      </c>
      <c r="BA17" s="285" t="s">
        <v>1080</v>
      </c>
      <c r="BB17" s="285" t="s">
        <v>1081</v>
      </c>
      <c r="BC17" s="285" t="s">
        <v>1081</v>
      </c>
      <c r="BD17" s="291" t="s">
        <v>2386</v>
      </c>
      <c r="BE17" s="291" t="s">
        <v>2386</v>
      </c>
      <c r="BF17" s="285" t="s">
        <v>2385</v>
      </c>
      <c r="BG17" s="6">
        <f t="shared" si="0"/>
        <v>4</v>
      </c>
    </row>
    <row r="18" spans="1:59" ht="17.25" customHeight="1">
      <c r="A18" s="159" t="str">
        <f>IF(OR($B$16=$AS$15,$B$16=$AS$13),"(4) LURA Date:","(4) Project PIS Date:")</f>
        <v>(4) Project PIS Date:</v>
      </c>
      <c r="B18" s="49" t="s">
        <v>1012</v>
      </c>
      <c r="D18" s="276">
        <f>IF($B$16=$AS$16,"",50)</f>
        <v>50</v>
      </c>
      <c r="E18" s="263">
        <f t="shared" ref="E18:L19" si="3">+IF(OR($B$11=0,$B$13=0,$B$18=0,$B$16=0),"",IF($B$16=$AS$13,E210,IF($B$16=$AS$14,E234,IF($B$16=$AS$16,"",E47))))</f>
        <v>21200</v>
      </c>
      <c r="F18" s="263">
        <f t="shared" si="3"/>
        <v>24250</v>
      </c>
      <c r="G18" s="263">
        <f t="shared" si="3"/>
        <v>27250</v>
      </c>
      <c r="H18" s="263">
        <f t="shared" si="3"/>
        <v>30300</v>
      </c>
      <c r="I18" s="263">
        <f t="shared" si="3"/>
        <v>32700</v>
      </c>
      <c r="J18" s="263">
        <f t="shared" si="3"/>
        <v>35150</v>
      </c>
      <c r="K18" s="263">
        <f t="shared" si="3"/>
        <v>37550</v>
      </c>
      <c r="L18" s="279">
        <f t="shared" si="3"/>
        <v>40000</v>
      </c>
      <c r="M18" s="156"/>
      <c r="AT18" s="9" t="s">
        <v>101</v>
      </c>
      <c r="AU18" s="6" t="s">
        <v>2109</v>
      </c>
      <c r="AW18" s="292" t="s">
        <v>268</v>
      </c>
      <c r="AX18" s="292" t="s">
        <v>268</v>
      </c>
      <c r="AY18" s="287" t="s">
        <v>1082</v>
      </c>
      <c r="AZ18" s="217" t="s">
        <v>1428</v>
      </c>
      <c r="BA18" s="285" t="s">
        <v>1428</v>
      </c>
      <c r="BB18" s="285" t="s">
        <v>20</v>
      </c>
      <c r="BC18" s="285" t="s">
        <v>20</v>
      </c>
      <c r="BD18" s="291" t="s">
        <v>1077</v>
      </c>
      <c r="BE18" s="291" t="s">
        <v>1077</v>
      </c>
      <c r="BF18" s="285" t="s">
        <v>2386</v>
      </c>
      <c r="BG18" s="6">
        <f t="shared" si="0"/>
        <v>5</v>
      </c>
    </row>
    <row r="19" spans="1:59" ht="17.25" customHeight="1">
      <c r="A19" s="160"/>
      <c r="B19" s="7"/>
      <c r="D19" s="276">
        <f>IF($B$16=$AS$16,"",60)</f>
        <v>60</v>
      </c>
      <c r="E19" s="263">
        <f t="shared" si="3"/>
        <v>25440</v>
      </c>
      <c r="F19" s="263">
        <f t="shared" si="3"/>
        <v>29100</v>
      </c>
      <c r="G19" s="263">
        <f t="shared" si="3"/>
        <v>32700</v>
      </c>
      <c r="H19" s="263">
        <f t="shared" si="3"/>
        <v>36360</v>
      </c>
      <c r="I19" s="263">
        <f t="shared" si="3"/>
        <v>39240</v>
      </c>
      <c r="J19" s="263">
        <f t="shared" si="3"/>
        <v>42180</v>
      </c>
      <c r="K19" s="263">
        <f t="shared" si="3"/>
        <v>45060</v>
      </c>
      <c r="L19" s="279">
        <f t="shared" si="3"/>
        <v>48000</v>
      </c>
      <c r="M19" s="156"/>
      <c r="AL19" s="187"/>
      <c r="AT19" s="9" t="s">
        <v>78</v>
      </c>
      <c r="AU19" s="6" t="s">
        <v>2123</v>
      </c>
      <c r="AW19" s="286" t="s">
        <v>1137</v>
      </c>
      <c r="AX19" s="286" t="s">
        <v>1137</v>
      </c>
      <c r="AY19" s="287" t="s">
        <v>1083</v>
      </c>
      <c r="AZ19" s="217" t="s">
        <v>1081</v>
      </c>
      <c r="BA19" s="285" t="s">
        <v>1081</v>
      </c>
      <c r="BB19" s="285" t="s">
        <v>1430</v>
      </c>
      <c r="BC19" s="285" t="s">
        <v>1430</v>
      </c>
      <c r="BD19" s="291" t="s">
        <v>1078</v>
      </c>
      <c r="BE19" s="291" t="s">
        <v>1078</v>
      </c>
      <c r="BF19" s="285" t="s">
        <v>1077</v>
      </c>
      <c r="BG19" s="6">
        <f t="shared" si="0"/>
        <v>6</v>
      </c>
    </row>
    <row r="20" spans="1:59" ht="18" customHeight="1">
      <c r="A20" s="160"/>
      <c r="B20" s="7"/>
      <c r="D20" s="276">
        <v>70</v>
      </c>
      <c r="E20" s="263">
        <f t="shared" ref="E20:L20" si="4">IF(OR($B$16=0,$B$16=$AS$12,$B$16=$AS$13,$B$16=$AS$14,$B$16=$AS$15,$B$16=$AS$16),0,E49)</f>
        <v>29680</v>
      </c>
      <c r="F20" s="263">
        <f t="shared" si="4"/>
        <v>33950</v>
      </c>
      <c r="G20" s="263">
        <f t="shared" si="4"/>
        <v>38150</v>
      </c>
      <c r="H20" s="263">
        <f t="shared" si="4"/>
        <v>42420</v>
      </c>
      <c r="I20" s="263">
        <f t="shared" si="4"/>
        <v>45780</v>
      </c>
      <c r="J20" s="263">
        <f t="shared" si="4"/>
        <v>49210</v>
      </c>
      <c r="K20" s="263">
        <f t="shared" si="4"/>
        <v>52570</v>
      </c>
      <c r="L20" s="279">
        <f t="shared" si="4"/>
        <v>56000</v>
      </c>
      <c r="M20" s="156"/>
      <c r="AL20" s="187"/>
      <c r="AT20" s="9" t="s">
        <v>25</v>
      </c>
      <c r="AU20" s="187" t="s">
        <v>2124</v>
      </c>
      <c r="AW20" s="286" t="s">
        <v>1143</v>
      </c>
      <c r="AX20" s="286" t="s">
        <v>1143</v>
      </c>
      <c r="AY20" s="287" t="s">
        <v>1084</v>
      </c>
      <c r="AZ20" s="217" t="s">
        <v>20</v>
      </c>
      <c r="BA20" s="285" t="s">
        <v>20</v>
      </c>
      <c r="BB20" s="285" t="s">
        <v>1083</v>
      </c>
      <c r="BC20" s="285" t="s">
        <v>1083</v>
      </c>
      <c r="BD20" s="291" t="s">
        <v>2387</v>
      </c>
      <c r="BE20" s="291" t="s">
        <v>2387</v>
      </c>
      <c r="BF20" s="285" t="s">
        <v>1078</v>
      </c>
      <c r="BG20" s="6" t="e">
        <f t="shared" si="0"/>
        <v>#N/A</v>
      </c>
    </row>
    <row r="21" spans="1:59" ht="17.25" customHeight="1">
      <c r="A21" s="160"/>
      <c r="B21" s="7"/>
      <c r="D21" s="276">
        <f>IF($B$16=$AS$16,"",80)</f>
        <v>80</v>
      </c>
      <c r="E21" s="263">
        <f t="shared" ref="E21:L21" si="5">+IF(OR($B$11=0,$B$13=0,$B$18=0,$B$16=0),"",IF($B$16=$AS$13,E212,IF($B$16=$AS$14,E236,IF($B$16=$AS$16,"",E50))))</f>
        <v>33920</v>
      </c>
      <c r="F21" s="263">
        <f t="shared" si="5"/>
        <v>38800</v>
      </c>
      <c r="G21" s="263">
        <f t="shared" si="5"/>
        <v>43600</v>
      </c>
      <c r="H21" s="263">
        <f t="shared" si="5"/>
        <v>48480</v>
      </c>
      <c r="I21" s="263">
        <f t="shared" si="5"/>
        <v>52320</v>
      </c>
      <c r="J21" s="263">
        <f t="shared" si="5"/>
        <v>56240</v>
      </c>
      <c r="K21" s="263">
        <f t="shared" si="5"/>
        <v>60080</v>
      </c>
      <c r="L21" s="279">
        <f t="shared" si="5"/>
        <v>64000</v>
      </c>
      <c r="M21" s="156"/>
      <c r="AT21" s="9" t="s">
        <v>102</v>
      </c>
      <c r="AU21" s="6" t="s">
        <v>2187</v>
      </c>
      <c r="AW21" s="286" t="s">
        <v>51</v>
      </c>
      <c r="AX21" s="286" t="s">
        <v>51</v>
      </c>
      <c r="AY21" s="287" t="s">
        <v>1085</v>
      </c>
      <c r="AZ21" s="217" t="s">
        <v>1429</v>
      </c>
      <c r="BA21" s="285" t="s">
        <v>1430</v>
      </c>
      <c r="BB21" s="285" t="s">
        <v>1432</v>
      </c>
      <c r="BC21" s="285" t="s">
        <v>1432</v>
      </c>
      <c r="BD21" s="291" t="s">
        <v>1079</v>
      </c>
      <c r="BE21" s="291" t="s">
        <v>1079</v>
      </c>
      <c r="BF21" s="285" t="s">
        <v>2387</v>
      </c>
      <c r="BG21" s="6">
        <f t="shared" si="0"/>
        <v>7</v>
      </c>
    </row>
    <row r="22" spans="1:59" ht="15" customHeight="1">
      <c r="A22" s="161"/>
      <c r="B22" s="14"/>
      <c r="D22" s="278">
        <f>IF($B$16=$AS$16,"",120)</f>
        <v>120</v>
      </c>
      <c r="E22" s="264">
        <f t="shared" ref="E22:L22" si="6">+IF(OR($B$11=0,$B$13=0,$B$18=0,$B$16=0),"",IF($B$16=$AS$13,0,IF($B$16=$AS$14,E237,IF($B$16=$AS$16,"",E51))))</f>
        <v>0</v>
      </c>
      <c r="F22" s="264">
        <f t="shared" si="6"/>
        <v>0</v>
      </c>
      <c r="G22" s="264">
        <f t="shared" si="6"/>
        <v>0</v>
      </c>
      <c r="H22" s="264">
        <f t="shared" si="6"/>
        <v>0</v>
      </c>
      <c r="I22" s="264">
        <f t="shared" si="6"/>
        <v>0</v>
      </c>
      <c r="J22" s="264">
        <f t="shared" si="6"/>
        <v>0</v>
      </c>
      <c r="K22" s="264">
        <f t="shared" si="6"/>
        <v>0</v>
      </c>
      <c r="L22" s="280">
        <f t="shared" si="6"/>
        <v>0</v>
      </c>
      <c r="M22" s="156"/>
      <c r="AT22" s="9" t="s">
        <v>103</v>
      </c>
      <c r="AU22" s="6" t="s">
        <v>2225</v>
      </c>
      <c r="AW22" s="286" t="s">
        <v>1150</v>
      </c>
      <c r="AX22" s="286" t="s">
        <v>1150</v>
      </c>
      <c r="AY22" s="287" t="s">
        <v>1086</v>
      </c>
      <c r="AZ22" s="217" t="s">
        <v>1430</v>
      </c>
      <c r="BA22" s="285" t="s">
        <v>1431</v>
      </c>
      <c r="BB22" s="285" t="s">
        <v>1085</v>
      </c>
      <c r="BC22" s="285" t="s">
        <v>1085</v>
      </c>
      <c r="BD22" s="291" t="s">
        <v>2388</v>
      </c>
      <c r="BE22" s="291" t="s">
        <v>2388</v>
      </c>
      <c r="BF22" s="285" t="s">
        <v>1079</v>
      </c>
      <c r="BG22" s="6" t="e">
        <f t="shared" si="0"/>
        <v>#N/A</v>
      </c>
    </row>
    <row r="23" spans="1:59" ht="30" customHeight="1">
      <c r="A23" s="341" t="str">
        <f>IF(OR($B$16=$AS$15,$B$16=$AS$13),"(5) LURA Date (should be same selection as above):","(5) Carryover / Determination Notice / Subaward Agreement Date:")</f>
        <v>(5) Carryover / Determination Notice / Subaward Agreement Date:</v>
      </c>
      <c r="B23" s="342"/>
      <c r="D23" s="80" t="s">
        <v>1419</v>
      </c>
      <c r="E23" s="7"/>
      <c r="F23" s="345"/>
      <c r="G23" s="345"/>
      <c r="H23" s="345"/>
      <c r="I23" s="345"/>
      <c r="J23" s="345"/>
      <c r="K23" s="345"/>
      <c r="L23" s="345"/>
      <c r="M23" s="156"/>
      <c r="AT23" s="9" t="s">
        <v>60</v>
      </c>
      <c r="AU23" s="204" t="s">
        <v>2226</v>
      </c>
      <c r="AW23" s="286" t="s">
        <v>1154</v>
      </c>
      <c r="AX23" s="286" t="s">
        <v>1154</v>
      </c>
      <c r="AY23" s="287" t="s">
        <v>100</v>
      </c>
      <c r="AZ23" s="217" t="s">
        <v>1431</v>
      </c>
      <c r="BA23" s="285" t="s">
        <v>1083</v>
      </c>
      <c r="BB23" s="285" t="s">
        <v>1086</v>
      </c>
      <c r="BC23" s="285" t="s">
        <v>1086</v>
      </c>
      <c r="BD23" s="291" t="s">
        <v>1080</v>
      </c>
      <c r="BE23" s="291" t="s">
        <v>1080</v>
      </c>
      <c r="BF23" s="285" t="s">
        <v>2388</v>
      </c>
      <c r="BG23" s="6">
        <f t="shared" si="0"/>
        <v>8</v>
      </c>
    </row>
    <row r="24" spans="1:59" ht="17.25" customHeight="1">
      <c r="A24" s="337" t="s">
        <v>1012</v>
      </c>
      <c r="B24" s="338"/>
      <c r="D24" s="343" t="s">
        <v>1359</v>
      </c>
      <c r="E24" s="347" t="s">
        <v>1355</v>
      </c>
      <c r="F24" s="347"/>
      <c r="G24" s="347"/>
      <c r="H24" s="347"/>
      <c r="I24" s="347"/>
      <c r="J24" s="347"/>
      <c r="K24" s="347"/>
      <c r="L24" s="348"/>
      <c r="M24" s="156"/>
      <c r="AT24" s="9" t="s">
        <v>79</v>
      </c>
      <c r="AU24" s="204" t="s">
        <v>2227</v>
      </c>
      <c r="AW24" s="286" t="s">
        <v>1167</v>
      </c>
      <c r="AX24" s="286" t="s">
        <v>1167</v>
      </c>
      <c r="AY24" s="287" t="s">
        <v>1087</v>
      </c>
      <c r="AZ24" s="217" t="s">
        <v>1083</v>
      </c>
      <c r="BA24" s="285" t="s">
        <v>1432</v>
      </c>
      <c r="BB24" s="285" t="s">
        <v>100</v>
      </c>
      <c r="BC24" s="285" t="s">
        <v>100</v>
      </c>
      <c r="BD24" s="291" t="s">
        <v>2389</v>
      </c>
      <c r="BE24" s="291" t="s">
        <v>2389</v>
      </c>
      <c r="BF24" s="285" t="s">
        <v>1080</v>
      </c>
      <c r="BG24" s="6" t="e">
        <f t="shared" si="0"/>
        <v>#N/A</v>
      </c>
    </row>
    <row r="25" spans="1:59" ht="17.25" customHeight="1">
      <c r="A25" s="160"/>
      <c r="B25" s="14"/>
      <c r="D25" s="344"/>
      <c r="E25" s="272">
        <v>0</v>
      </c>
      <c r="F25" s="272">
        <v>1</v>
      </c>
      <c r="G25" s="272">
        <v>2</v>
      </c>
      <c r="H25" s="272">
        <v>3</v>
      </c>
      <c r="I25" s="272">
        <v>4</v>
      </c>
      <c r="J25" s="272">
        <v>5</v>
      </c>
      <c r="K25" s="11"/>
      <c r="L25" s="12"/>
      <c r="M25" s="156"/>
      <c r="AT25" s="9" t="s">
        <v>104</v>
      </c>
      <c r="AU25" s="204" t="s">
        <v>2266</v>
      </c>
      <c r="AW25" s="292" t="s">
        <v>1017</v>
      </c>
      <c r="AX25" s="292" t="s">
        <v>1017</v>
      </c>
      <c r="AY25" s="287" t="s">
        <v>1088</v>
      </c>
      <c r="AZ25" s="217" t="s">
        <v>1432</v>
      </c>
      <c r="BA25" s="285" t="s">
        <v>1433</v>
      </c>
      <c r="BB25" s="285" t="s">
        <v>1087</v>
      </c>
      <c r="BC25" s="285" t="s">
        <v>1087</v>
      </c>
      <c r="BD25" s="291" t="s">
        <v>1428</v>
      </c>
      <c r="BE25" s="291" t="s">
        <v>1428</v>
      </c>
      <c r="BF25" s="285" t="s">
        <v>2389</v>
      </c>
      <c r="BG25" s="6">
        <f t="shared" si="0"/>
        <v>9</v>
      </c>
    </row>
    <row r="26" spans="1:59" ht="17.25" customHeight="1">
      <c r="A26" s="180" t="s">
        <v>2120</v>
      </c>
      <c r="B26" s="179"/>
      <c r="D26" s="276">
        <v>20</v>
      </c>
      <c r="E26" s="74">
        <f>IF(OR($B$16=0,$B$16=$AS$12,$B$16=$AS$13,$B$16=$AS$14,$B$16=$AS$15,$B$16=$AS$16),"",ROUNDDOWN(0.3*E54/12,0))</f>
        <v>212</v>
      </c>
      <c r="F26" s="282">
        <f>IF(OR($B$16=0,$B$16=$AS$12,$B$16=$AS$13,$B$16=$AS$14,$B$16=$AS$15,$B$16=$AS$16),"",ROUNDDOWN(AVERAGE(E54,F54)/12*0.3,0))</f>
        <v>227</v>
      </c>
      <c r="G26" s="282">
        <f>IF(OR($B$16=0,$B$16=$AS$12,$B$16=$AS$13,$B$16=$AS$14,$B$16=$AS$15,$B$16=$AS$16),"",ROUNDDOWN(0.3*G54/12,0))</f>
        <v>272</v>
      </c>
      <c r="H26" s="282">
        <f>IF(OR($B$16=0,$B$16=$AS$12,$B$16=$AS$13,$B$16=$AS$14,$B$16=$AS$15,$B$16=$AS$16),"",ROUNDDOWN(AVERAGE(I54,H54)/12*0.3,0))</f>
        <v>315</v>
      </c>
      <c r="I26" s="282">
        <f>IF(OR($B$16=0,$B$16=$AS$12,$B$16=$AS$13,$B$16=$AS$14,$B$16=$AS$15,$B$16=$AS$16),"",ROUNDDOWN(0.3*I54/12,0))</f>
        <v>327</v>
      </c>
      <c r="J26" s="283">
        <f>IF(OR($B$16=0,$B$16=$AS$12,$B$16=$AS$13,$B$16=$AS$14,$B$16=$AS$15,$B$16=$AS$16),"",ROUNDDOWN(AVERAGE(K54,L54)/12*0.3,0))</f>
        <v>387</v>
      </c>
      <c r="K26" s="274"/>
      <c r="L26" s="12"/>
      <c r="M26" s="156"/>
      <c r="N26" s="336"/>
      <c r="AT26" s="9" t="s">
        <v>105</v>
      </c>
      <c r="AU26" s="204" t="s">
        <v>2267</v>
      </c>
      <c r="AW26" s="292" t="s">
        <v>191</v>
      </c>
      <c r="AX26" s="292" t="s">
        <v>191</v>
      </c>
      <c r="AY26" s="287" t="s">
        <v>1089</v>
      </c>
      <c r="AZ26" s="217" t="s">
        <v>1433</v>
      </c>
      <c r="BA26" s="285" t="s">
        <v>1084</v>
      </c>
      <c r="BB26" s="285" t="s">
        <v>1088</v>
      </c>
      <c r="BC26" s="285" t="s">
        <v>1088</v>
      </c>
      <c r="BD26" s="291" t="s">
        <v>2390</v>
      </c>
      <c r="BE26" s="291" t="s">
        <v>2390</v>
      </c>
      <c r="BF26" s="285" t="s">
        <v>1428</v>
      </c>
      <c r="BG26" s="6" t="e">
        <f t="shared" si="0"/>
        <v>#N/A</v>
      </c>
    </row>
    <row r="27" spans="1:59" ht="17.25" customHeight="1">
      <c r="A27" s="354" t="s">
        <v>2122</v>
      </c>
      <c r="B27" s="355"/>
      <c r="D27" s="276">
        <f>IF($B$16=$AS$16,"15",30)</f>
        <v>30</v>
      </c>
      <c r="E27" s="75">
        <f>IF(OR($B$11=0,$B$18=0,$A$24=0,),"",IF(OR($B$16=$AS$14,$B$16=$AS$13),IF($B$29=$AP$10,$E217,IF($B$29=$AP$11,$E224,"")),IF($B$16=$AS$16,E254,ROUNDDOWN(0.3*E55/12,0))))</f>
        <v>318</v>
      </c>
      <c r="F27" s="273">
        <f>IF(OR($B$11=0,$B$18=0,$A$24=0,),"",IF(OR($B$16=$AS$14,$B$16=$AS$13),IF($B$29=$AP$10,$F217,IF($B$29=$AP$11,$F224,"")),IF($B$16=$AS$16,F254,ROUNDDOWN(AVERAGE(E55,F55)/12*0.3,0))))</f>
        <v>340</v>
      </c>
      <c r="G27" s="273">
        <f>IF(OR($B$11=0,$B$18=0,$A$24=0,),"",IF(OR($B$16=$AS$14,$B$16=$AS$13),IF($B$29=$AP$10,$G217,IF($B$29=$AP$11,$G224,"")),IF($B$16=$AS$16,G254,ROUNDDOWN(0.3*G55/12,0))))</f>
        <v>408</v>
      </c>
      <c r="H27" s="273">
        <f>IF(OR($B$11=0,$B$18=0,$A$24=0,),"",IF(OR($B$16=$AS$14,$B$16=$AS$13),IF($B$29=$AP$10,$H217,IF($B$29=$AP$11,$H224,"")),IF($B$16=$AS$16,H254,ROUNDDOWN(AVERAGE(I55,H55)/12*0.3,0))))</f>
        <v>472</v>
      </c>
      <c r="I27" s="273">
        <f>IF(OR($B$11=0,$B$18=0,$A$24=0,),"",IF(OR($B$16=$AS$14,$B$16=$AS$13),IF($B$29=$AP$10,$I217,IF($B$29=$AP$11,$I224,"")),IF($B$16=$AS$16,I254,ROUNDDOWN(0.3*J55/12,0))))</f>
        <v>527</v>
      </c>
      <c r="J27" s="275">
        <f>IF(OR($B$11=0,$B$18=0,$A$24=0,),"",IF(OR($B$16=$AS$14,$B$16=$AS$13),IF($B$29=$AP$10,$J217,IF($B$29=$AP$11,$J224,"")),IF($B$16=$AS$16,J254,ROUNDDOWN(AVERAGE(K55,L55)/12*0.3,0))))</f>
        <v>581</v>
      </c>
      <c r="K27" s="274"/>
      <c r="L27" s="12"/>
      <c r="M27" s="156"/>
      <c r="N27" s="336"/>
      <c r="AT27" s="9" t="s">
        <v>106</v>
      </c>
      <c r="AU27" s="204" t="s">
        <v>2366</v>
      </c>
      <c r="AW27" s="286" t="s">
        <v>1210</v>
      </c>
      <c r="AX27" s="286" t="s">
        <v>1210</v>
      </c>
      <c r="AY27" s="287" t="s">
        <v>1090</v>
      </c>
      <c r="AZ27" s="217" t="s">
        <v>1084</v>
      </c>
      <c r="BA27" s="285" t="s">
        <v>1085</v>
      </c>
      <c r="BB27" s="285" t="s">
        <v>1089</v>
      </c>
      <c r="BC27" s="285" t="s">
        <v>1089</v>
      </c>
      <c r="BD27" s="291" t="s">
        <v>1081</v>
      </c>
      <c r="BE27" s="291" t="s">
        <v>1081</v>
      </c>
      <c r="BF27" s="285" t="s">
        <v>2390</v>
      </c>
      <c r="BG27" s="6">
        <f t="shared" si="0"/>
        <v>10</v>
      </c>
    </row>
    <row r="28" spans="1:59" ht="17.25" customHeight="1">
      <c r="A28" s="354"/>
      <c r="B28" s="355"/>
      <c r="D28" s="276">
        <f>IF($B$16=$AS$16,"30",40)</f>
        <v>40</v>
      </c>
      <c r="E28" s="75">
        <f>IF(OR($B$11=0,$B$18=0,$A$24=0,),"",IF(OR($B$16=$AS$14,$B$16=$AS$13),IF($B$29=$AP$10,$E218,IF($B$29=$AP$11,$E$225,"")),IF($B$16=$AS$16,E255,ROUNDDOWN(0.3*E56/12,0))))</f>
        <v>424</v>
      </c>
      <c r="F28" s="273">
        <f>IF(OR($B$11=0,$B$18=0,$A$24=0,),"",IF(OR($B$16=$AS$14,$B$16=$AS$13),IF($B$29=$AP$10,$F218,IF($B$29=$AP$11,$F$225,"")),IF($B$16=$AS$16,F255,ROUNDDOWN(AVERAGE(E56,F56)/12*0.3,0))))</f>
        <v>454</v>
      </c>
      <c r="G28" s="273">
        <f>IF(OR($B$11=0,$B$18=0,$A$24=0,),"",IF(OR($B$16=$AS$14,$B$16=$AS$13),IF($B$29=$AP$10,$G218,IF($B$29=$AP$11,$G$225,"")),IF($B$16=$AS$16,G255,ROUNDDOWN(0.3*G56/12,0))))</f>
        <v>545</v>
      </c>
      <c r="H28" s="273">
        <f>IF(OR($B$11=0,$B$18=0,$A$24=0,),"",IF(OR($B$16=$AS$14,$B$16=$AS$13),IF($B$29=$AP$10,$H218,IF($B$29=$AP$11,$H$225,"")),IF($B$16=$AS$16,H255,ROUNDDOWN(AVERAGE(I56,H56)/12*0.3,0))))</f>
        <v>630</v>
      </c>
      <c r="I28" s="273">
        <f>IF(OR($B$11=0,$B$18=0,$A$24=0,),"",IF(OR($B$16=$AS$14,$B$16=$AS$13),IF($B$29=$AP$10,$I218,IF($B$29=$AP$11,$I$225,"")),IF($B$16=$AS$16,I255,ROUNDDOWN(0.3*J56/12,0))))</f>
        <v>703</v>
      </c>
      <c r="J28" s="275">
        <f>IF(OR($B$11=0,$B$18=0,$A$24=0,),"",IF(OR($B$16=$AS$14,$B$16=$AS$13),IF($B$29=$AP$10,$J218,IF($B$29=$AP$11,$J$225,"")),IF($B$16=$AS$16,J255,ROUNDDOWN(AVERAGE(K56,L56)/12*0.3,0))))</f>
        <v>775</v>
      </c>
      <c r="K28" s="274"/>
      <c r="L28" s="12"/>
      <c r="M28" s="156"/>
      <c r="AT28" s="9" t="s">
        <v>84</v>
      </c>
      <c r="AU28" s="204" t="s">
        <v>2367</v>
      </c>
      <c r="AW28" s="286" t="s">
        <v>62</v>
      </c>
      <c r="AX28" s="286" t="s">
        <v>62</v>
      </c>
      <c r="AY28" s="287" t="s">
        <v>1091</v>
      </c>
      <c r="AZ28" s="217" t="s">
        <v>1085</v>
      </c>
      <c r="BA28" s="285" t="s">
        <v>1086</v>
      </c>
      <c r="BB28" s="285" t="s">
        <v>1090</v>
      </c>
      <c r="BC28" s="285" t="s">
        <v>1090</v>
      </c>
      <c r="BD28" s="291" t="s">
        <v>2391</v>
      </c>
      <c r="BE28" s="291" t="s">
        <v>2391</v>
      </c>
      <c r="BF28" s="285" t="s">
        <v>1081</v>
      </c>
      <c r="BG28" s="6" t="e">
        <f t="shared" si="0"/>
        <v>#N/A</v>
      </c>
    </row>
    <row r="29" spans="1:59" ht="17.25" customHeight="1">
      <c r="A29" s="161"/>
      <c r="B29" s="181" t="s">
        <v>2957</v>
      </c>
      <c r="D29" s="276">
        <f>IF(OR(B16=AS14,B16=$AS$13),"Low",IF($B$16=$AS$16,"",50))</f>
        <v>50</v>
      </c>
      <c r="E29" s="75">
        <f>IF(OR($B$11=0,$B$18=0,$A$24=0,),"",IF(OR($B$16=$AS$14,$B$16=$AS$13),IF($B$29=$AP$10,$E219,IF($B$29=$AP$11,$E$226,"")),IF($B$16=$AS$16,"",ROUNDDOWN(0.3*E57/12,0))))</f>
        <v>530</v>
      </c>
      <c r="F29" s="273">
        <f>IF(OR($B$11=0,$B$18=0,$A$24=0,),"",IF(OR($B$16=$AS$14,$B$16=$AS$13),IF($B$29=$AP$10,$F219,IF($B$29=$AP$11,$F$226,"")),IF($B$16=$AS$16,"",ROUNDDOWN(AVERAGE(E57,F57)/12*0.3,0))))</f>
        <v>568</v>
      </c>
      <c r="G29" s="273">
        <f>IF(OR($B$11=0,$B$18=0,$A$24=0,),"",IF(OR($B$16=$AS$14,$B$16=$AS$13),IF($B$29=$AP$10,$G219,IF($B$29=$AP$11,$G$226,"")),IF($B$16=$AS$16,"",ROUNDDOWN(0.3*G57/12,0))))</f>
        <v>681</v>
      </c>
      <c r="H29" s="273">
        <f>IF(OR($B$11=0,$B$18=0,$A$24=0,),"",IF(OR($B$16=$AS$14,$B$16=$AS$13),IF($B$29=$AP$10,$H219,IF($B$29=$AP$11,$H$226,"")),IF($B$16=$AS$16,"",ROUNDDOWN(AVERAGE(I57,H57)/12*0.3,0))))</f>
        <v>787</v>
      </c>
      <c r="I29" s="273">
        <f>IF(OR($B$11=0,$B$18=0,$A$24=0,),"",IF(OR($B$16=$AS$14,$B$16=$AS$13),IF($B$29=$AP$10,$I219,IF($B$29=$AP$11,$I$226,"")),IF($B$16=$AS$16,"",ROUNDDOWN(0.3*J57/12,0))))</f>
        <v>878</v>
      </c>
      <c r="J29" s="275">
        <f>IF(OR($B$11=0,$B$18=0,$A$24=0,),"",IF(OR($B$16=$AS$14,$B$16=$AS$13),IF($B$29=$AP$10,$J219,IF($B$29=$AP$11,$J$226,"")),IF($B$16=$AS$16,"",ROUNDDOWN(AVERAGE(K57,L57)/12*0.3,0))))</f>
        <v>969</v>
      </c>
      <c r="K29" s="274"/>
      <c r="L29" s="12"/>
      <c r="M29" s="156"/>
      <c r="AT29" s="9" t="s">
        <v>107</v>
      </c>
      <c r="AU29" t="s">
        <v>3004</v>
      </c>
      <c r="AW29" s="286" t="s">
        <v>1220</v>
      </c>
      <c r="AX29" s="286" t="s">
        <v>1220</v>
      </c>
      <c r="AY29" s="287" t="s">
        <v>1092</v>
      </c>
      <c r="AZ29" s="217" t="s">
        <v>1505</v>
      </c>
      <c r="BA29" s="285" t="s">
        <v>1434</v>
      </c>
      <c r="BB29" s="285" t="s">
        <v>1091</v>
      </c>
      <c r="BC29" s="285" t="s">
        <v>1091</v>
      </c>
      <c r="BD29" s="291" t="s">
        <v>20</v>
      </c>
      <c r="BE29" s="291" t="s">
        <v>20</v>
      </c>
      <c r="BF29" s="285" t="s">
        <v>2391</v>
      </c>
      <c r="BG29" s="6">
        <f t="shared" si="0"/>
        <v>11</v>
      </c>
    </row>
    <row r="30" spans="1:59" ht="17.25" customHeight="1">
      <c r="A30" s="161"/>
      <c r="B30" s="14"/>
      <c r="D30" s="276">
        <f>IF(OR(B16=AS14,B16=$AS$13),"High",IF($B$16=$AS$16,"",60))</f>
        <v>60</v>
      </c>
      <c r="E30" s="75">
        <f>IF(OR($B$11=0,$B$18=0,$A$24=0,),"",IF(OR($B$16=$AS$14,$B$16=$AS$13),IF($B$29=$AP$10,$E220,IF($B$29=$AP$11,$E$227,"")),IF($B$16=$AS$16,"",ROUNDDOWN(0.3*E58/12,0))))</f>
        <v>636</v>
      </c>
      <c r="F30" s="273">
        <f>IF(OR($B$11=0,$B$18=0,$A$24=0,),"",IF(OR($B$16=$AS$14,$B$16=$AS$13),IF($B$29=$AP$10,$F220,IF($B$29=$AP$11,$F$227,"")),IF($B$16=$AS$16,"",ROUNDDOWN(AVERAGE(E58,F58)/12*0.3,0))))</f>
        <v>681</v>
      </c>
      <c r="G30" s="273">
        <f>IF(OR($B$11=0,$B$18=0,$A$24=0,),"",IF(OR($B$16=$AS$14,$B$16=$AS$13),IF($B$29=$AP$10,$G220,IF($B$29=$AP$11,$G$227,"")),IF($B$16=$AS$16,"",ROUNDDOWN(0.3*G58/12,0))))</f>
        <v>817</v>
      </c>
      <c r="H30" s="273">
        <f>IF(OR($B$11=0,$B$18=0,$A$24=0,),"",IF(OR($B$16=$AS$14,$B$16=$AS$13),IF($B$29=$AP$10,$H220,IF($B$29=$AP$11,$H$227,"")),IF($B$16=$AS$16,"",ROUNDDOWN(AVERAGE(I58,H58)/12*0.3,0))))</f>
        <v>945</v>
      </c>
      <c r="I30" s="273">
        <f>IF(OR($B$11=0,$B$18=0,$A$24=0,),"",IF(OR($B$16=$AS$14,$B$16=$AS$13),IF($B$29=$AP$10,$I220,IF($B$29=$AP$11,$I$227,"")),IF($B$16=$AS$16,"",ROUNDDOWN(0.3*J58/12,0))))</f>
        <v>1054</v>
      </c>
      <c r="J30" s="275">
        <f>IF(OR($B$11=0,$B$18=0,$A$24=0,),"",IF(OR($B$16=$AS$14,$B$16=$AS$13),IF($B$29=$AP$10,$J220,IF($B$29=$AP$11,$J$227,"")),IF($B$16=$AS$16,"",ROUNDDOWN(AVERAGE(K58,L58)/12*0.3,0))))</f>
        <v>1163</v>
      </c>
      <c r="K30" s="274"/>
      <c r="L30" s="12"/>
      <c r="M30" s="156"/>
      <c r="AT30" s="9" t="s">
        <v>34</v>
      </c>
      <c r="AU30" s="204" t="s">
        <v>3003</v>
      </c>
      <c r="AW30" s="292" t="s">
        <v>1018</v>
      </c>
      <c r="AX30" s="292" t="s">
        <v>1018</v>
      </c>
      <c r="AY30" s="287" t="s">
        <v>1093</v>
      </c>
      <c r="AZ30" s="217" t="s">
        <v>1086</v>
      </c>
      <c r="BA30" s="285" t="s">
        <v>1435</v>
      </c>
      <c r="BB30" s="285" t="s">
        <v>1092</v>
      </c>
      <c r="BC30" s="285" t="s">
        <v>1092</v>
      </c>
      <c r="BD30" s="291" t="s">
        <v>1429</v>
      </c>
      <c r="BE30" s="291" t="s">
        <v>1429</v>
      </c>
      <c r="BF30" s="285" t="s">
        <v>20</v>
      </c>
      <c r="BG30" s="6">
        <f t="shared" si="0"/>
        <v>12</v>
      </c>
    </row>
    <row r="31" spans="1:59" ht="17.25" customHeight="1">
      <c r="A31" s="161"/>
      <c r="B31" s="14"/>
      <c r="D31" s="276">
        <f>IF($B$16=$AS$16,"",65)</f>
        <v>65</v>
      </c>
      <c r="E31" s="219" t="str">
        <f>IF(OR($B$11=0,$B$18=0,$A$24=0,NOT($B$16=$AS$15)),"",ROUNDDOWN(0.3*E18/5*6.5/12,0))</f>
        <v/>
      </c>
      <c r="F31" s="220" t="str">
        <f>IF(OR($B$11=0,$B$18=0,$A$24=0,NOT($B$16=$AS$15)),"",ROUNDDOWN(AVERAGE(E18,F18)/5*6.5/12*0.3,0))</f>
        <v/>
      </c>
      <c r="G31" s="220" t="str">
        <f>IF(OR($B$11=0,$B$18=0,$A$24=0,NOT($B$16=$AS$15)),"",ROUNDDOWN(0.3*G18/5*6.5/12,0))</f>
        <v/>
      </c>
      <c r="H31" s="220" t="str">
        <f>IF(OR($B$11=0,$B$18=0,$A$24=0,NOT($B$16=$AS$15)),"",ROUNDDOWN(AVERAGE(I18,H18)/5*6.5/12*0.3,0))</f>
        <v/>
      </c>
      <c r="I31" s="220" t="str">
        <f>IF(OR($B$11=0,$B$18=0,$A$24=0,NOT($B$16=$AS$15)),"",ROUNDDOWN(0.3*J18/5*6.5/12,0))</f>
        <v/>
      </c>
      <c r="J31" s="221" t="str">
        <f>IF(OR($B$11=0,$B$18=0,$A$24=0,NOT($B$16=$AS$15)),"",ROUNDDOWN(AVERAGE(K18,L18)/5*6.5/12*0.3,0))</f>
        <v/>
      </c>
      <c r="K31" s="274"/>
      <c r="L31" s="12"/>
      <c r="M31" s="156"/>
      <c r="AT31" s="9" t="s">
        <v>108</v>
      </c>
      <c r="AU31" t="s">
        <v>2968</v>
      </c>
      <c r="AW31" s="286" t="s">
        <v>1226</v>
      </c>
      <c r="AX31" s="286" t="s">
        <v>1226</v>
      </c>
      <c r="AY31" s="287" t="s">
        <v>1094</v>
      </c>
      <c r="AZ31" s="217" t="s">
        <v>1434</v>
      </c>
      <c r="BA31" s="285" t="s">
        <v>100</v>
      </c>
      <c r="BB31" s="285" t="s">
        <v>1094</v>
      </c>
      <c r="BC31" s="285" t="s">
        <v>1094</v>
      </c>
      <c r="BD31" s="291" t="s">
        <v>2392</v>
      </c>
      <c r="BE31" s="291" t="s">
        <v>2392</v>
      </c>
      <c r="BF31" s="285" t="s">
        <v>1429</v>
      </c>
      <c r="BG31" s="6" t="e">
        <f t="shared" si="0"/>
        <v>#N/A</v>
      </c>
    </row>
    <row r="32" spans="1:59" ht="17.850000000000001" customHeight="1">
      <c r="A32" s="161"/>
      <c r="B32" s="14"/>
      <c r="D32" s="276">
        <v>70</v>
      </c>
      <c r="E32" s="75">
        <f>IF(OR($B$16=0,$B$16=$AS$12,$B$16=$AS$13,$B$16=$AS$14,$B$16=$AS$15,$B$16=$AS$16),"",ROUNDDOWN(0.3*E59/12,0))</f>
        <v>742</v>
      </c>
      <c r="F32" s="273">
        <f>IF(OR($B$16=0,$B$16=$AS$12,$B$16=$AS$13,$B$16=$AS$14,$B$16=$AS$15,$B$16=$AS$16),"",ROUNDDOWN(AVERAGE(E59,F59)/12*0.3,0))</f>
        <v>795</v>
      </c>
      <c r="G32" s="273">
        <f>IF(OR($B$16=0,$B$16=$AS$12,$B$16=$AS$13,$B$16=$AS$14,$B$16=$AS$15,$B$16=$AS$16),"",ROUNDDOWN(0.3*G59/12,0))</f>
        <v>953</v>
      </c>
      <c r="H32" s="273">
        <f>IF(OR($B$16=0,$B$16=$AS$12,$B$16=$AS$13,$B$16=$AS$14,$B$16=$AS$15,$B$16=$AS$16),"",ROUNDDOWN(AVERAGE(I59,H59)/12*0.3,0))</f>
        <v>1102</v>
      </c>
      <c r="I32" s="273">
        <f>IF(OR($B$16=0,$B$16=$AS$12,$B$16=$AS$13,$B$16=$AS$14,$B$16=$AS$15,$B$16=$AS$16),"",ROUNDDOWN(0.3*I59/12,0))</f>
        <v>1144</v>
      </c>
      <c r="J32" s="275">
        <f>IF(OR($B$16=0,$B$16=$AS$12,$B$16=$AS$13,$B$16=$AS$14,$B$16=$AS$15,$B$16=$AS$16),"",ROUNDDOWN(AVERAGE(K59,L59)/12*0.3,0))</f>
        <v>1357</v>
      </c>
      <c r="K32" s="274"/>
      <c r="L32" s="12"/>
      <c r="M32" s="156"/>
      <c r="AT32" s="9" t="s">
        <v>109</v>
      </c>
      <c r="AU32" s="204" t="s">
        <v>2368</v>
      </c>
      <c r="AW32" s="286" t="s">
        <v>1227</v>
      </c>
      <c r="AX32" s="286" t="s">
        <v>1227</v>
      </c>
      <c r="AY32" s="287" t="s">
        <v>1095</v>
      </c>
      <c r="AZ32" s="217" t="s">
        <v>1435</v>
      </c>
      <c r="BA32" s="285" t="s">
        <v>1087</v>
      </c>
      <c r="BB32" s="285" t="s">
        <v>1095</v>
      </c>
      <c r="BC32" s="285" t="s">
        <v>1095</v>
      </c>
      <c r="BD32" s="291" t="s">
        <v>95</v>
      </c>
      <c r="BE32" s="291" t="s">
        <v>95</v>
      </c>
      <c r="BF32" s="285" t="s">
        <v>2392</v>
      </c>
      <c r="BG32" s="6" t="e">
        <f t="shared" si="0"/>
        <v>#N/A</v>
      </c>
    </row>
    <row r="33" spans="1:59">
      <c r="A33" s="161"/>
      <c r="B33" s="14"/>
      <c r="D33" s="278">
        <f>IF($B$16=$AS$16,"",80)</f>
        <v>80</v>
      </c>
      <c r="E33" s="76">
        <f>IF(OR($B$11=0,$B$18=0,$A$24=0,$B$16=$AS$16),"",IF(OR($B$16=$AS$14,$B$16=$AS$13),$E221,ROUNDDOWN(0.3*E60/12,0)))</f>
        <v>848</v>
      </c>
      <c r="F33" s="77">
        <f>IF(OR($B$11=0,$B$18=0,$A$24=0,$B$16=$AS$16),"",IF(OR($B$16=$A$13,$B$16=$AS$13),$F221,ROUNDDOWN(AVERAGE(E60,F60)/12*0.3,0)))</f>
        <v>909</v>
      </c>
      <c r="G33" s="77">
        <f>IF(OR($B$11=0,$B$18=0,$A$24=0,$B$16=$AS$16),"",IF(OR($B$16=$A$13,$B$16=$AS$13),$G221,ROUNDDOWN(0.3*G60/12,0)))</f>
        <v>1090</v>
      </c>
      <c r="H33" s="77">
        <f>IF(OR($B$11=0,$B$18=0,$A$24=0,$B$16=$AS$16),"",IF(OR($B$16=$A$13,$B$16=$AS$13),H221,ROUNDDOWN(AVERAGE(I60,H60)/12*0.3,0)))</f>
        <v>1260</v>
      </c>
      <c r="I33" s="77">
        <f>IF(OR($B$11=0,$B$18=0,$A$24=0,$B$16=$AS$16),"",IF(OR($B$16=$A$13,$B$16=$AS$13),I221,ROUNDDOWN(0.3*J60/12,0)))</f>
        <v>1406</v>
      </c>
      <c r="J33" s="78">
        <f>IF(OR($B$11=0,$B$18=0,$A$24=0,$B$16=$AS$16),"",IF(OR($B$16=$A$13,$B$16=$AS$13),J221,ROUNDDOWN(AVERAGE(K60,L60)/12*0.3,0)))</f>
        <v>1551</v>
      </c>
      <c r="K33" s="281"/>
      <c r="L33" s="13"/>
      <c r="M33" s="156"/>
      <c r="AT33" s="9" t="s">
        <v>110</v>
      </c>
      <c r="AW33" s="286" t="s">
        <v>1073</v>
      </c>
      <c r="AX33" s="286" t="s">
        <v>1073</v>
      </c>
      <c r="AY33" s="287" t="s">
        <v>1096</v>
      </c>
      <c r="AZ33" s="217" t="s">
        <v>100</v>
      </c>
      <c r="BA33" s="285" t="s">
        <v>1088</v>
      </c>
      <c r="BB33" s="285" t="s">
        <v>1096</v>
      </c>
      <c r="BC33" s="285" t="s">
        <v>1096</v>
      </c>
      <c r="BD33" s="291" t="s">
        <v>96</v>
      </c>
      <c r="BE33" s="291" t="s">
        <v>1082</v>
      </c>
      <c r="BF33" s="285" t="s">
        <v>95</v>
      </c>
      <c r="BG33" s="6" t="e">
        <f t="shared" si="0"/>
        <v>#N/A</v>
      </c>
    </row>
    <row r="34" spans="1:59" ht="26.25" customHeight="1" thickBot="1">
      <c r="A34" s="162"/>
      <c r="B34" s="163"/>
      <c r="C34" s="163"/>
      <c r="D34" s="163"/>
      <c r="E34" s="163"/>
      <c r="F34" s="163"/>
      <c r="G34" s="163"/>
      <c r="H34" s="163"/>
      <c r="I34" s="163"/>
      <c r="J34" s="163"/>
      <c r="K34" s="163"/>
      <c r="L34" s="163"/>
      <c r="M34" s="164"/>
      <c r="AT34" s="9" t="s">
        <v>111</v>
      </c>
      <c r="AW34" s="286" t="s">
        <v>1234</v>
      </c>
      <c r="AX34" s="286" t="s">
        <v>1234</v>
      </c>
      <c r="AY34" s="287" t="s">
        <v>1097</v>
      </c>
      <c r="AZ34" s="217" t="s">
        <v>1087</v>
      </c>
      <c r="BA34" s="285" t="s">
        <v>1089</v>
      </c>
      <c r="BB34" s="285" t="s">
        <v>1097</v>
      </c>
      <c r="BC34" s="285" t="s">
        <v>1097</v>
      </c>
      <c r="BD34" s="291" t="s">
        <v>1430</v>
      </c>
      <c r="BE34" s="291" t="s">
        <v>96</v>
      </c>
      <c r="BF34" s="285" t="s">
        <v>96</v>
      </c>
      <c r="BG34" s="6" t="e">
        <f t="shared" si="0"/>
        <v>#N/A</v>
      </c>
    </row>
    <row r="35" spans="1:59" ht="77.25" customHeight="1">
      <c r="A35" s="352" t="s">
        <v>3086</v>
      </c>
      <c r="B35" s="352"/>
      <c r="C35" s="352"/>
      <c r="D35" s="352"/>
      <c r="E35" s="352"/>
      <c r="F35" s="352"/>
      <c r="G35" s="352"/>
      <c r="H35" s="352"/>
      <c r="I35" s="352"/>
      <c r="J35" s="352"/>
      <c r="K35" s="352"/>
      <c r="L35" s="352"/>
      <c r="M35" s="352"/>
      <c r="AT35" s="9" t="s">
        <v>35</v>
      </c>
      <c r="AW35" s="286" t="s">
        <v>1240</v>
      </c>
      <c r="AX35" s="286" t="s">
        <v>1240</v>
      </c>
      <c r="AY35" s="287" t="s">
        <v>1098</v>
      </c>
      <c r="AZ35" s="217" t="s">
        <v>1088</v>
      </c>
      <c r="BA35" s="285" t="s">
        <v>1090</v>
      </c>
      <c r="BB35" s="285" t="s">
        <v>1098</v>
      </c>
      <c r="BC35" s="285" t="s">
        <v>1098</v>
      </c>
      <c r="BD35" s="291" t="s">
        <v>1431</v>
      </c>
      <c r="BE35" s="291" t="s">
        <v>1430</v>
      </c>
      <c r="BF35" s="285" t="s">
        <v>1430</v>
      </c>
      <c r="BG35" s="6">
        <f t="shared" si="0"/>
        <v>13</v>
      </c>
    </row>
    <row r="36" spans="1:59" ht="24.75" customHeight="1">
      <c r="A36" s="314" t="s">
        <v>1371</v>
      </c>
      <c r="B36" s="314"/>
      <c r="C36" s="314"/>
      <c r="D36" s="314"/>
      <c r="E36" s="314"/>
      <c r="F36" s="314"/>
      <c r="G36" s="314"/>
      <c r="H36" s="314"/>
      <c r="I36" s="314"/>
      <c r="J36" s="314"/>
      <c r="K36" s="314"/>
      <c r="L36" s="314"/>
      <c r="M36" s="314"/>
      <c r="AT36" s="9" t="s">
        <v>112</v>
      </c>
      <c r="AW36" s="286" t="s">
        <v>1241</v>
      </c>
      <c r="AX36" s="286" t="s">
        <v>1241</v>
      </c>
      <c r="AY36" s="287" t="s">
        <v>1099</v>
      </c>
      <c r="AZ36" s="217" t="s">
        <v>1421</v>
      </c>
      <c r="BA36" s="285" t="s">
        <v>1091</v>
      </c>
      <c r="BB36" s="285" t="s">
        <v>1099</v>
      </c>
      <c r="BC36" s="285" t="s">
        <v>1099</v>
      </c>
      <c r="BD36" s="291" t="s">
        <v>2393</v>
      </c>
      <c r="BE36" s="291" t="s">
        <v>1431</v>
      </c>
      <c r="BF36" s="285" t="s">
        <v>1431</v>
      </c>
      <c r="BG36" s="6">
        <f t="shared" si="0"/>
        <v>14</v>
      </c>
    </row>
    <row r="37" spans="1:59">
      <c r="A37" s="314" t="str">
        <f>IF(OR($B$16=$AS$15,$B$16=$AS$13,$B$16=$AS$14,$B$16=$AS$16),"3. For Housing Trust Fund, select the date of the Land Use Restriction Agreement. For HOME, NSP, or National Housing Trust Fund, select 'N/A'.",BI10)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14"/>
      <c r="C37" s="314"/>
      <c r="D37" s="314"/>
      <c r="E37" s="314"/>
      <c r="F37" s="314"/>
      <c r="G37" s="314"/>
      <c r="H37" s="314"/>
      <c r="I37" s="314"/>
      <c r="J37" s="314"/>
      <c r="K37" s="314"/>
      <c r="L37" s="314"/>
      <c r="M37" s="314"/>
      <c r="AT37" s="9" t="s">
        <v>26</v>
      </c>
      <c r="AW37" s="286" t="s">
        <v>1241</v>
      </c>
      <c r="AX37" s="286" t="s">
        <v>1241</v>
      </c>
      <c r="AY37" s="287" t="s">
        <v>1099</v>
      </c>
      <c r="AZ37" s="217" t="s">
        <v>1421</v>
      </c>
      <c r="BA37" s="285" t="s">
        <v>1570</v>
      </c>
      <c r="BB37" s="285" t="s">
        <v>173</v>
      </c>
      <c r="BC37" s="285" t="s">
        <v>173</v>
      </c>
      <c r="BD37" s="291" t="s">
        <v>2394</v>
      </c>
      <c r="BE37" s="291" t="s">
        <v>2393</v>
      </c>
      <c r="BF37" s="285" t="s">
        <v>2393</v>
      </c>
      <c r="BG37" s="6" t="e">
        <f t="shared" si="0"/>
        <v>#N/A</v>
      </c>
    </row>
    <row r="38" spans="1:59" ht="27" customHeight="1">
      <c r="A38" s="314" t="s">
        <v>3088</v>
      </c>
      <c r="B38" s="314"/>
      <c r="C38" s="314"/>
      <c r="D38" s="314"/>
      <c r="E38" s="314"/>
      <c r="F38" s="314"/>
      <c r="G38" s="314"/>
      <c r="H38" s="314"/>
      <c r="I38" s="314"/>
      <c r="J38" s="314"/>
      <c r="K38" s="314"/>
      <c r="L38" s="314"/>
      <c r="M38" s="314"/>
      <c r="AT38" s="9" t="s">
        <v>113</v>
      </c>
      <c r="AW38" s="286" t="s">
        <v>1242</v>
      </c>
      <c r="AX38" s="286" t="s">
        <v>1242</v>
      </c>
      <c r="AY38" s="287" t="s">
        <v>1100</v>
      </c>
      <c r="AZ38" s="217" t="s">
        <v>1089</v>
      </c>
      <c r="BA38" s="285" t="s">
        <v>1436</v>
      </c>
      <c r="BB38" s="285" t="s">
        <v>1508</v>
      </c>
      <c r="BC38" s="285" t="s">
        <v>1508</v>
      </c>
      <c r="BD38" s="291" t="s">
        <v>2395</v>
      </c>
      <c r="BE38" s="291" t="s">
        <v>2394</v>
      </c>
      <c r="BF38" s="285" t="s">
        <v>2394</v>
      </c>
      <c r="BG38" s="6" t="e">
        <f t="shared" si="0"/>
        <v>#N/A</v>
      </c>
    </row>
    <row r="39" spans="1:59" ht="27" customHeight="1">
      <c r="A39" s="313" t="s">
        <v>2112</v>
      </c>
      <c r="B39" s="313"/>
      <c r="C39" s="313"/>
      <c r="D39" s="313"/>
      <c r="E39" s="313"/>
      <c r="F39" s="313"/>
      <c r="G39" s="313"/>
      <c r="H39" s="313"/>
      <c r="I39" s="313"/>
      <c r="J39" s="313"/>
      <c r="K39" s="313"/>
      <c r="L39" s="313"/>
      <c r="M39" s="313"/>
      <c r="AT39" s="9" t="s">
        <v>12</v>
      </c>
      <c r="AW39" s="292" t="s">
        <v>225</v>
      </c>
      <c r="AX39" s="292" t="s">
        <v>225</v>
      </c>
      <c r="AY39" s="287" t="s">
        <v>173</v>
      </c>
      <c r="AZ39" s="217" t="s">
        <v>1090</v>
      </c>
      <c r="BA39" s="285" t="s">
        <v>1092</v>
      </c>
      <c r="BB39" s="285" t="s">
        <v>1016</v>
      </c>
      <c r="BC39" s="285" t="s">
        <v>1016</v>
      </c>
      <c r="BD39" s="291" t="s">
        <v>2396</v>
      </c>
      <c r="BE39" s="291" t="s">
        <v>2395</v>
      </c>
      <c r="BF39" s="285" t="s">
        <v>2395</v>
      </c>
      <c r="BG39" s="6" t="e">
        <f t="shared" si="0"/>
        <v>#N/A</v>
      </c>
    </row>
    <row r="40" spans="1:59" ht="15" hidden="1" customHeight="1">
      <c r="A40" s="79" t="s">
        <v>1373</v>
      </c>
      <c r="AT40" s="9" t="s">
        <v>33</v>
      </c>
      <c r="AW40" s="286" t="s">
        <v>1252</v>
      </c>
      <c r="AX40" s="292" t="s">
        <v>1247</v>
      </c>
      <c r="AY40" s="287" t="s">
        <v>1101</v>
      </c>
      <c r="AZ40" s="217" t="s">
        <v>1091</v>
      </c>
      <c r="BA40" s="285" t="s">
        <v>1571</v>
      </c>
      <c r="BB40" s="285" t="s">
        <v>1103</v>
      </c>
      <c r="BC40" s="285" t="s">
        <v>1103</v>
      </c>
      <c r="BD40" s="291" t="s">
        <v>1083</v>
      </c>
      <c r="BE40" s="291" t="s">
        <v>2396</v>
      </c>
      <c r="BF40" s="285" t="s">
        <v>2396</v>
      </c>
      <c r="BG40" s="6" t="e">
        <f t="shared" si="0"/>
        <v>#N/A</v>
      </c>
    </row>
    <row r="41" spans="1:59" hidden="1">
      <c r="A41" s="79"/>
      <c r="AT41" s="9" t="s">
        <v>114</v>
      </c>
      <c r="AW41" s="286" t="s">
        <v>1255</v>
      </c>
      <c r="AX41" s="286" t="s">
        <v>1252</v>
      </c>
      <c r="AY41" s="287" t="s">
        <v>1102</v>
      </c>
      <c r="AZ41" s="217" t="s">
        <v>1570</v>
      </c>
      <c r="BA41" s="285" t="s">
        <v>1093</v>
      </c>
      <c r="BB41" s="285" t="s">
        <v>1104</v>
      </c>
      <c r="BC41" s="285" t="s">
        <v>1104</v>
      </c>
      <c r="BD41" s="291" t="s">
        <v>2397</v>
      </c>
      <c r="BE41" s="291" t="s">
        <v>1083</v>
      </c>
      <c r="BF41" s="285" t="s">
        <v>1083</v>
      </c>
      <c r="BG41" s="6">
        <f t="shared" si="0"/>
        <v>15</v>
      </c>
    </row>
    <row r="42" spans="1:59" hidden="1">
      <c r="A42" s="79"/>
      <c r="D42" s="321" t="s">
        <v>1356</v>
      </c>
      <c r="E42" s="318" t="s">
        <v>1362</v>
      </c>
      <c r="F42" s="319"/>
      <c r="G42" s="319"/>
      <c r="H42" s="319"/>
      <c r="I42" s="319"/>
      <c r="J42" s="319"/>
      <c r="K42" s="319"/>
      <c r="L42" s="320"/>
      <c r="AT42" s="9" t="s">
        <v>22</v>
      </c>
      <c r="AW42" s="292" t="s">
        <v>1015</v>
      </c>
      <c r="AX42" s="286" t="s">
        <v>1255</v>
      </c>
      <c r="AY42" s="287" t="s">
        <v>1016</v>
      </c>
      <c r="AZ42" s="217" t="s">
        <v>1436</v>
      </c>
      <c r="BA42" s="285" t="s">
        <v>1422</v>
      </c>
      <c r="BB42" s="285" t="s">
        <v>1106</v>
      </c>
      <c r="BC42" s="285" t="s">
        <v>1106</v>
      </c>
      <c r="BD42" s="291" t="s">
        <v>1432</v>
      </c>
      <c r="BE42" s="291" t="s">
        <v>2397</v>
      </c>
      <c r="BF42" s="285" t="s">
        <v>2397</v>
      </c>
      <c r="BG42" s="6" t="e">
        <f t="shared" ref="BG42:BG68" si="7">+MATCH(BE$10:BE$558,AZ$10:AZ$551,0)</f>
        <v>#N/A</v>
      </c>
    </row>
    <row r="43" spans="1:59" hidden="1">
      <c r="A43" s="79"/>
      <c r="D43" s="322"/>
      <c r="E43" s="267">
        <v>1</v>
      </c>
      <c r="F43" s="267">
        <v>2</v>
      </c>
      <c r="G43" s="267">
        <v>3</v>
      </c>
      <c r="H43" s="267">
        <v>4</v>
      </c>
      <c r="I43" s="267">
        <v>5</v>
      </c>
      <c r="J43" s="267">
        <v>6</v>
      </c>
      <c r="K43" s="267">
        <v>7</v>
      </c>
      <c r="L43" s="268">
        <v>8</v>
      </c>
      <c r="AT43" s="9" t="s">
        <v>115</v>
      </c>
      <c r="AW43" s="286" t="s">
        <v>1261</v>
      </c>
      <c r="AX43" s="292" t="s">
        <v>1015</v>
      </c>
      <c r="AY43" s="287" t="s">
        <v>1103</v>
      </c>
      <c r="AZ43" s="217" t="s">
        <v>1092</v>
      </c>
      <c r="BA43" s="285" t="s">
        <v>1437</v>
      </c>
      <c r="BB43" s="285" t="s">
        <v>1441</v>
      </c>
      <c r="BC43" s="285" t="s">
        <v>1441</v>
      </c>
      <c r="BD43" s="291" t="s">
        <v>92</v>
      </c>
      <c r="BE43" s="291" t="s">
        <v>1432</v>
      </c>
      <c r="BF43" s="285" t="s">
        <v>1432</v>
      </c>
      <c r="BG43" s="6">
        <f t="shared" si="7"/>
        <v>16</v>
      </c>
    </row>
    <row r="44" spans="1:59" hidden="1">
      <c r="A44" s="79"/>
      <c r="D44" s="269">
        <v>20</v>
      </c>
      <c r="E44" s="31">
        <f>E47/5*2</f>
        <v>8480</v>
      </c>
      <c r="F44" s="32">
        <f t="shared" ref="F44:L44" si="8">F47/5*2</f>
        <v>9700</v>
      </c>
      <c r="G44" s="32">
        <f t="shared" si="8"/>
        <v>10900</v>
      </c>
      <c r="H44" s="32">
        <f t="shared" si="8"/>
        <v>12120</v>
      </c>
      <c r="I44" s="32">
        <f t="shared" si="8"/>
        <v>13080</v>
      </c>
      <c r="J44" s="32">
        <f t="shared" si="8"/>
        <v>14060</v>
      </c>
      <c r="K44" s="32">
        <f t="shared" si="8"/>
        <v>15020</v>
      </c>
      <c r="L44" s="33">
        <f t="shared" si="8"/>
        <v>16000</v>
      </c>
      <c r="AT44" s="9" t="s">
        <v>116</v>
      </c>
      <c r="AW44" s="292" t="s">
        <v>1019</v>
      </c>
      <c r="AX44" s="286" t="s">
        <v>1261</v>
      </c>
      <c r="AY44" s="287" t="s">
        <v>1104</v>
      </c>
      <c r="AZ44" s="217" t="s">
        <v>1571</v>
      </c>
      <c r="BA44" s="285" t="s">
        <v>1094</v>
      </c>
      <c r="BB44" s="285" t="s">
        <v>35</v>
      </c>
      <c r="BC44" s="285" t="s">
        <v>35</v>
      </c>
      <c r="BD44" s="291" t="s">
        <v>1433</v>
      </c>
      <c r="BE44" s="291" t="s">
        <v>92</v>
      </c>
      <c r="BF44" s="285" t="s">
        <v>1433</v>
      </c>
      <c r="BG44" s="6" t="e">
        <f t="shared" si="7"/>
        <v>#N/A</v>
      </c>
    </row>
    <row r="45" spans="1:59" hidden="1">
      <c r="A45" s="79"/>
      <c r="D45" s="269">
        <v>30</v>
      </c>
      <c r="E45" s="34">
        <f t="array" ref="E45">+MAX(IF($B63:$B85=1,E63:E85))</f>
        <v>12720</v>
      </c>
      <c r="F45" s="15">
        <f t="array" ref="F45">+MAX(IF($B63:$B85=1,F63:F85))</f>
        <v>14550</v>
      </c>
      <c r="G45" s="15">
        <f t="array" ref="G45">+MAX(IF($B63:$B85=1,G63:G85))</f>
        <v>16350</v>
      </c>
      <c r="H45" s="15">
        <f t="array" ref="H45">+MAX(IF($B63:$B85=1,H63:H85))</f>
        <v>18180</v>
      </c>
      <c r="I45" s="15">
        <f t="array" ref="I45">+MAX(IF($B63:$B85=1,I63:I85))</f>
        <v>19620</v>
      </c>
      <c r="J45" s="15">
        <f t="array" ref="J45">+MAX(IF($B63:$B85=1,J63:J85))</f>
        <v>21090</v>
      </c>
      <c r="K45" s="15">
        <f t="array" ref="K45">+MAX(IF($B63:$B85=1,K63:K85))</f>
        <v>22530</v>
      </c>
      <c r="L45" s="16">
        <f t="array" ref="L45">+MAX(IF($B63:$B85=1,L63:L85))</f>
        <v>24000</v>
      </c>
      <c r="AT45" s="9" t="s">
        <v>52</v>
      </c>
      <c r="AW45" s="292" t="s">
        <v>1262</v>
      </c>
      <c r="AX45" s="292" t="s">
        <v>1019</v>
      </c>
      <c r="AY45" s="287" t="s">
        <v>1105</v>
      </c>
      <c r="AZ45" s="217" t="s">
        <v>1093</v>
      </c>
      <c r="BA45" s="285" t="s">
        <v>1095</v>
      </c>
      <c r="BB45" s="285" t="s">
        <v>1021</v>
      </c>
      <c r="BC45" s="285" t="s">
        <v>1021</v>
      </c>
      <c r="BD45" s="291" t="s">
        <v>1084</v>
      </c>
      <c r="BE45" s="291" t="s">
        <v>1433</v>
      </c>
      <c r="BF45" s="285" t="s">
        <v>1084</v>
      </c>
      <c r="BG45" s="6">
        <f t="shared" si="7"/>
        <v>17</v>
      </c>
    </row>
    <row r="46" spans="1:59" hidden="1">
      <c r="A46" s="79"/>
      <c r="D46" s="269">
        <v>40</v>
      </c>
      <c r="E46" s="34">
        <f t="array" ref="E46">+MAX(IF($B87:$B109=1,E87:E109))</f>
        <v>16960</v>
      </c>
      <c r="F46" s="15">
        <f t="array" ref="F46">+MAX(IF($B87:$B109=1,F87:F109))</f>
        <v>19400</v>
      </c>
      <c r="G46" s="15">
        <f t="array" ref="G46">+MAX(IF($B87:$B109=1,G87:G109))</f>
        <v>21800</v>
      </c>
      <c r="H46" s="15">
        <f t="array" ref="H46">+MAX(IF($B87:$B109=1,H87:H109))</f>
        <v>24240</v>
      </c>
      <c r="I46" s="15">
        <f t="array" ref="I46">+MAX(IF($B87:$B109=1,I87:I109))</f>
        <v>26160</v>
      </c>
      <c r="J46" s="15">
        <f t="array" ref="J46">+MAX(IF($B87:$B109=1,J87:J109))</f>
        <v>28120</v>
      </c>
      <c r="K46" s="15">
        <f t="array" ref="K46">+MAX(IF($B87:$B109=1,K87:K109))</f>
        <v>30040</v>
      </c>
      <c r="L46" s="16">
        <f t="array" ref="L46">+MAX(IF($B87:$B109=1,L87:L109))</f>
        <v>32000</v>
      </c>
      <c r="AT46" s="9" t="s">
        <v>117</v>
      </c>
      <c r="AW46" s="286" t="s">
        <v>1263</v>
      </c>
      <c r="AX46" s="292" t="s">
        <v>1262</v>
      </c>
      <c r="AY46" s="287" t="s">
        <v>1106</v>
      </c>
      <c r="AZ46" s="217" t="s">
        <v>1422</v>
      </c>
      <c r="BA46" s="285" t="s">
        <v>1096</v>
      </c>
      <c r="BB46" s="285" t="s">
        <v>1107</v>
      </c>
      <c r="BC46" s="285" t="s">
        <v>1107</v>
      </c>
      <c r="BD46" s="291" t="s">
        <v>1085</v>
      </c>
      <c r="BE46" s="291" t="s">
        <v>1084</v>
      </c>
      <c r="BF46" s="285" t="s">
        <v>1085</v>
      </c>
      <c r="BG46" s="6">
        <f t="shared" si="7"/>
        <v>18</v>
      </c>
    </row>
    <row r="47" spans="1:59" hidden="1">
      <c r="A47" s="79"/>
      <c r="D47" s="269">
        <v>50</v>
      </c>
      <c r="E47" s="34">
        <f t="array" ref="E47">+MAX(IF($B111:$B133=1,E111:E133))</f>
        <v>21200</v>
      </c>
      <c r="F47" s="15">
        <f t="array" ref="F47">+MAX(IF($B111:$B133=1,F111:F133))</f>
        <v>24250</v>
      </c>
      <c r="G47" s="15">
        <f t="array" ref="G47">+MAX(IF($B111:$B133=1,G111:G133))</f>
        <v>27250</v>
      </c>
      <c r="H47" s="15">
        <f t="array" ref="H47">+MAX(IF($B111:$B133=1,H111:H133))</f>
        <v>30300</v>
      </c>
      <c r="I47" s="15">
        <f t="array" ref="I47">+MAX(IF($B111:$B133=1,I111:I133))</f>
        <v>32700</v>
      </c>
      <c r="J47" s="15">
        <f t="array" ref="J47">+MAX(IF($B111:$B133=1,J111:J133))</f>
        <v>35150</v>
      </c>
      <c r="K47" s="15">
        <f t="array" ref="K47">+MAX(IF($B111:$B133=1,K111:K133))</f>
        <v>37550</v>
      </c>
      <c r="L47" s="16">
        <f t="array" ref="L47">+MAX(IF($B111:$B133=1,L111:L133))</f>
        <v>40000</v>
      </c>
      <c r="AT47" s="9" t="s">
        <v>118</v>
      </c>
      <c r="AW47" s="286" t="s">
        <v>195</v>
      </c>
      <c r="AX47" s="286" t="s">
        <v>1263</v>
      </c>
      <c r="AY47" s="287" t="s">
        <v>35</v>
      </c>
      <c r="AZ47" s="217" t="s">
        <v>1437</v>
      </c>
      <c r="BA47" s="285" t="s">
        <v>1097</v>
      </c>
      <c r="BB47" s="285" t="s">
        <v>1443</v>
      </c>
      <c r="BC47" s="285" t="s">
        <v>1443</v>
      </c>
      <c r="BD47" s="291" t="s">
        <v>2398</v>
      </c>
      <c r="BE47" s="291" t="s">
        <v>1085</v>
      </c>
      <c r="BF47" s="285" t="s">
        <v>2398</v>
      </c>
      <c r="BG47" s="6">
        <f t="shared" si="7"/>
        <v>19</v>
      </c>
    </row>
    <row r="48" spans="1:59" hidden="1">
      <c r="A48" s="79"/>
      <c r="D48" s="269">
        <v>60</v>
      </c>
      <c r="E48" s="34">
        <f t="array" ref="E48">+MAX(IF($B135:$B157=1,E135:E157))</f>
        <v>25440</v>
      </c>
      <c r="F48" s="15">
        <f t="array" ref="F48">+MAX(IF($B135:$B157=1,F135:F157))</f>
        <v>29100</v>
      </c>
      <c r="G48" s="15">
        <f t="array" ref="G48">+MAX(IF($B135:$B157=1,G135:G157))</f>
        <v>32700</v>
      </c>
      <c r="H48" s="15">
        <f t="array" ref="H48">+MAX(IF($B135:$B157=1,H135:H157))</f>
        <v>36360</v>
      </c>
      <c r="I48" s="15">
        <f t="array" ref="I48">+MAX(IF($B135:$B157=1,I135:I157))</f>
        <v>39240</v>
      </c>
      <c r="J48" s="15">
        <f t="array" ref="J48">+MAX(IF($B135:$B157=1,J135:J157))</f>
        <v>42180</v>
      </c>
      <c r="K48" s="15">
        <f t="array" ref="K48">+MAX(IF($B135:$B157=1,K135:K157))</f>
        <v>45060</v>
      </c>
      <c r="L48" s="16">
        <f t="array" ref="L48">+MAX(IF($B135:$B157=1,L135:L157))</f>
        <v>48000</v>
      </c>
      <c r="AT48" s="86" t="s">
        <v>93</v>
      </c>
      <c r="AW48" s="286" t="s">
        <v>1269</v>
      </c>
      <c r="AX48" s="286" t="s">
        <v>195</v>
      </c>
      <c r="AY48" s="287" t="s">
        <v>1021</v>
      </c>
      <c r="AZ48" s="217" t="s">
        <v>1094</v>
      </c>
      <c r="BA48" s="285" t="s">
        <v>1098</v>
      </c>
      <c r="BB48" s="285" t="s">
        <v>1108</v>
      </c>
      <c r="BC48" s="285" t="s">
        <v>1108</v>
      </c>
      <c r="BD48" s="291" t="s">
        <v>2399</v>
      </c>
      <c r="BE48" s="291" t="s">
        <v>2398</v>
      </c>
      <c r="BF48" s="285" t="s">
        <v>2399</v>
      </c>
      <c r="BG48" s="6" t="e">
        <f t="shared" si="7"/>
        <v>#N/A</v>
      </c>
    </row>
    <row r="49" spans="1:59" s="85" customFormat="1" hidden="1">
      <c r="A49" s="79"/>
      <c r="B49" s="6"/>
      <c r="C49" s="7"/>
      <c r="D49" s="269">
        <v>70</v>
      </c>
      <c r="E49" s="34">
        <f>E47/5*7</f>
        <v>29680</v>
      </c>
      <c r="F49" s="15">
        <f t="shared" ref="F49:L49" si="9">F47/5*7</f>
        <v>33950</v>
      </c>
      <c r="G49" s="15">
        <f t="shared" si="9"/>
        <v>38150</v>
      </c>
      <c r="H49" s="15">
        <f t="shared" si="9"/>
        <v>42420</v>
      </c>
      <c r="I49" s="15">
        <f t="shared" si="9"/>
        <v>45780</v>
      </c>
      <c r="J49" s="15">
        <f t="shared" si="9"/>
        <v>49210</v>
      </c>
      <c r="K49" s="15">
        <f t="shared" si="9"/>
        <v>52570</v>
      </c>
      <c r="L49" s="16">
        <f t="shared" si="9"/>
        <v>56000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86" t="s">
        <v>1278</v>
      </c>
      <c r="AX49" s="286" t="s">
        <v>1269</v>
      </c>
      <c r="AY49" s="287" t="s">
        <v>1107</v>
      </c>
      <c r="AZ49" s="217" t="s">
        <v>1095</v>
      </c>
      <c r="BA49" s="285" t="s">
        <v>1099</v>
      </c>
      <c r="BB49" s="285" t="s">
        <v>1109</v>
      </c>
      <c r="BC49" s="285" t="s">
        <v>1109</v>
      </c>
      <c r="BD49" s="291" t="s">
        <v>1086</v>
      </c>
      <c r="BE49" s="291" t="s">
        <v>2399</v>
      </c>
      <c r="BF49" s="285" t="s">
        <v>1086</v>
      </c>
      <c r="BG49" s="6" t="e">
        <f t="shared" si="7"/>
        <v>#N/A</v>
      </c>
    </row>
    <row r="50" spans="1:59" hidden="1">
      <c r="A50" s="79"/>
      <c r="D50" s="270">
        <v>80</v>
      </c>
      <c r="E50" s="35">
        <f t="array" ref="E50">+MAX(IF($B159:$B181=1,E159:E181))</f>
        <v>33920</v>
      </c>
      <c r="F50" s="17">
        <f t="array" ref="F50">+MAX(IF($B159:$B181=1,F159:F181))</f>
        <v>38800</v>
      </c>
      <c r="G50" s="17">
        <f t="array" ref="G50">+MAX(IF($B159:$B181=1,G159:G181))</f>
        <v>43600</v>
      </c>
      <c r="H50" s="17">
        <f t="array" ref="H50">+MAX(IF($B159:$B181=1,H159:H181))</f>
        <v>48480</v>
      </c>
      <c r="I50" s="17">
        <f t="array" ref="I50">+MAX(IF($B159:$B181=1,I159:I181))</f>
        <v>52320</v>
      </c>
      <c r="J50" s="17">
        <f t="array" ref="J50">+MAX(IF($B159:$B181=1,J159:J181))</f>
        <v>56240</v>
      </c>
      <c r="K50" s="17">
        <f t="array" ref="K50">+MAX(IF($B159:$B181=1,K159:K181))</f>
        <v>60080</v>
      </c>
      <c r="L50" s="18">
        <f t="array" ref="L50">+MAX(IF($B159:$B181=1,L159:L181))</f>
        <v>64000</v>
      </c>
      <c r="X50" s="85"/>
      <c r="Y50" s="85"/>
      <c r="Z50" s="85"/>
      <c r="AA50" s="85"/>
      <c r="AB50" s="85"/>
      <c r="AC50" s="85"/>
      <c r="AD50" s="85"/>
      <c r="AE50" s="85"/>
      <c r="AF50" s="85"/>
      <c r="AG50" s="85"/>
      <c r="AH50" s="85"/>
      <c r="AI50" s="85"/>
      <c r="AJ50" s="85"/>
      <c r="AK50" s="85"/>
      <c r="AL50" s="85"/>
      <c r="AM50" s="85"/>
      <c r="AN50" s="85"/>
      <c r="AO50" s="85"/>
      <c r="AP50" s="85"/>
      <c r="AQ50" s="85"/>
      <c r="AT50" s="9" t="s">
        <v>120</v>
      </c>
      <c r="AW50" s="292" t="s">
        <v>1020</v>
      </c>
      <c r="AX50" s="286" t="s">
        <v>1278</v>
      </c>
      <c r="AY50" s="287" t="s">
        <v>1108</v>
      </c>
      <c r="AZ50" s="217" t="s">
        <v>1096</v>
      </c>
      <c r="BA50" s="285" t="s">
        <v>1100</v>
      </c>
      <c r="BB50" s="285" t="s">
        <v>1110</v>
      </c>
      <c r="BC50" s="285" t="s">
        <v>1110</v>
      </c>
      <c r="BD50" s="291" t="s">
        <v>2400</v>
      </c>
      <c r="BE50" s="291" t="s">
        <v>1086</v>
      </c>
      <c r="BF50" s="285" t="s">
        <v>1434</v>
      </c>
      <c r="BG50" s="6">
        <f t="shared" si="7"/>
        <v>21</v>
      </c>
    </row>
    <row r="51" spans="1:59" hidden="1">
      <c r="A51" s="79"/>
      <c r="AT51" s="9" t="s">
        <v>121</v>
      </c>
      <c r="AW51" s="292" t="s">
        <v>2943</v>
      </c>
      <c r="AX51" s="292" t="s">
        <v>1020</v>
      </c>
      <c r="AY51" s="287" t="s">
        <v>1109</v>
      </c>
      <c r="AZ51" s="217" t="s">
        <v>1097</v>
      </c>
      <c r="BA51" s="285" t="s">
        <v>173</v>
      </c>
      <c r="BB51" s="285" t="s">
        <v>1111</v>
      </c>
      <c r="BC51" s="285" t="s">
        <v>1111</v>
      </c>
      <c r="BD51" s="291" t="s">
        <v>1434</v>
      </c>
      <c r="BE51" s="291" t="s">
        <v>2400</v>
      </c>
      <c r="BF51" s="285" t="s">
        <v>1435</v>
      </c>
      <c r="BG51" s="6" t="e">
        <f t="shared" si="7"/>
        <v>#N/A</v>
      </c>
    </row>
    <row r="52" spans="1:59" hidden="1">
      <c r="A52" s="79"/>
      <c r="D52" s="321" t="s">
        <v>1356</v>
      </c>
      <c r="E52" s="318" t="s">
        <v>1417</v>
      </c>
      <c r="F52" s="319"/>
      <c r="G52" s="319"/>
      <c r="H52" s="319"/>
      <c r="I52" s="319"/>
      <c r="J52" s="319"/>
      <c r="K52" s="319"/>
      <c r="L52" s="320"/>
      <c r="AT52" s="9" t="s">
        <v>40</v>
      </c>
      <c r="AW52" s="286" t="s">
        <v>1281</v>
      </c>
      <c r="AX52" s="292" t="s">
        <v>2943</v>
      </c>
      <c r="AY52" s="287" t="s">
        <v>1110</v>
      </c>
      <c r="AZ52" s="217" t="s">
        <v>1098</v>
      </c>
      <c r="BA52" s="285" t="s">
        <v>1506</v>
      </c>
      <c r="BB52" s="285" t="s">
        <v>1510</v>
      </c>
      <c r="BC52" s="285" t="s">
        <v>1510</v>
      </c>
      <c r="BD52" s="291" t="s">
        <v>1435</v>
      </c>
      <c r="BE52" s="291" t="s">
        <v>1434</v>
      </c>
      <c r="BF52" s="285" t="s">
        <v>100</v>
      </c>
      <c r="BG52" s="6">
        <f t="shared" si="7"/>
        <v>22</v>
      </c>
    </row>
    <row r="53" spans="1:59" hidden="1">
      <c r="A53" s="79"/>
      <c r="D53" s="322"/>
      <c r="E53" s="267">
        <v>1</v>
      </c>
      <c r="F53" s="267">
        <v>2</v>
      </c>
      <c r="G53" s="267">
        <v>3</v>
      </c>
      <c r="H53" s="267">
        <v>4</v>
      </c>
      <c r="I53" s="267">
        <v>5</v>
      </c>
      <c r="J53" s="267">
        <v>6</v>
      </c>
      <c r="K53" s="267">
        <v>7</v>
      </c>
      <c r="L53" s="268">
        <v>8</v>
      </c>
      <c r="AT53" s="9" t="s">
        <v>122</v>
      </c>
      <c r="AW53" s="292" t="s">
        <v>1022</v>
      </c>
      <c r="AX53" s="286" t="s">
        <v>1281</v>
      </c>
      <c r="AY53" s="287" t="s">
        <v>1111</v>
      </c>
      <c r="AZ53" s="217" t="s">
        <v>1099</v>
      </c>
      <c r="BA53" s="285" t="s">
        <v>2163</v>
      </c>
      <c r="BB53" s="285" t="s">
        <v>1114</v>
      </c>
      <c r="BC53" s="285" t="s">
        <v>1114</v>
      </c>
      <c r="BD53" s="291" t="s">
        <v>100</v>
      </c>
      <c r="BE53" s="291" t="s">
        <v>1435</v>
      </c>
      <c r="BF53" s="285" t="s">
        <v>3007</v>
      </c>
      <c r="BG53" s="6">
        <f t="shared" si="7"/>
        <v>23</v>
      </c>
    </row>
    <row r="54" spans="1:59" hidden="1">
      <c r="A54" s="79"/>
      <c r="D54" s="269">
        <v>20</v>
      </c>
      <c r="E54" s="271">
        <f>E57/5*2</f>
        <v>8480</v>
      </c>
      <c r="F54" s="32">
        <f t="shared" ref="F54:L54" si="10">F57/5*2</f>
        <v>9700</v>
      </c>
      <c r="G54" s="32">
        <f t="shared" si="10"/>
        <v>10900</v>
      </c>
      <c r="H54" s="32">
        <f t="shared" si="10"/>
        <v>12120</v>
      </c>
      <c r="I54" s="32">
        <f t="shared" si="10"/>
        <v>13080</v>
      </c>
      <c r="J54" s="32">
        <f t="shared" si="10"/>
        <v>14060</v>
      </c>
      <c r="K54" s="32">
        <f t="shared" si="10"/>
        <v>15020</v>
      </c>
      <c r="L54" s="33">
        <f t="shared" si="10"/>
        <v>16000</v>
      </c>
      <c r="AT54" s="9" t="s">
        <v>123</v>
      </c>
      <c r="AW54" s="286" t="s">
        <v>64</v>
      </c>
      <c r="AX54" s="292" t="s">
        <v>1022</v>
      </c>
      <c r="AY54" s="287" t="s">
        <v>1112</v>
      </c>
      <c r="AZ54" s="217" t="s">
        <v>1100</v>
      </c>
      <c r="BA54" s="285" t="s">
        <v>1101</v>
      </c>
      <c r="BB54" s="285" t="s">
        <v>1115</v>
      </c>
      <c r="BC54" s="285" t="s">
        <v>1115</v>
      </c>
      <c r="BD54" s="291" t="s">
        <v>1087</v>
      </c>
      <c r="BE54" s="291" t="s">
        <v>100</v>
      </c>
      <c r="BF54" s="285" t="s">
        <v>1087</v>
      </c>
      <c r="BG54" s="6">
        <f t="shared" si="7"/>
        <v>24</v>
      </c>
    </row>
    <row r="55" spans="1:59" hidden="1">
      <c r="A55" s="79"/>
      <c r="D55" s="269">
        <v>30</v>
      </c>
      <c r="E55" s="34">
        <f t="array" ref="E55">+MAX(IF($C63:$C85=1,E63:E85))</f>
        <v>12720</v>
      </c>
      <c r="F55" s="15">
        <f t="array" ref="F55">+MAX(IF($C63:$C85=1,F63:F85))</f>
        <v>14550</v>
      </c>
      <c r="G55" s="15">
        <f t="array" ref="G55">+MAX(IF($C63:$C85=1,G63:G85))</f>
        <v>16350</v>
      </c>
      <c r="H55" s="15">
        <f t="array" ref="H55">+MAX(IF($C63:$C85=1,H63:H85))</f>
        <v>18180</v>
      </c>
      <c r="I55" s="15">
        <f t="array" ref="I55">+MAX(IF($C63:$C85=1,I63:I85))</f>
        <v>19620</v>
      </c>
      <c r="J55" s="15">
        <f t="array" ref="J55">+MAX(IF($C63:$C85=1,J63:J85))</f>
        <v>21090</v>
      </c>
      <c r="K55" s="15">
        <f t="array" ref="K55">+MAX(IF($C63:$C85=1,K63:K85))</f>
        <v>22530</v>
      </c>
      <c r="L55" s="16">
        <f t="array" ref="L55">+MAX(IF($C63:$C85=1,L63:L85))</f>
        <v>24000</v>
      </c>
      <c r="AT55" s="9" t="s">
        <v>80</v>
      </c>
      <c r="AW55" s="292" t="s">
        <v>1023</v>
      </c>
      <c r="AX55" s="286" t="s">
        <v>64</v>
      </c>
      <c r="AY55" s="287" t="s">
        <v>1113</v>
      </c>
      <c r="AZ55" s="217" t="s">
        <v>173</v>
      </c>
      <c r="BA55" s="285" t="s">
        <v>1438</v>
      </c>
      <c r="BB55" s="285" t="s">
        <v>1117</v>
      </c>
      <c r="BC55" s="285" t="s">
        <v>1117</v>
      </c>
      <c r="BD55" s="291" t="s">
        <v>1088</v>
      </c>
      <c r="BE55" s="291" t="s">
        <v>1087</v>
      </c>
      <c r="BF55" s="285" t="s">
        <v>1088</v>
      </c>
      <c r="BG55" s="6">
        <f t="shared" si="7"/>
        <v>25</v>
      </c>
    </row>
    <row r="56" spans="1:59" hidden="1">
      <c r="A56" s="79"/>
      <c r="D56" s="269">
        <v>40</v>
      </c>
      <c r="E56" s="34">
        <f t="array" ref="E56">+MAX(IF($C87:$C109=1,E87:E109))</f>
        <v>16960</v>
      </c>
      <c r="F56" s="15">
        <f t="array" ref="F56">+MAX(IF($C87:$C109=1,F87:F109))</f>
        <v>19400</v>
      </c>
      <c r="G56" s="15">
        <f t="array" ref="G56">+MAX(IF($C87:$C109=1,G87:G109))</f>
        <v>21800</v>
      </c>
      <c r="H56" s="15">
        <f t="array" ref="H56">+MAX(IF($C87:$C109=1,H87:H109))</f>
        <v>24240</v>
      </c>
      <c r="I56" s="15">
        <f t="array" ref="I56">+MAX(IF($C87:$C109=1,I87:I109))</f>
        <v>26160</v>
      </c>
      <c r="J56" s="15">
        <f t="array" ref="J56">+MAX(IF($C87:$C109=1,J87:J109))</f>
        <v>28120</v>
      </c>
      <c r="K56" s="15">
        <f t="array" ref="K56">+MAX(IF($C87:$C109=1,K87:K109))</f>
        <v>30040</v>
      </c>
      <c r="L56" s="16">
        <f t="array" ref="L56">+MAX(IF($C87:$C109=1,L87:L109))</f>
        <v>32000</v>
      </c>
      <c r="AT56" s="9" t="s">
        <v>124</v>
      </c>
      <c r="AW56" s="286" t="s">
        <v>2817</v>
      </c>
      <c r="AX56" s="292" t="s">
        <v>1023</v>
      </c>
      <c r="AY56" s="287" t="s">
        <v>1114</v>
      </c>
      <c r="AZ56" s="217" t="s">
        <v>1506</v>
      </c>
      <c r="BA56" s="285" t="s">
        <v>1508</v>
      </c>
      <c r="BB56" s="285" t="s">
        <v>1119</v>
      </c>
      <c r="BC56" s="285" t="s">
        <v>1119</v>
      </c>
      <c r="BD56" s="291" t="s">
        <v>1421</v>
      </c>
      <c r="BE56" s="291" t="s">
        <v>1088</v>
      </c>
      <c r="BF56" s="285" t="s">
        <v>3008</v>
      </c>
      <c r="BG56" s="6">
        <f t="shared" si="7"/>
        <v>26</v>
      </c>
    </row>
    <row r="57" spans="1:59" hidden="1">
      <c r="A57" s="79"/>
      <c r="D57" s="269">
        <v>50</v>
      </c>
      <c r="E57" s="34">
        <f t="array" ref="E57">+MAX(IF($C111:$C133=1,E111:E133))</f>
        <v>21200</v>
      </c>
      <c r="F57" s="15">
        <f t="array" ref="F57">+MAX(IF($C111:$C133=1,F111:F133))</f>
        <v>24250</v>
      </c>
      <c r="G57" s="15">
        <f t="array" ref="G57">+MAX(IF($C111:$C133=1,G111:G133))</f>
        <v>27250</v>
      </c>
      <c r="H57" s="15">
        <f t="array" ref="H57">+MAX(IF($C111:$C133=1,H111:H133))</f>
        <v>30300</v>
      </c>
      <c r="I57" s="15">
        <f t="array" ref="I57">+MAX(IF($C111:$C133=1,I111:I133))</f>
        <v>32700</v>
      </c>
      <c r="J57" s="15">
        <f t="array" ref="J57">+MAX(IF($C111:$C133=1,J111:J133))</f>
        <v>35150</v>
      </c>
      <c r="K57" s="15">
        <f t="array" ref="K57">+MAX(IF($C111:$C133=1,K111:K133))</f>
        <v>37550</v>
      </c>
      <c r="L57" s="16">
        <f t="array" ref="L57">+MAX(IF($C111:$C133=1,L111:L133))</f>
        <v>40000</v>
      </c>
      <c r="AS57" s="85"/>
      <c r="AT57" s="9" t="s">
        <v>125</v>
      </c>
      <c r="AW57" s="286" t="s">
        <v>1314</v>
      </c>
      <c r="AX57" s="286" t="s">
        <v>2817</v>
      </c>
      <c r="AY57" s="287" t="s">
        <v>1115</v>
      </c>
      <c r="AZ57" s="217" t="s">
        <v>1101</v>
      </c>
      <c r="BA57" s="285" t="s">
        <v>1102</v>
      </c>
      <c r="BB57" s="285" t="s">
        <v>1120</v>
      </c>
      <c r="BC57" s="285" t="s">
        <v>1120</v>
      </c>
      <c r="BD57" s="291" t="s">
        <v>2401</v>
      </c>
      <c r="BE57" s="291" t="s">
        <v>1421</v>
      </c>
      <c r="BF57" s="285" t="s">
        <v>2401</v>
      </c>
      <c r="BG57" s="6">
        <f t="shared" si="7"/>
        <v>27</v>
      </c>
    </row>
    <row r="58" spans="1:59" hidden="1">
      <c r="A58" s="79"/>
      <c r="D58" s="269">
        <v>60</v>
      </c>
      <c r="E58" s="34">
        <f t="array" ref="E58">+MAX(IF($C135:$C157=1,E135:E157))</f>
        <v>25440</v>
      </c>
      <c r="F58" s="15">
        <f t="array" ref="F58">+MAX(IF($C135:$C157=1,F135:F157))</f>
        <v>29100</v>
      </c>
      <c r="G58" s="15">
        <f t="array" ref="G58">+MAX(IF($C135:$C157=1,G135:G157))</f>
        <v>32700</v>
      </c>
      <c r="H58" s="15">
        <f t="array" ref="H58">+MAX(IF($C135:$C157=1,H135:H157))</f>
        <v>36360</v>
      </c>
      <c r="I58" s="15">
        <f t="array" ref="I58">+MAX(IF($C135:$C157=1,I135:I157))</f>
        <v>39240</v>
      </c>
      <c r="J58" s="15">
        <f t="array" ref="J58">+MAX(IF($C135:$C157=1,J135:J157))</f>
        <v>42180</v>
      </c>
      <c r="K58" s="15">
        <f t="array" ref="K58">+MAX(IF($C135:$C157=1,K135:K157))</f>
        <v>45060</v>
      </c>
      <c r="L58" s="16">
        <f t="array" ref="L58">+MAX(IF($C135:$C157=1,L135:L157))</f>
        <v>48000</v>
      </c>
      <c r="AR58" s="85"/>
      <c r="AT58" s="9" t="s">
        <v>126</v>
      </c>
      <c r="AW58" s="292" t="s">
        <v>1024</v>
      </c>
      <c r="AX58" s="286" t="s">
        <v>1314</v>
      </c>
      <c r="AY58" s="287" t="s">
        <v>1116</v>
      </c>
      <c r="AZ58" s="217" t="s">
        <v>1507</v>
      </c>
      <c r="BA58" s="285" t="s">
        <v>1016</v>
      </c>
      <c r="BB58" s="285" t="s">
        <v>1121</v>
      </c>
      <c r="BC58" s="285" t="s">
        <v>1121</v>
      </c>
      <c r="BD58" s="291" t="s">
        <v>1089</v>
      </c>
      <c r="BE58" s="291" t="s">
        <v>2401</v>
      </c>
      <c r="BF58" s="285" t="s">
        <v>1089</v>
      </c>
      <c r="BG58" s="6" t="e">
        <f t="shared" si="7"/>
        <v>#N/A</v>
      </c>
    </row>
    <row r="59" spans="1:59" ht="18" hidden="1" customHeight="1">
      <c r="A59" s="79"/>
      <c r="D59" s="269">
        <v>70</v>
      </c>
      <c r="E59" s="34">
        <f>E57/5*7</f>
        <v>29680</v>
      </c>
      <c r="F59" s="15">
        <f t="shared" ref="F59:L59" si="11">F57/5*7</f>
        <v>33950</v>
      </c>
      <c r="G59" s="15">
        <f t="shared" si="11"/>
        <v>38150</v>
      </c>
      <c r="H59" s="15">
        <f t="shared" si="11"/>
        <v>42420</v>
      </c>
      <c r="I59" s="15">
        <f t="shared" si="11"/>
        <v>45780</v>
      </c>
      <c r="J59" s="15">
        <f t="shared" si="11"/>
        <v>49210</v>
      </c>
      <c r="K59" s="15">
        <f t="shared" si="11"/>
        <v>52570</v>
      </c>
      <c r="L59" s="16">
        <f t="shared" si="11"/>
        <v>56000</v>
      </c>
      <c r="AT59" s="9" t="s">
        <v>61</v>
      </c>
      <c r="AW59" s="286" t="s">
        <v>1335</v>
      </c>
      <c r="AX59" s="292" t="s">
        <v>1326</v>
      </c>
      <c r="AY59" s="287" t="s">
        <v>1117</v>
      </c>
      <c r="AZ59" s="217" t="s">
        <v>1438</v>
      </c>
      <c r="BA59" s="285" t="s">
        <v>1103</v>
      </c>
      <c r="BB59" s="285" t="s">
        <v>1122</v>
      </c>
      <c r="BC59" s="285" t="s">
        <v>1122</v>
      </c>
      <c r="BD59" s="291" t="s">
        <v>1090</v>
      </c>
      <c r="BE59" s="291" t="s">
        <v>1089</v>
      </c>
      <c r="BF59" s="285" t="s">
        <v>1090</v>
      </c>
      <c r="BG59" s="6">
        <f t="shared" si="7"/>
        <v>29</v>
      </c>
    </row>
    <row r="60" spans="1:59" ht="18" hidden="1" customHeight="1">
      <c r="A60" s="79"/>
      <c r="D60" s="270">
        <v>80</v>
      </c>
      <c r="E60" s="35">
        <f t="array" ref="E60">+MAX(IF($C159:$C181=1,E159:E181))</f>
        <v>33920</v>
      </c>
      <c r="F60" s="17">
        <f t="array" ref="F60">+MAX(IF($C159:$C181=1,F159:F181))</f>
        <v>38800</v>
      </c>
      <c r="G60" s="17">
        <f t="array" ref="G60">+MAX(IF($C159:$C181=1,G159:G181))</f>
        <v>43600</v>
      </c>
      <c r="H60" s="17">
        <f t="array" ref="H60">+MAX(IF($C159:$C181=1,H159:H181))</f>
        <v>48480</v>
      </c>
      <c r="I60" s="17">
        <f t="array" ref="I60">+MAX(IF($C159:$C181=1,I159:I181))</f>
        <v>52320</v>
      </c>
      <c r="J60" s="17">
        <f t="array" ref="J60">+MAX(IF($C159:$C181=1,J159:J181))</f>
        <v>56240</v>
      </c>
      <c r="K60" s="17">
        <f t="array" ref="K60">+MAX(IF($C159:$C181=1,K159:K181))</f>
        <v>60080</v>
      </c>
      <c r="L60" s="18">
        <f t="array" ref="L60">+MAX(IF($C159:$C181=1,L159:L181))</f>
        <v>64000</v>
      </c>
      <c r="AT60" s="9" t="s">
        <v>127</v>
      </c>
      <c r="AW60" s="286" t="s">
        <v>1340</v>
      </c>
      <c r="AX60" s="292" t="s">
        <v>1024</v>
      </c>
      <c r="AY60" s="287" t="s">
        <v>1118</v>
      </c>
      <c r="AZ60" s="217" t="s">
        <v>1508</v>
      </c>
      <c r="BA60" s="285" t="s">
        <v>1104</v>
      </c>
      <c r="BB60" s="285" t="s">
        <v>1123</v>
      </c>
      <c r="BC60" s="285" t="s">
        <v>1123</v>
      </c>
      <c r="BD60" s="291" t="s">
        <v>78</v>
      </c>
      <c r="BE60" s="291" t="s">
        <v>1090</v>
      </c>
      <c r="BF60" s="285" t="s">
        <v>3009</v>
      </c>
      <c r="BG60" s="6">
        <f t="shared" si="7"/>
        <v>30</v>
      </c>
    </row>
    <row r="61" spans="1:59" ht="18" hidden="1" customHeight="1">
      <c r="A61" s="79"/>
      <c r="AT61" s="9" t="s">
        <v>128</v>
      </c>
      <c r="AU61" s="85"/>
      <c r="AW61" s="286" t="s">
        <v>1347</v>
      </c>
      <c r="AX61" s="286" t="s">
        <v>1335</v>
      </c>
      <c r="AY61" s="287" t="s">
        <v>1119</v>
      </c>
      <c r="AZ61" s="217" t="s">
        <v>1439</v>
      </c>
      <c r="BA61" s="285" t="s">
        <v>1105</v>
      </c>
      <c r="BB61" s="285" t="s">
        <v>1124</v>
      </c>
      <c r="BC61" s="285" t="s">
        <v>1124</v>
      </c>
      <c r="BD61" s="291" t="s">
        <v>2402</v>
      </c>
      <c r="BE61" s="291" t="s">
        <v>78</v>
      </c>
      <c r="BF61" s="285" t="s">
        <v>78</v>
      </c>
      <c r="BG61" s="6" t="e">
        <f t="shared" si="7"/>
        <v>#N/A</v>
      </c>
    </row>
    <row r="62" spans="1:59" ht="15.75" hidden="1">
      <c r="A62" s="87" t="s">
        <v>1410</v>
      </c>
      <c r="B62" s="88" t="s">
        <v>1411</v>
      </c>
      <c r="C62" s="93" t="s">
        <v>1361</v>
      </c>
      <c r="E62" s="117">
        <v>1</v>
      </c>
      <c r="F62" s="117">
        <v>2</v>
      </c>
      <c r="G62" s="117">
        <v>3</v>
      </c>
      <c r="H62" s="117">
        <v>4</v>
      </c>
      <c r="I62" s="117">
        <v>5</v>
      </c>
      <c r="J62" s="117">
        <v>6</v>
      </c>
      <c r="K62" s="117">
        <v>7</v>
      </c>
      <c r="L62" s="117">
        <v>8</v>
      </c>
      <c r="M62" s="85"/>
      <c r="N62" s="92">
        <v>30</v>
      </c>
      <c r="O62" s="85"/>
      <c r="P62" s="328" t="s">
        <v>1412</v>
      </c>
      <c r="Q62" s="328"/>
      <c r="R62" s="328"/>
      <c r="S62" s="328"/>
      <c r="T62" s="328"/>
      <c r="U62" s="328"/>
      <c r="V62" s="328"/>
      <c r="W62" s="328"/>
      <c r="Y62" s="326" t="s">
        <v>1413</v>
      </c>
      <c r="Z62" s="326"/>
      <c r="AA62" s="326"/>
      <c r="AB62" s="326"/>
      <c r="AC62" s="326"/>
      <c r="AD62" s="326"/>
      <c r="AE62" s="326"/>
      <c r="AF62" s="326"/>
      <c r="AH62" s="90" t="s">
        <v>1415</v>
      </c>
      <c r="AI62" s="331" t="s">
        <v>1414</v>
      </c>
      <c r="AJ62" s="331"/>
      <c r="AK62" s="331"/>
      <c r="AL62" s="331"/>
      <c r="AM62" s="331"/>
      <c r="AN62" s="331"/>
      <c r="AO62" s="331"/>
      <c r="AP62" s="331"/>
      <c r="AT62" s="9" t="s">
        <v>129</v>
      </c>
      <c r="AW62" s="292"/>
      <c r="AX62" s="292" t="s">
        <v>1336</v>
      </c>
      <c r="AY62" s="287" t="s">
        <v>1120</v>
      </c>
      <c r="AZ62" s="217" t="s">
        <v>1102</v>
      </c>
      <c r="BA62" s="285" t="s">
        <v>1106</v>
      </c>
      <c r="BB62" s="285" t="s">
        <v>1125</v>
      </c>
      <c r="BC62" s="285" t="s">
        <v>1125</v>
      </c>
      <c r="BD62" s="291" t="s">
        <v>2403</v>
      </c>
      <c r="BE62" s="291" t="s">
        <v>2402</v>
      </c>
      <c r="BF62" s="285" t="s">
        <v>2402</v>
      </c>
      <c r="BG62" s="6" t="e">
        <f t="shared" si="7"/>
        <v>#N/A</v>
      </c>
    </row>
    <row r="63" spans="1:59" hidden="1">
      <c r="A63" s="89">
        <f t="shared" ref="A63:A72" si="12">IF($A$24=$AU10,1,0)</f>
        <v>1</v>
      </c>
      <c r="B63" s="89">
        <f>IF($B$18=$AU10,1,0)</f>
        <v>1</v>
      </c>
      <c r="C63" s="89">
        <f t="shared" ref="C63:C74" si="13">+IF((A63+B63)=2,1,A63+B63)</f>
        <v>1</v>
      </c>
      <c r="E63" s="298">
        <f t="shared" ref="E63:L64" si="14">+MAX(P63,Y63,AI63)</f>
        <v>10170</v>
      </c>
      <c r="F63" s="298">
        <f t="shared" si="14"/>
        <v>11610</v>
      </c>
      <c r="G63" s="298">
        <f t="shared" si="14"/>
        <v>13050</v>
      </c>
      <c r="H63" s="298">
        <f t="shared" si="14"/>
        <v>14490</v>
      </c>
      <c r="I63" s="298">
        <f t="shared" si="14"/>
        <v>15660</v>
      </c>
      <c r="J63" s="298">
        <f t="shared" si="14"/>
        <v>16830</v>
      </c>
      <c r="K63" s="298">
        <f t="shared" si="14"/>
        <v>17970</v>
      </c>
      <c r="L63" s="298">
        <f t="shared" si="14"/>
        <v>19140</v>
      </c>
      <c r="N63" s="91" t="str">
        <f>CONCATENATE($AU$10,$B$11,$N$62)</f>
        <v>Before 12-31-2008Hill30</v>
      </c>
      <c r="P63" s="194">
        <f>VLOOKUP($N63,'pre 12-31-08'!$A$4:$L$1400,E$62+3,FALSE)</f>
        <v>10170</v>
      </c>
      <c r="Q63" s="194">
        <f>VLOOKUP($N63,'pre 12-31-08'!$A$4:$L$1400,F$62+3,FALSE)</f>
        <v>11610</v>
      </c>
      <c r="R63" s="194">
        <f>VLOOKUP($N63,'pre 12-31-08'!$A$4:$L$1400,G$62+3,FALSE)</f>
        <v>13050</v>
      </c>
      <c r="S63" s="194">
        <f>VLOOKUP($N63,'pre 12-31-08'!$A$4:$L$1400,H$62+3,FALSE)</f>
        <v>14490</v>
      </c>
      <c r="T63" s="194">
        <f>VLOOKUP($N63,'pre 12-31-08'!$A$4:$L$1400,I$62+3,FALSE)</f>
        <v>15660</v>
      </c>
      <c r="U63" s="194">
        <f>VLOOKUP($N63,'pre 12-31-08'!$A$4:$L$1400,J$62+3,FALSE)</f>
        <v>16830</v>
      </c>
      <c r="V63" s="194">
        <f>VLOOKUP($N63,'pre 12-31-08'!$A$4:$L$1400,K$62+3,FALSE)</f>
        <v>17970</v>
      </c>
      <c r="W63" s="194">
        <f>VLOOKUP($N63,'pre 12-31-08'!$A$4:$L$1400,L$62+3,FALSE)</f>
        <v>19140</v>
      </c>
      <c r="Y63" s="36"/>
      <c r="Z63" s="42"/>
      <c r="AA63" s="42"/>
      <c r="AB63" s="42"/>
      <c r="AC63" s="42"/>
      <c r="AD63" s="42"/>
      <c r="AE63" s="42"/>
      <c r="AF63" s="37"/>
      <c r="AI63" s="196"/>
      <c r="AJ63" s="196"/>
      <c r="AK63" s="196"/>
      <c r="AL63" s="196"/>
      <c r="AM63" s="196"/>
      <c r="AN63" s="196"/>
      <c r="AO63" s="196"/>
      <c r="AP63" s="196"/>
      <c r="AT63" s="9" t="s">
        <v>69</v>
      </c>
      <c r="AW63" s="292"/>
      <c r="AX63" s="286" t="s">
        <v>1340</v>
      </c>
      <c r="AY63" s="287" t="s">
        <v>1121</v>
      </c>
      <c r="AZ63" s="217" t="s">
        <v>1016</v>
      </c>
      <c r="BA63" s="285" t="s">
        <v>1441</v>
      </c>
      <c r="BB63" s="285" t="s">
        <v>1127</v>
      </c>
      <c r="BC63" s="285" t="s">
        <v>1127</v>
      </c>
      <c r="BD63" s="291" t="s">
        <v>2404</v>
      </c>
      <c r="BE63" s="291" t="s">
        <v>2403</v>
      </c>
      <c r="BF63" s="285" t="s">
        <v>2403</v>
      </c>
      <c r="BG63" s="6" t="e">
        <f t="shared" si="7"/>
        <v>#N/A</v>
      </c>
    </row>
    <row r="64" spans="1:59" hidden="1">
      <c r="A64" s="89">
        <f t="shared" si="12"/>
        <v>0</v>
      </c>
      <c r="B64" s="89">
        <f t="shared" ref="B64:B80" si="15">IF(OR(B63=1,$B$18=$AU11),1,0)</f>
        <v>1</v>
      </c>
      <c r="C64" s="89">
        <f t="shared" si="13"/>
        <v>1</v>
      </c>
      <c r="E64" s="298">
        <f t="shared" si="14"/>
        <v>10830</v>
      </c>
      <c r="F64" s="298">
        <f t="shared" si="14"/>
        <v>12390</v>
      </c>
      <c r="G64" s="298">
        <f t="shared" si="14"/>
        <v>13920</v>
      </c>
      <c r="H64" s="298">
        <f t="shared" si="14"/>
        <v>15480</v>
      </c>
      <c r="I64" s="298">
        <f t="shared" si="14"/>
        <v>16710</v>
      </c>
      <c r="J64" s="298">
        <f t="shared" si="14"/>
        <v>17970</v>
      </c>
      <c r="K64" s="298">
        <f t="shared" si="14"/>
        <v>19200</v>
      </c>
      <c r="L64" s="298">
        <f t="shared" si="14"/>
        <v>20430</v>
      </c>
      <c r="N64" s="91" t="str">
        <f>CONCATENATE($AU$11,$B$11,$N$62)</f>
        <v>1/1/2009 - 5/13/2010Hill30</v>
      </c>
      <c r="P64" s="194">
        <f>VLOOKUP($N64,'1-1-09-5-14-10'!$A$4:$L$1400,E$62+3,FALSE)</f>
        <v>10170</v>
      </c>
      <c r="Q64" s="194">
        <f>VLOOKUP($N64,'1-1-09-5-14-10'!$A$4:$L$1400,F$62+3,FALSE)</f>
        <v>11610</v>
      </c>
      <c r="R64" s="194">
        <f>VLOOKUP($N64,'1-1-09-5-14-10'!$A$4:$L$1400,G$62+3,FALSE)</f>
        <v>13050</v>
      </c>
      <c r="S64" s="194">
        <f>VLOOKUP($N64,'1-1-09-5-14-10'!$A$4:$L$1400,H$62+3,FALSE)</f>
        <v>14490</v>
      </c>
      <c r="T64" s="194">
        <f>VLOOKUP($N64,'1-1-09-5-14-10'!$A$4:$L$1400,I$62+3,FALSE)</f>
        <v>15660</v>
      </c>
      <c r="U64" s="194">
        <f>VLOOKUP($N64,'1-1-09-5-14-10'!$A$4:$L$1400,J$62+3,FALSE)</f>
        <v>16830</v>
      </c>
      <c r="V64" s="194">
        <f>VLOOKUP($N64,'1-1-09-5-14-10'!$A$4:$L$1400,K$62+3,FALSE)</f>
        <v>17970</v>
      </c>
      <c r="W64" s="194">
        <f>VLOOKUP($N64,'1-1-09-5-14-10'!$A$4:$L$1400,L$62+3,FALSE)</f>
        <v>19140</v>
      </c>
      <c r="Y64" s="38"/>
      <c r="Z64" s="30"/>
      <c r="AA64" s="30"/>
      <c r="AB64" s="30"/>
      <c r="AC64" s="30"/>
      <c r="AD64" s="30"/>
      <c r="AE64" s="30"/>
      <c r="AF64" s="39"/>
      <c r="AI64" s="194">
        <f t="shared" ref="AI64:AP64" si="16">+AI112/5*3</f>
        <v>10830</v>
      </c>
      <c r="AJ64" s="194">
        <f t="shared" si="16"/>
        <v>12390</v>
      </c>
      <c r="AK64" s="194">
        <f t="shared" si="16"/>
        <v>13920</v>
      </c>
      <c r="AL64" s="194">
        <f t="shared" si="16"/>
        <v>15480</v>
      </c>
      <c r="AM64" s="194">
        <f t="shared" si="16"/>
        <v>16710</v>
      </c>
      <c r="AN64" s="194">
        <f t="shared" si="16"/>
        <v>17970</v>
      </c>
      <c r="AO64" s="194">
        <f t="shared" si="16"/>
        <v>19200</v>
      </c>
      <c r="AP64" s="194">
        <f t="shared" si="16"/>
        <v>20430</v>
      </c>
      <c r="AT64" s="9" t="s">
        <v>130</v>
      </c>
      <c r="AW64" s="292"/>
      <c r="AX64" s="286" t="s">
        <v>1347</v>
      </c>
      <c r="AY64" s="287" t="s">
        <v>1122</v>
      </c>
      <c r="AZ64" s="217" t="s">
        <v>1103</v>
      </c>
      <c r="BA64" s="285" t="s">
        <v>35</v>
      </c>
      <c r="BB64" s="285" t="s">
        <v>1128</v>
      </c>
      <c r="BC64" s="285" t="s">
        <v>1128</v>
      </c>
      <c r="BD64" s="291" t="s">
        <v>2405</v>
      </c>
      <c r="BE64" s="291" t="s">
        <v>2404</v>
      </c>
      <c r="BF64" s="285" t="s">
        <v>2404</v>
      </c>
      <c r="BG64" s="6" t="e">
        <f t="shared" si="7"/>
        <v>#N/A</v>
      </c>
    </row>
    <row r="65" spans="1:59" hidden="1">
      <c r="A65" s="89">
        <f t="shared" si="12"/>
        <v>0</v>
      </c>
      <c r="B65" s="89">
        <f t="shared" si="15"/>
        <v>1</v>
      </c>
      <c r="C65" s="89">
        <f t="shared" si="13"/>
        <v>1</v>
      </c>
      <c r="E65" s="299">
        <f t="shared" ref="E65:L65" si="17">+MAX(E64,E66)</f>
        <v>10830</v>
      </c>
      <c r="F65" s="299">
        <f t="shared" si="17"/>
        <v>12390</v>
      </c>
      <c r="G65" s="299">
        <f t="shared" si="17"/>
        <v>13920</v>
      </c>
      <c r="H65" s="299">
        <f t="shared" si="17"/>
        <v>15480</v>
      </c>
      <c r="I65" s="299">
        <f t="shared" si="17"/>
        <v>16710</v>
      </c>
      <c r="J65" s="299">
        <f t="shared" si="17"/>
        <v>17970</v>
      </c>
      <c r="K65" s="299">
        <f t="shared" si="17"/>
        <v>19200</v>
      </c>
      <c r="L65" s="299">
        <f t="shared" si="17"/>
        <v>20430</v>
      </c>
      <c r="N65" s="170" t="s">
        <v>2228</v>
      </c>
      <c r="P65" s="196"/>
      <c r="Q65" s="196"/>
      <c r="R65" s="196"/>
      <c r="S65" s="196"/>
      <c r="T65" s="196"/>
      <c r="U65" s="196"/>
      <c r="V65" s="196"/>
      <c r="W65" s="196"/>
      <c r="Y65" s="38"/>
      <c r="Z65" s="30"/>
      <c r="AA65" s="30"/>
      <c r="AB65" s="30"/>
      <c r="AC65" s="30"/>
      <c r="AD65" s="30"/>
      <c r="AE65" s="30"/>
      <c r="AF65" s="39"/>
      <c r="AI65" s="196"/>
      <c r="AJ65" s="196"/>
      <c r="AK65" s="196"/>
      <c r="AL65" s="196"/>
      <c r="AM65" s="196"/>
      <c r="AN65" s="196"/>
      <c r="AO65" s="196"/>
      <c r="AP65" s="196"/>
      <c r="AT65" s="9" t="s">
        <v>131</v>
      </c>
      <c r="AW65" s="292"/>
      <c r="AX65" s="292"/>
      <c r="AY65" s="287" t="s">
        <v>1014</v>
      </c>
      <c r="AZ65" s="217" t="s">
        <v>1104</v>
      </c>
      <c r="BA65" s="285" t="s">
        <v>1021</v>
      </c>
      <c r="BB65" s="285" t="s">
        <v>37</v>
      </c>
      <c r="BC65" s="285" t="s">
        <v>37</v>
      </c>
      <c r="BD65" s="291" t="s">
        <v>2406</v>
      </c>
      <c r="BE65" s="291" t="s">
        <v>2405</v>
      </c>
      <c r="BF65" s="285" t="s">
        <v>2405</v>
      </c>
      <c r="BG65" s="6" t="e">
        <f t="shared" si="7"/>
        <v>#N/A</v>
      </c>
    </row>
    <row r="66" spans="1:59" hidden="1">
      <c r="A66" s="89">
        <f t="shared" si="12"/>
        <v>0</v>
      </c>
      <c r="B66" s="89">
        <f t="shared" si="15"/>
        <v>1</v>
      </c>
      <c r="C66" s="89">
        <f t="shared" si="13"/>
        <v>1</v>
      </c>
      <c r="E66" s="298">
        <f t="shared" ref="E66:L66" si="18">+MAX(P66,Y66,AI66)</f>
        <v>10830</v>
      </c>
      <c r="F66" s="298">
        <f t="shared" si="18"/>
        <v>12390</v>
      </c>
      <c r="G66" s="298">
        <f t="shared" si="18"/>
        <v>13920</v>
      </c>
      <c r="H66" s="298">
        <f t="shared" si="18"/>
        <v>15480</v>
      </c>
      <c r="I66" s="298">
        <f t="shared" si="18"/>
        <v>16710</v>
      </c>
      <c r="J66" s="298">
        <f t="shared" si="18"/>
        <v>17970</v>
      </c>
      <c r="K66" s="298">
        <f t="shared" si="18"/>
        <v>19200</v>
      </c>
      <c r="L66" s="298">
        <f t="shared" si="18"/>
        <v>20430</v>
      </c>
      <c r="N66" s="91" t="str">
        <f>CONCATENATE($AU$13,$B$11,$N$62)</f>
        <v>6/29/2010 - 5/30/2011Hill30</v>
      </c>
      <c r="P66" s="194">
        <f>VLOOKUP($N66,'5-14-10-5-31-11'!$A$4:$L$1400,E$62+3,FALSE)</f>
        <v>10170</v>
      </c>
      <c r="Q66" s="194">
        <f>VLOOKUP($N66,'5-14-10-5-31-11'!$A$4:$L$1400,F$62+3,FALSE)</f>
        <v>11610</v>
      </c>
      <c r="R66" s="194">
        <f>VLOOKUP($N66,'5-14-10-5-31-11'!$A$4:$L$1400,G$62+3,FALSE)</f>
        <v>13050</v>
      </c>
      <c r="S66" s="194">
        <f>VLOOKUP($N66,'5-14-10-5-31-11'!$A$4:$L$1400,H$62+3,FALSE)</f>
        <v>14490</v>
      </c>
      <c r="T66" s="194">
        <f>VLOOKUP($N66,'5-14-10-5-31-11'!$A$4:$L$1400,I$62+3,FALSE)</f>
        <v>15660</v>
      </c>
      <c r="U66" s="194">
        <f>VLOOKUP($N66,'5-14-10-5-31-11'!$A$4:$L$1400,J$62+3,FALSE)</f>
        <v>16830</v>
      </c>
      <c r="V66" s="194">
        <f>VLOOKUP($N66,'5-14-10-5-31-11'!$A$4:$L$1400,K$62+3,FALSE)</f>
        <v>17970</v>
      </c>
      <c r="W66" s="194">
        <f>VLOOKUP($N66,'5-14-10-5-31-11'!$A$4:$L$1400,L$62+3,FALSE)</f>
        <v>19140</v>
      </c>
      <c r="Y66" s="38"/>
      <c r="Z66" s="30"/>
      <c r="AA66" s="30"/>
      <c r="AB66" s="30"/>
      <c r="AC66" s="30"/>
      <c r="AD66" s="30"/>
      <c r="AE66" s="30"/>
      <c r="AF66" s="39"/>
      <c r="AI66" s="194">
        <f t="shared" ref="AI66:AP66" si="19">+AI114/5*3</f>
        <v>10830</v>
      </c>
      <c r="AJ66" s="194">
        <f t="shared" si="19"/>
        <v>12390</v>
      </c>
      <c r="AK66" s="194">
        <f t="shared" si="19"/>
        <v>13920</v>
      </c>
      <c r="AL66" s="194">
        <f t="shared" si="19"/>
        <v>15480</v>
      </c>
      <c r="AM66" s="194">
        <f t="shared" si="19"/>
        <v>16710</v>
      </c>
      <c r="AN66" s="194">
        <f t="shared" si="19"/>
        <v>17970</v>
      </c>
      <c r="AO66" s="194">
        <f t="shared" si="19"/>
        <v>19200</v>
      </c>
      <c r="AP66" s="194">
        <f t="shared" si="19"/>
        <v>20430</v>
      </c>
      <c r="AT66" s="9" t="s">
        <v>41</v>
      </c>
      <c r="AW66" s="292"/>
      <c r="AX66" s="292"/>
      <c r="AY66" s="287" t="s">
        <v>1123</v>
      </c>
      <c r="AZ66" s="217" t="s">
        <v>1105</v>
      </c>
      <c r="BA66" s="285" t="s">
        <v>1107</v>
      </c>
      <c r="BB66" s="285" t="s">
        <v>1069</v>
      </c>
      <c r="BC66" s="285" t="s">
        <v>1069</v>
      </c>
      <c r="BD66" s="291" t="s">
        <v>1091</v>
      </c>
      <c r="BE66" s="291" t="s">
        <v>2406</v>
      </c>
      <c r="BF66" s="285" t="s">
        <v>2406</v>
      </c>
      <c r="BG66" s="6" t="e">
        <f t="shared" si="7"/>
        <v>#N/A</v>
      </c>
    </row>
    <row r="67" spans="1:59" hidden="1">
      <c r="A67" s="89">
        <f t="shared" si="12"/>
        <v>0</v>
      </c>
      <c r="B67" s="89">
        <f t="shared" si="15"/>
        <v>1</v>
      </c>
      <c r="C67" s="89">
        <f t="shared" si="13"/>
        <v>1</v>
      </c>
      <c r="E67" s="299">
        <f t="shared" ref="E67:L67" si="20">+MAX(E66,E68)</f>
        <v>10890</v>
      </c>
      <c r="F67" s="299">
        <f t="shared" si="20"/>
        <v>12450</v>
      </c>
      <c r="G67" s="299">
        <f t="shared" si="20"/>
        <v>14010</v>
      </c>
      <c r="H67" s="299">
        <f t="shared" si="20"/>
        <v>15540</v>
      </c>
      <c r="I67" s="299">
        <f t="shared" si="20"/>
        <v>16800</v>
      </c>
      <c r="J67" s="299">
        <f t="shared" si="20"/>
        <v>18030</v>
      </c>
      <c r="K67" s="299">
        <f t="shared" si="20"/>
        <v>19290</v>
      </c>
      <c r="L67" s="299">
        <f t="shared" si="20"/>
        <v>20520</v>
      </c>
      <c r="N67" s="170" t="s">
        <v>2228</v>
      </c>
      <c r="P67" s="196"/>
      <c r="Q67" s="196"/>
      <c r="R67" s="196"/>
      <c r="S67" s="196"/>
      <c r="T67" s="196"/>
      <c r="U67" s="196"/>
      <c r="V67" s="196"/>
      <c r="W67" s="196"/>
      <c r="Y67" s="38"/>
      <c r="Z67" s="30"/>
      <c r="AA67" s="30"/>
      <c r="AB67" s="30"/>
      <c r="AC67" s="30"/>
      <c r="AD67" s="30"/>
      <c r="AE67" s="30"/>
      <c r="AF67" s="39"/>
      <c r="AI67" s="196"/>
      <c r="AJ67" s="196"/>
      <c r="AK67" s="196"/>
      <c r="AL67" s="196"/>
      <c r="AM67" s="196"/>
      <c r="AN67" s="196"/>
      <c r="AO67" s="196"/>
      <c r="AP67" s="196"/>
      <c r="AT67" s="9" t="s">
        <v>132</v>
      </c>
      <c r="AW67" s="292"/>
      <c r="AX67" s="292"/>
      <c r="AY67" s="287" t="s">
        <v>1124</v>
      </c>
      <c r="AZ67" s="217" t="s">
        <v>1440</v>
      </c>
      <c r="BA67" s="285" t="s">
        <v>1443</v>
      </c>
      <c r="BB67" s="285" t="s">
        <v>1130</v>
      </c>
      <c r="BC67" s="285" t="s">
        <v>1130</v>
      </c>
      <c r="BD67" s="291" t="s">
        <v>1570</v>
      </c>
      <c r="BE67" s="291" t="s">
        <v>1091</v>
      </c>
      <c r="BF67" s="285" t="s">
        <v>1091</v>
      </c>
      <c r="BG67" s="6">
        <f t="shared" si="7"/>
        <v>31</v>
      </c>
    </row>
    <row r="68" spans="1:59" hidden="1">
      <c r="A68" s="89">
        <f t="shared" si="12"/>
        <v>0</v>
      </c>
      <c r="B68" s="89">
        <f t="shared" si="15"/>
        <v>1</v>
      </c>
      <c r="C68" s="89">
        <f t="shared" si="13"/>
        <v>1</v>
      </c>
      <c r="E68" s="298">
        <f t="shared" ref="E68:L68" si="21">+MAX(P68,Y68,AI68)</f>
        <v>10890</v>
      </c>
      <c r="F68" s="298">
        <f t="shared" si="21"/>
        <v>12450</v>
      </c>
      <c r="G68" s="298">
        <f t="shared" si="21"/>
        <v>14010</v>
      </c>
      <c r="H68" s="298">
        <f t="shared" si="21"/>
        <v>15540</v>
      </c>
      <c r="I68" s="298">
        <f t="shared" si="21"/>
        <v>16800</v>
      </c>
      <c r="J68" s="298">
        <f t="shared" si="21"/>
        <v>18030</v>
      </c>
      <c r="K68" s="298">
        <f t="shared" si="21"/>
        <v>19290</v>
      </c>
      <c r="L68" s="298">
        <f t="shared" si="21"/>
        <v>20520</v>
      </c>
      <c r="N68" s="168" t="s">
        <v>2103</v>
      </c>
      <c r="P68" s="194">
        <f t="shared" ref="P68:W68" si="22">+P116/5*3</f>
        <v>10650</v>
      </c>
      <c r="Q68" s="194">
        <f t="shared" si="22"/>
        <v>12180</v>
      </c>
      <c r="R68" s="194">
        <f t="shared" si="22"/>
        <v>13710</v>
      </c>
      <c r="S68" s="194">
        <f t="shared" si="22"/>
        <v>15210</v>
      </c>
      <c r="T68" s="194">
        <f t="shared" si="22"/>
        <v>16440</v>
      </c>
      <c r="U68" s="194">
        <f t="shared" si="22"/>
        <v>17670</v>
      </c>
      <c r="V68" s="194">
        <f t="shared" si="22"/>
        <v>18870</v>
      </c>
      <c r="W68" s="194">
        <f t="shared" si="22"/>
        <v>20100</v>
      </c>
      <c r="Y68" s="194">
        <f t="shared" ref="Y68:AF68" si="23">+Y116/5*3</f>
        <v>10890</v>
      </c>
      <c r="Z68" s="194">
        <f t="shared" si="23"/>
        <v>12450</v>
      </c>
      <c r="AA68" s="194">
        <f t="shared" si="23"/>
        <v>14010</v>
      </c>
      <c r="AB68" s="194">
        <f t="shared" si="23"/>
        <v>15540</v>
      </c>
      <c r="AC68" s="194">
        <f t="shared" si="23"/>
        <v>16800</v>
      </c>
      <c r="AD68" s="194">
        <f t="shared" si="23"/>
        <v>18030</v>
      </c>
      <c r="AE68" s="194">
        <f t="shared" si="23"/>
        <v>19290</v>
      </c>
      <c r="AF68" s="194">
        <f t="shared" si="23"/>
        <v>20520</v>
      </c>
      <c r="AI68" s="194">
        <f t="shared" ref="AI68:AP68" si="24">+AI116/5*3</f>
        <v>0</v>
      </c>
      <c r="AJ68" s="194">
        <f t="shared" si="24"/>
        <v>0</v>
      </c>
      <c r="AK68" s="194">
        <f t="shared" si="24"/>
        <v>0</v>
      </c>
      <c r="AL68" s="194">
        <f t="shared" si="24"/>
        <v>0</v>
      </c>
      <c r="AM68" s="194">
        <f t="shared" si="24"/>
        <v>0</v>
      </c>
      <c r="AN68" s="194">
        <f t="shared" si="24"/>
        <v>0</v>
      </c>
      <c r="AO68" s="194">
        <f t="shared" si="24"/>
        <v>0</v>
      </c>
      <c r="AP68" s="194">
        <f t="shared" si="24"/>
        <v>0</v>
      </c>
      <c r="AT68" s="9" t="s">
        <v>134</v>
      </c>
      <c r="AW68" s="292"/>
      <c r="AX68" s="292"/>
      <c r="AY68" s="287" t="s">
        <v>1125</v>
      </c>
      <c r="AZ68" s="217" t="s">
        <v>1106</v>
      </c>
      <c r="BA68" s="285" t="s">
        <v>1509</v>
      </c>
      <c r="BB68" s="285" t="s">
        <v>41</v>
      </c>
      <c r="BC68" s="285" t="s">
        <v>41</v>
      </c>
      <c r="BD68" s="291" t="s">
        <v>25</v>
      </c>
      <c r="BE68" s="291" t="s">
        <v>1570</v>
      </c>
      <c r="BF68" s="285" t="s">
        <v>1570</v>
      </c>
      <c r="BG68" s="6">
        <f t="shared" si="7"/>
        <v>32</v>
      </c>
    </row>
    <row r="69" spans="1:59" hidden="1">
      <c r="A69" s="89">
        <f t="shared" si="12"/>
        <v>0</v>
      </c>
      <c r="B69" s="89">
        <f t="shared" si="15"/>
        <v>1</v>
      </c>
      <c r="C69" s="89">
        <f t="shared" si="13"/>
        <v>1</v>
      </c>
      <c r="E69" s="299">
        <f>+MAX(E68,E70)</f>
        <v>11040</v>
      </c>
      <c r="F69" s="299">
        <f t="shared" ref="F69:L69" si="25">+MAX(F68,F70)</f>
        <v>12600</v>
      </c>
      <c r="G69" s="299">
        <f t="shared" si="25"/>
        <v>14190</v>
      </c>
      <c r="H69" s="299">
        <f t="shared" si="25"/>
        <v>15750</v>
      </c>
      <c r="I69" s="299">
        <f t="shared" si="25"/>
        <v>17010</v>
      </c>
      <c r="J69" s="299">
        <f t="shared" si="25"/>
        <v>18270</v>
      </c>
      <c r="K69" s="299">
        <f t="shared" si="25"/>
        <v>19530</v>
      </c>
      <c r="L69" s="299">
        <f t="shared" si="25"/>
        <v>20790</v>
      </c>
      <c r="N69" s="170" t="s">
        <v>2228</v>
      </c>
      <c r="P69" s="196"/>
      <c r="Q69" s="196"/>
      <c r="R69" s="196"/>
      <c r="S69" s="196"/>
      <c r="T69" s="196"/>
      <c r="U69" s="196"/>
      <c r="V69" s="196"/>
      <c r="W69" s="196"/>
      <c r="Y69" s="196"/>
      <c r="Z69" s="196"/>
      <c r="AA69" s="196"/>
      <c r="AB69" s="196"/>
      <c r="AC69" s="196"/>
      <c r="AD69" s="196"/>
      <c r="AE69" s="196"/>
      <c r="AF69" s="196"/>
      <c r="AI69" s="196"/>
      <c r="AJ69" s="196"/>
      <c r="AK69" s="196"/>
      <c r="AL69" s="196"/>
      <c r="AM69" s="196"/>
      <c r="AN69" s="196"/>
      <c r="AO69" s="196"/>
      <c r="AP69" s="196"/>
      <c r="AT69" s="9" t="s">
        <v>42</v>
      </c>
      <c r="AW69" s="292"/>
      <c r="AX69" s="292"/>
      <c r="AY69" s="287" t="s">
        <v>1126</v>
      </c>
      <c r="AZ69" s="217" t="s">
        <v>1441</v>
      </c>
      <c r="BA69" s="285" t="s">
        <v>1108</v>
      </c>
      <c r="BB69" s="285" t="s">
        <v>1133</v>
      </c>
      <c r="BC69" s="285" t="s">
        <v>1133</v>
      </c>
      <c r="BD69" s="291" t="s">
        <v>1436</v>
      </c>
      <c r="BE69" s="291" t="s">
        <v>25</v>
      </c>
      <c r="BF69" s="285" t="s">
        <v>25</v>
      </c>
    </row>
    <row r="70" spans="1:59" hidden="1">
      <c r="A70" s="89">
        <f t="shared" si="12"/>
        <v>0</v>
      </c>
      <c r="B70" s="89">
        <f t="shared" si="15"/>
        <v>1</v>
      </c>
      <c r="C70" s="89">
        <f t="shared" si="13"/>
        <v>1</v>
      </c>
      <c r="E70" s="298">
        <f t="shared" ref="E70:L70" si="26">+MAX(P70,Y70,AI70)</f>
        <v>11040</v>
      </c>
      <c r="F70" s="298">
        <f t="shared" si="26"/>
        <v>12600</v>
      </c>
      <c r="G70" s="298">
        <f t="shared" si="26"/>
        <v>14190</v>
      </c>
      <c r="H70" s="298">
        <f t="shared" si="26"/>
        <v>15750</v>
      </c>
      <c r="I70" s="298">
        <f t="shared" si="26"/>
        <v>17010</v>
      </c>
      <c r="J70" s="298">
        <f t="shared" si="26"/>
        <v>18270</v>
      </c>
      <c r="K70" s="298">
        <f t="shared" si="26"/>
        <v>19530</v>
      </c>
      <c r="L70" s="298">
        <f t="shared" si="26"/>
        <v>20790</v>
      </c>
      <c r="N70" s="168" t="s">
        <v>2105</v>
      </c>
      <c r="P70" s="194">
        <f t="shared" ref="P70:W70" si="27">+P118/5*3</f>
        <v>11040</v>
      </c>
      <c r="Q70" s="194">
        <f t="shared" si="27"/>
        <v>12600</v>
      </c>
      <c r="R70" s="194">
        <f t="shared" si="27"/>
        <v>14190</v>
      </c>
      <c r="S70" s="194">
        <f t="shared" si="27"/>
        <v>15750</v>
      </c>
      <c r="T70" s="194">
        <f t="shared" si="27"/>
        <v>17010</v>
      </c>
      <c r="U70" s="194">
        <f t="shared" si="27"/>
        <v>18270</v>
      </c>
      <c r="V70" s="194">
        <f t="shared" si="27"/>
        <v>19530</v>
      </c>
      <c r="W70" s="194">
        <f t="shared" si="27"/>
        <v>20790</v>
      </c>
      <c r="Y70" s="194">
        <f t="shared" ref="Y70:AF70" si="28">+Y118/5*3</f>
        <v>0</v>
      </c>
      <c r="Z70" s="194">
        <f t="shared" si="28"/>
        <v>0</v>
      </c>
      <c r="AA70" s="194">
        <f t="shared" si="28"/>
        <v>0</v>
      </c>
      <c r="AB70" s="194">
        <f t="shared" si="28"/>
        <v>0</v>
      </c>
      <c r="AC70" s="194">
        <f t="shared" si="28"/>
        <v>0</v>
      </c>
      <c r="AD70" s="194">
        <f t="shared" si="28"/>
        <v>0</v>
      </c>
      <c r="AE70" s="194">
        <f t="shared" si="28"/>
        <v>0</v>
      </c>
      <c r="AF70" s="194">
        <f t="shared" si="28"/>
        <v>0</v>
      </c>
      <c r="AI70" s="194">
        <f t="shared" ref="AI70:AP70" si="29">+AI118/5*3</f>
        <v>0</v>
      </c>
      <c r="AJ70" s="194">
        <f t="shared" si="29"/>
        <v>0</v>
      </c>
      <c r="AK70" s="194">
        <f t="shared" si="29"/>
        <v>0</v>
      </c>
      <c r="AL70" s="194">
        <f t="shared" si="29"/>
        <v>0</v>
      </c>
      <c r="AM70" s="194">
        <f t="shared" si="29"/>
        <v>0</v>
      </c>
      <c r="AN70" s="194">
        <f t="shared" si="29"/>
        <v>0</v>
      </c>
      <c r="AO70" s="194">
        <f t="shared" si="29"/>
        <v>0</v>
      </c>
      <c r="AP70" s="194">
        <f t="shared" si="29"/>
        <v>0</v>
      </c>
      <c r="AT70" s="9" t="s">
        <v>43</v>
      </c>
      <c r="AW70" s="292"/>
      <c r="AX70" s="292"/>
      <c r="AY70" s="287" t="s">
        <v>1127</v>
      </c>
      <c r="AZ70" s="217" t="s">
        <v>35</v>
      </c>
      <c r="BA70" s="285" t="s">
        <v>1109</v>
      </c>
      <c r="BB70" s="285" t="s">
        <v>268</v>
      </c>
      <c r="BC70" s="285" t="s">
        <v>268</v>
      </c>
      <c r="BD70" s="291" t="s">
        <v>1092</v>
      </c>
      <c r="BE70" s="291" t="s">
        <v>1436</v>
      </c>
      <c r="BF70" s="285" t="s">
        <v>1436</v>
      </c>
    </row>
    <row r="71" spans="1:59" hidden="1">
      <c r="A71" s="89">
        <f t="shared" si="12"/>
        <v>0</v>
      </c>
      <c r="B71" s="89">
        <f t="shared" si="15"/>
        <v>1</v>
      </c>
      <c r="C71" s="89">
        <f t="shared" si="13"/>
        <v>1</v>
      </c>
      <c r="E71" s="299">
        <f t="shared" ref="E71:L71" si="30">+MAX(E70,E72)</f>
        <v>11340</v>
      </c>
      <c r="F71" s="299">
        <f t="shared" si="30"/>
        <v>12960</v>
      </c>
      <c r="G71" s="299">
        <f t="shared" si="30"/>
        <v>14580</v>
      </c>
      <c r="H71" s="299">
        <f t="shared" si="30"/>
        <v>16170</v>
      </c>
      <c r="I71" s="299">
        <f t="shared" si="30"/>
        <v>17490</v>
      </c>
      <c r="J71" s="299">
        <f t="shared" si="30"/>
        <v>18780</v>
      </c>
      <c r="K71" s="299">
        <f t="shared" si="30"/>
        <v>20070</v>
      </c>
      <c r="L71" s="299">
        <f t="shared" si="30"/>
        <v>21360</v>
      </c>
      <c r="N71" s="170" t="s">
        <v>2228</v>
      </c>
      <c r="P71" s="196"/>
      <c r="Q71" s="196"/>
      <c r="R71" s="196"/>
      <c r="S71" s="196"/>
      <c r="T71" s="196"/>
      <c r="U71" s="196"/>
      <c r="V71" s="196"/>
      <c r="W71" s="196"/>
      <c r="Y71" s="196"/>
      <c r="Z71" s="196"/>
      <c r="AA71" s="196"/>
      <c r="AB71" s="196"/>
      <c r="AC71" s="196"/>
      <c r="AD71" s="196"/>
      <c r="AE71" s="196"/>
      <c r="AF71" s="196"/>
      <c r="AI71" s="196"/>
      <c r="AJ71" s="196"/>
      <c r="AK71" s="196"/>
      <c r="AL71" s="196"/>
      <c r="AM71" s="196"/>
      <c r="AN71" s="196"/>
      <c r="AO71" s="196"/>
      <c r="AP71" s="196"/>
      <c r="AT71" s="9" t="s">
        <v>133</v>
      </c>
      <c r="AW71" s="292"/>
      <c r="AX71" s="292"/>
      <c r="AY71" s="287" t="s">
        <v>1128</v>
      </c>
      <c r="AZ71" s="217" t="s">
        <v>1442</v>
      </c>
      <c r="BA71" s="285" t="s">
        <v>1110</v>
      </c>
      <c r="BB71" s="285" t="s">
        <v>1134</v>
      </c>
      <c r="BC71" s="285" t="s">
        <v>1134</v>
      </c>
      <c r="BD71" s="291" t="s">
        <v>1571</v>
      </c>
      <c r="BE71" s="291" t="s">
        <v>1092</v>
      </c>
      <c r="BF71" s="285" t="s">
        <v>3010</v>
      </c>
      <c r="BG71" s="6">
        <f>+MATCH(BE$10:BE$558,AZ$10:AZ$551,0)</f>
        <v>34</v>
      </c>
    </row>
    <row r="72" spans="1:59" hidden="1">
      <c r="A72" s="89">
        <f t="shared" si="12"/>
        <v>0</v>
      </c>
      <c r="B72" s="89">
        <f t="shared" si="15"/>
        <v>1</v>
      </c>
      <c r="C72" s="89">
        <f t="shared" si="13"/>
        <v>1</v>
      </c>
      <c r="E72" s="298">
        <f t="shared" ref="E72:L72" si="31">+MAX(P72,Y72,AI72)</f>
        <v>11340</v>
      </c>
      <c r="F72" s="298">
        <f t="shared" si="31"/>
        <v>12960</v>
      </c>
      <c r="G72" s="298">
        <f t="shared" si="31"/>
        <v>14580</v>
      </c>
      <c r="H72" s="298">
        <f t="shared" si="31"/>
        <v>16170</v>
      </c>
      <c r="I72" s="298">
        <f t="shared" si="31"/>
        <v>17490</v>
      </c>
      <c r="J72" s="298">
        <f t="shared" si="31"/>
        <v>18780</v>
      </c>
      <c r="K72" s="298">
        <f t="shared" si="31"/>
        <v>20070</v>
      </c>
      <c r="L72" s="298">
        <f t="shared" si="31"/>
        <v>21360</v>
      </c>
      <c r="N72" s="168" t="s">
        <v>2123</v>
      </c>
      <c r="P72" s="194">
        <f t="shared" ref="P72:W72" si="32">+P120/5*3</f>
        <v>11340</v>
      </c>
      <c r="Q72" s="194">
        <f t="shared" si="32"/>
        <v>12960</v>
      </c>
      <c r="R72" s="194">
        <f t="shared" si="32"/>
        <v>14580</v>
      </c>
      <c r="S72" s="194">
        <f t="shared" si="32"/>
        <v>16170</v>
      </c>
      <c r="T72" s="194">
        <f t="shared" si="32"/>
        <v>17490</v>
      </c>
      <c r="U72" s="194">
        <f t="shared" si="32"/>
        <v>18780</v>
      </c>
      <c r="V72" s="194">
        <f t="shared" si="32"/>
        <v>20070</v>
      </c>
      <c r="W72" s="194">
        <f t="shared" si="32"/>
        <v>21360</v>
      </c>
      <c r="Y72" s="194">
        <f t="shared" ref="Y72:AF72" si="33">+Y120/5*3</f>
        <v>0</v>
      </c>
      <c r="Z72" s="194">
        <f t="shared" si="33"/>
        <v>0</v>
      </c>
      <c r="AA72" s="194">
        <f t="shared" si="33"/>
        <v>0</v>
      </c>
      <c r="AB72" s="194">
        <f t="shared" si="33"/>
        <v>0</v>
      </c>
      <c r="AC72" s="194">
        <f t="shared" si="33"/>
        <v>0</v>
      </c>
      <c r="AD72" s="194">
        <f t="shared" si="33"/>
        <v>0</v>
      </c>
      <c r="AE72" s="194">
        <f t="shared" si="33"/>
        <v>0</v>
      </c>
      <c r="AF72" s="194">
        <f t="shared" si="33"/>
        <v>0</v>
      </c>
      <c r="AI72" s="194">
        <f t="shared" ref="AI72:AP72" si="34">+AI120*0.6</f>
        <v>0</v>
      </c>
      <c r="AJ72" s="194">
        <f t="shared" si="34"/>
        <v>0</v>
      </c>
      <c r="AK72" s="194">
        <f t="shared" si="34"/>
        <v>0</v>
      </c>
      <c r="AL72" s="194">
        <f t="shared" si="34"/>
        <v>0</v>
      </c>
      <c r="AM72" s="194">
        <f t="shared" si="34"/>
        <v>0</v>
      </c>
      <c r="AN72" s="194">
        <f t="shared" si="34"/>
        <v>0</v>
      </c>
      <c r="AO72" s="194">
        <f t="shared" si="34"/>
        <v>0</v>
      </c>
      <c r="AP72" s="194">
        <f t="shared" si="34"/>
        <v>0</v>
      </c>
      <c r="AT72" s="9" t="s">
        <v>135</v>
      </c>
      <c r="AW72" s="292"/>
      <c r="AX72" s="292"/>
      <c r="AY72" s="287" t="s">
        <v>37</v>
      </c>
      <c r="AZ72" s="217" t="s">
        <v>1021</v>
      </c>
      <c r="BA72" s="285" t="s">
        <v>1111</v>
      </c>
      <c r="BB72" s="285" t="s">
        <v>43</v>
      </c>
      <c r="BC72" s="285" t="s">
        <v>43</v>
      </c>
      <c r="BD72" s="291" t="s">
        <v>2407</v>
      </c>
      <c r="BE72" s="291" t="s">
        <v>1571</v>
      </c>
      <c r="BF72" s="285" t="s">
        <v>1092</v>
      </c>
      <c r="BG72" s="6">
        <f>+MATCH(BE$10:BE$558,AZ$10:AZ$551,0)</f>
        <v>35</v>
      </c>
    </row>
    <row r="73" spans="1:59" hidden="1">
      <c r="A73" s="188">
        <f t="shared" ref="A73:A79" si="35">IF($A$24=$AU20,1,0)</f>
        <v>0</v>
      </c>
      <c r="B73" s="188">
        <f t="shared" si="15"/>
        <v>1</v>
      </c>
      <c r="C73" s="188">
        <f t="shared" si="13"/>
        <v>1</v>
      </c>
      <c r="E73" s="299">
        <f t="shared" ref="E73:L73" si="36">+MAX(E72,E74)</f>
        <v>11340</v>
      </c>
      <c r="F73" s="299">
        <f t="shared" si="36"/>
        <v>12960</v>
      </c>
      <c r="G73" s="299">
        <f t="shared" si="36"/>
        <v>14580</v>
      </c>
      <c r="H73" s="299">
        <f t="shared" si="36"/>
        <v>16170</v>
      </c>
      <c r="I73" s="299">
        <f t="shared" si="36"/>
        <v>17490</v>
      </c>
      <c r="J73" s="299">
        <f t="shared" si="36"/>
        <v>18780</v>
      </c>
      <c r="K73" s="299">
        <f t="shared" si="36"/>
        <v>20070</v>
      </c>
      <c r="L73" s="299">
        <f t="shared" si="36"/>
        <v>21360</v>
      </c>
      <c r="N73" s="170" t="s">
        <v>2228</v>
      </c>
      <c r="P73" s="196"/>
      <c r="Q73" s="196"/>
      <c r="R73" s="196"/>
      <c r="S73" s="196"/>
      <c r="T73" s="196"/>
      <c r="U73" s="196"/>
      <c r="V73" s="196"/>
      <c r="W73" s="196"/>
      <c r="Y73" s="196"/>
      <c r="Z73" s="196"/>
      <c r="AA73" s="196"/>
      <c r="AB73" s="196"/>
      <c r="AC73" s="196"/>
      <c r="AD73" s="196"/>
      <c r="AE73" s="196"/>
      <c r="AF73" s="196"/>
      <c r="AI73" s="196"/>
      <c r="AJ73" s="196"/>
      <c r="AK73" s="196"/>
      <c r="AL73" s="196"/>
      <c r="AM73" s="196"/>
      <c r="AN73" s="196"/>
      <c r="AO73" s="196"/>
      <c r="AP73" s="196"/>
      <c r="AT73" s="9" t="s">
        <v>136</v>
      </c>
      <c r="AW73" s="292"/>
      <c r="AX73" s="292"/>
      <c r="AY73" s="287" t="s">
        <v>1069</v>
      </c>
      <c r="AZ73" s="217" t="s">
        <v>1107</v>
      </c>
      <c r="BA73" s="285" t="s">
        <v>1112</v>
      </c>
      <c r="BB73" s="285" t="s">
        <v>1135</v>
      </c>
      <c r="BC73" s="285" t="s">
        <v>1135</v>
      </c>
      <c r="BD73" s="291" t="s">
        <v>1422</v>
      </c>
      <c r="BE73" s="291" t="s">
        <v>2407</v>
      </c>
      <c r="BF73" s="285" t="s">
        <v>1571</v>
      </c>
      <c r="BG73" s="6" t="e">
        <f>+MATCH(BE$10:BE$558,AZ$10:AZ$551,0)</f>
        <v>#N/A</v>
      </c>
    </row>
    <row r="74" spans="1:59" hidden="1">
      <c r="A74" s="188">
        <f t="shared" si="35"/>
        <v>0</v>
      </c>
      <c r="B74" s="188">
        <f t="shared" si="15"/>
        <v>1</v>
      </c>
      <c r="C74" s="188">
        <f t="shared" si="13"/>
        <v>1</v>
      </c>
      <c r="E74" s="298">
        <f t="shared" ref="E74:L74" si="37">+MAX(P74,Y74,AI74)</f>
        <v>11340</v>
      </c>
      <c r="F74" s="298">
        <f t="shared" si="37"/>
        <v>12960</v>
      </c>
      <c r="G74" s="298">
        <f t="shared" si="37"/>
        <v>14580</v>
      </c>
      <c r="H74" s="298">
        <f t="shared" si="37"/>
        <v>16170</v>
      </c>
      <c r="I74" s="298">
        <f t="shared" si="37"/>
        <v>17490</v>
      </c>
      <c r="J74" s="298">
        <f t="shared" si="37"/>
        <v>18780</v>
      </c>
      <c r="K74" s="298">
        <f t="shared" si="37"/>
        <v>20070</v>
      </c>
      <c r="L74" s="298">
        <f t="shared" si="37"/>
        <v>21360</v>
      </c>
      <c r="N74" s="95" t="s">
        <v>2187</v>
      </c>
      <c r="P74" s="194">
        <f t="shared" ref="P74:W74" si="38">+P122/5*3</f>
        <v>11340</v>
      </c>
      <c r="Q74" s="194">
        <f t="shared" si="38"/>
        <v>12960</v>
      </c>
      <c r="R74" s="194">
        <f t="shared" si="38"/>
        <v>14580</v>
      </c>
      <c r="S74" s="194">
        <f t="shared" si="38"/>
        <v>16170</v>
      </c>
      <c r="T74" s="194">
        <f t="shared" si="38"/>
        <v>17490</v>
      </c>
      <c r="U74" s="194">
        <f t="shared" si="38"/>
        <v>18780</v>
      </c>
      <c r="V74" s="194">
        <f t="shared" si="38"/>
        <v>20070</v>
      </c>
      <c r="W74" s="194">
        <f t="shared" si="38"/>
        <v>21360</v>
      </c>
      <c r="Y74" s="194">
        <f t="shared" ref="Y74:AF74" si="39">+Y122/5*3</f>
        <v>0</v>
      </c>
      <c r="Z74" s="194">
        <f t="shared" si="39"/>
        <v>0</v>
      </c>
      <c r="AA74" s="194">
        <f t="shared" si="39"/>
        <v>0</v>
      </c>
      <c r="AB74" s="194">
        <f t="shared" si="39"/>
        <v>0</v>
      </c>
      <c r="AC74" s="194">
        <f t="shared" si="39"/>
        <v>0</v>
      </c>
      <c r="AD74" s="194">
        <f t="shared" si="39"/>
        <v>0</v>
      </c>
      <c r="AE74" s="194">
        <f t="shared" si="39"/>
        <v>0</v>
      </c>
      <c r="AF74" s="194">
        <f t="shared" si="39"/>
        <v>0</v>
      </c>
      <c r="AI74" s="194">
        <f t="shared" ref="AI74:AP74" si="40">+AI122*0.6</f>
        <v>0</v>
      </c>
      <c r="AJ74" s="194">
        <f t="shared" si="40"/>
        <v>0</v>
      </c>
      <c r="AK74" s="194">
        <f t="shared" si="40"/>
        <v>0</v>
      </c>
      <c r="AL74" s="194">
        <f t="shared" si="40"/>
        <v>0</v>
      </c>
      <c r="AM74" s="194">
        <f t="shared" si="40"/>
        <v>0</v>
      </c>
      <c r="AN74" s="194">
        <f t="shared" si="40"/>
        <v>0</v>
      </c>
      <c r="AO74" s="194">
        <f t="shared" si="40"/>
        <v>0</v>
      </c>
      <c r="AP74" s="194">
        <f t="shared" si="40"/>
        <v>0</v>
      </c>
      <c r="AT74" s="9" t="s">
        <v>137</v>
      </c>
      <c r="AW74" s="292"/>
      <c r="AX74" s="292"/>
      <c r="AY74" s="287" t="s">
        <v>1129</v>
      </c>
      <c r="AZ74" s="217" t="s">
        <v>1443</v>
      </c>
      <c r="BA74" s="285" t="s">
        <v>1510</v>
      </c>
      <c r="BB74" s="285" t="s">
        <v>1136</v>
      </c>
      <c r="BC74" s="285" t="s">
        <v>1136</v>
      </c>
      <c r="BD74" s="291" t="s">
        <v>1437</v>
      </c>
      <c r="BE74" s="291" t="s">
        <v>1422</v>
      </c>
      <c r="BF74" s="285" t="s">
        <v>1093</v>
      </c>
      <c r="BG74" s="6">
        <f>+MATCH(BE$10:BE$558,AZ$10:AZ$551,0)</f>
        <v>37</v>
      </c>
    </row>
    <row r="75" spans="1:59" hidden="1">
      <c r="A75" s="188">
        <f t="shared" si="35"/>
        <v>0</v>
      </c>
      <c r="B75" s="188">
        <f t="shared" si="15"/>
        <v>1</v>
      </c>
      <c r="C75" s="188">
        <f t="shared" ref="C75:C80" si="41">+IF((A75+B75)=2,1,A75+B75)</f>
        <v>1</v>
      </c>
      <c r="E75" s="299">
        <f>+MAX(E74,E76)</f>
        <v>11370</v>
      </c>
      <c r="F75" s="299">
        <f t="shared" ref="F75:L75" si="42">+MAX(F74,F76)</f>
        <v>12990</v>
      </c>
      <c r="G75" s="299">
        <f t="shared" si="42"/>
        <v>14610</v>
      </c>
      <c r="H75" s="299">
        <f t="shared" si="42"/>
        <v>16230</v>
      </c>
      <c r="I75" s="299">
        <f t="shared" si="42"/>
        <v>17520</v>
      </c>
      <c r="J75" s="299">
        <f t="shared" si="42"/>
        <v>18840</v>
      </c>
      <c r="K75" s="299">
        <f t="shared" si="42"/>
        <v>20130</v>
      </c>
      <c r="L75" s="299">
        <f t="shared" si="42"/>
        <v>21420</v>
      </c>
      <c r="N75" s="170" t="s">
        <v>2228</v>
      </c>
      <c r="P75" s="196"/>
      <c r="Q75" s="196"/>
      <c r="R75" s="196"/>
      <c r="S75" s="196"/>
      <c r="T75" s="196"/>
      <c r="U75" s="196"/>
      <c r="V75" s="196"/>
      <c r="W75" s="196"/>
      <c r="Y75" s="196"/>
      <c r="Z75" s="196"/>
      <c r="AA75" s="196"/>
      <c r="AB75" s="196"/>
      <c r="AC75" s="196"/>
      <c r="AD75" s="196"/>
      <c r="AE75" s="196"/>
      <c r="AF75" s="196"/>
      <c r="AI75" s="196"/>
      <c r="AJ75" s="196"/>
      <c r="AK75" s="196"/>
      <c r="AL75" s="196"/>
      <c r="AM75" s="196"/>
      <c r="AN75" s="196"/>
      <c r="AO75" s="196"/>
      <c r="AP75" s="196"/>
      <c r="AT75" s="9" t="s">
        <v>138</v>
      </c>
      <c r="AW75" s="292"/>
      <c r="AX75" s="292"/>
      <c r="AY75" s="287" t="s">
        <v>1130</v>
      </c>
      <c r="AZ75" s="217" t="s">
        <v>1509</v>
      </c>
      <c r="BA75" s="285" t="s">
        <v>2164</v>
      </c>
      <c r="BB75" s="285" t="s">
        <v>1515</v>
      </c>
      <c r="BC75" s="285" t="s">
        <v>1515</v>
      </c>
      <c r="BD75" s="291" t="s">
        <v>1094</v>
      </c>
      <c r="BE75" s="291" t="s">
        <v>1437</v>
      </c>
      <c r="BF75" s="285" t="s">
        <v>3011</v>
      </c>
    </row>
    <row r="76" spans="1:59" hidden="1">
      <c r="A76" s="188">
        <f t="shared" si="35"/>
        <v>0</v>
      </c>
      <c r="B76" s="188">
        <f t="shared" si="15"/>
        <v>1</v>
      </c>
      <c r="C76" s="188">
        <f t="shared" si="41"/>
        <v>1</v>
      </c>
      <c r="E76" s="300">
        <f t="shared" ref="E76:L76" si="43">+MAX(P76,Y76,AI76)</f>
        <v>11370</v>
      </c>
      <c r="F76" s="300">
        <f t="shared" si="43"/>
        <v>12990</v>
      </c>
      <c r="G76" s="300">
        <f t="shared" si="43"/>
        <v>14610</v>
      </c>
      <c r="H76" s="300">
        <f t="shared" si="43"/>
        <v>16230</v>
      </c>
      <c r="I76" s="300">
        <f t="shared" si="43"/>
        <v>17520</v>
      </c>
      <c r="J76" s="300">
        <f t="shared" si="43"/>
        <v>18840</v>
      </c>
      <c r="K76" s="300">
        <f t="shared" si="43"/>
        <v>20130</v>
      </c>
      <c r="L76" s="300">
        <f t="shared" si="43"/>
        <v>21420</v>
      </c>
      <c r="N76" s="95" t="s">
        <v>2226</v>
      </c>
      <c r="P76" s="194">
        <f t="shared" ref="P76:W76" si="44">+P124/5*3</f>
        <v>11220</v>
      </c>
      <c r="Q76" s="194">
        <f t="shared" si="44"/>
        <v>12810</v>
      </c>
      <c r="R76" s="194">
        <f t="shared" si="44"/>
        <v>14400</v>
      </c>
      <c r="S76" s="194">
        <f t="shared" si="44"/>
        <v>15990</v>
      </c>
      <c r="T76" s="194">
        <f t="shared" si="44"/>
        <v>17280</v>
      </c>
      <c r="U76" s="194">
        <f t="shared" si="44"/>
        <v>18570</v>
      </c>
      <c r="V76" s="194">
        <f t="shared" si="44"/>
        <v>19830</v>
      </c>
      <c r="W76" s="194">
        <f t="shared" si="44"/>
        <v>21120</v>
      </c>
      <c r="Y76" s="194">
        <f t="shared" ref="Y76:AF76" si="45">+Y124/5*3</f>
        <v>11340</v>
      </c>
      <c r="Z76" s="194">
        <f t="shared" si="45"/>
        <v>12960</v>
      </c>
      <c r="AA76" s="194">
        <f t="shared" si="45"/>
        <v>14580</v>
      </c>
      <c r="AB76" s="194">
        <f t="shared" si="45"/>
        <v>16170</v>
      </c>
      <c r="AC76" s="194">
        <f t="shared" si="45"/>
        <v>17490</v>
      </c>
      <c r="AD76" s="194">
        <f t="shared" si="45"/>
        <v>18780</v>
      </c>
      <c r="AE76" s="194">
        <f t="shared" si="45"/>
        <v>20070</v>
      </c>
      <c r="AF76" s="194">
        <f t="shared" si="45"/>
        <v>21360</v>
      </c>
      <c r="AI76" s="194">
        <f t="shared" ref="AI76:AP76" si="46">+AI124*0.6</f>
        <v>11370</v>
      </c>
      <c r="AJ76" s="194">
        <f t="shared" si="46"/>
        <v>12990</v>
      </c>
      <c r="AK76" s="194">
        <f t="shared" si="46"/>
        <v>14610</v>
      </c>
      <c r="AL76" s="194">
        <f t="shared" si="46"/>
        <v>16230</v>
      </c>
      <c r="AM76" s="194">
        <f t="shared" si="46"/>
        <v>17520</v>
      </c>
      <c r="AN76" s="194">
        <f t="shared" si="46"/>
        <v>18840</v>
      </c>
      <c r="AO76" s="194">
        <f t="shared" si="46"/>
        <v>20130</v>
      </c>
      <c r="AP76" s="194">
        <f t="shared" si="46"/>
        <v>21420</v>
      </c>
      <c r="AT76" s="9" t="s">
        <v>139</v>
      </c>
      <c r="AW76" s="292"/>
      <c r="AX76" s="292"/>
      <c r="AY76" s="287" t="s">
        <v>1131</v>
      </c>
      <c r="AZ76" s="217" t="s">
        <v>1108</v>
      </c>
      <c r="BA76" s="285" t="s">
        <v>1114</v>
      </c>
      <c r="BB76" s="285" t="s">
        <v>1449</v>
      </c>
      <c r="BC76" s="285" t="s">
        <v>1449</v>
      </c>
      <c r="BD76" s="291" t="s">
        <v>2408</v>
      </c>
      <c r="BE76" s="291" t="s">
        <v>1094</v>
      </c>
      <c r="BF76" s="285" t="s">
        <v>1437</v>
      </c>
    </row>
    <row r="77" spans="1:59" hidden="1">
      <c r="A77" s="188">
        <f t="shared" si="35"/>
        <v>0</v>
      </c>
      <c r="B77" s="188">
        <f t="shared" si="15"/>
        <v>1</v>
      </c>
      <c r="C77" s="188">
        <f t="shared" si="41"/>
        <v>1</v>
      </c>
      <c r="E77" s="299">
        <f>+MAX(E76,E78)</f>
        <v>11370</v>
      </c>
      <c r="F77" s="299">
        <f t="shared" ref="F77:L77" si="47">+MAX(F76,F78)</f>
        <v>12990</v>
      </c>
      <c r="G77" s="299">
        <f t="shared" si="47"/>
        <v>14610</v>
      </c>
      <c r="H77" s="299">
        <f t="shared" si="47"/>
        <v>16230</v>
      </c>
      <c r="I77" s="299">
        <f t="shared" si="47"/>
        <v>17520</v>
      </c>
      <c r="J77" s="299">
        <f t="shared" si="47"/>
        <v>18840</v>
      </c>
      <c r="K77" s="299">
        <f t="shared" si="47"/>
        <v>20130</v>
      </c>
      <c r="L77" s="299">
        <f t="shared" si="47"/>
        <v>21420</v>
      </c>
      <c r="N77" s="170" t="s">
        <v>2228</v>
      </c>
      <c r="P77" s="196"/>
      <c r="Q77" s="196"/>
      <c r="R77" s="196"/>
      <c r="S77" s="196"/>
      <c r="T77" s="196"/>
      <c r="U77" s="196"/>
      <c r="V77" s="196"/>
      <c r="W77" s="196"/>
      <c r="Y77" s="196"/>
      <c r="Z77" s="196"/>
      <c r="AA77" s="196"/>
      <c r="AB77" s="196"/>
      <c r="AC77" s="196"/>
      <c r="AD77" s="196"/>
      <c r="AE77" s="196"/>
      <c r="AF77" s="196"/>
      <c r="AI77" s="196"/>
      <c r="AJ77" s="196"/>
      <c r="AK77" s="196"/>
      <c r="AL77" s="196"/>
      <c r="AM77" s="196"/>
      <c r="AN77" s="196"/>
      <c r="AO77" s="196"/>
      <c r="AP77" s="196"/>
      <c r="AT77" s="9" t="s">
        <v>73</v>
      </c>
      <c r="AW77" s="292"/>
      <c r="AX77" s="292"/>
      <c r="AY77" s="287" t="s">
        <v>41</v>
      </c>
      <c r="AZ77" s="217" t="s">
        <v>1109</v>
      </c>
      <c r="BA77" s="285" t="s">
        <v>1572</v>
      </c>
      <c r="BB77" s="285" t="s">
        <v>1137</v>
      </c>
      <c r="BC77" s="285" t="s">
        <v>1137</v>
      </c>
      <c r="BD77" s="291" t="s">
        <v>1095</v>
      </c>
      <c r="BE77" s="291" t="s">
        <v>2408</v>
      </c>
      <c r="BF77" s="285" t="s">
        <v>1094</v>
      </c>
      <c r="BG77" s="6" t="e">
        <f t="shared" ref="BG77:BG86" si="48">+MATCH(BE$10:BE$558,AZ$10:AZ$551,0)</f>
        <v>#N/A</v>
      </c>
    </row>
    <row r="78" spans="1:59" ht="15" hidden="1" customHeight="1">
      <c r="A78" s="296">
        <f t="shared" si="35"/>
        <v>0</v>
      </c>
      <c r="B78" s="296">
        <f t="shared" si="15"/>
        <v>1</v>
      </c>
      <c r="C78" s="296">
        <f t="shared" si="41"/>
        <v>1</v>
      </c>
      <c r="D78" s="207"/>
      <c r="E78" s="300">
        <f t="shared" ref="E78:L78" si="49">+MAX(P78,Y78,AI78)</f>
        <v>11340</v>
      </c>
      <c r="F78" s="300">
        <f t="shared" si="49"/>
        <v>12960</v>
      </c>
      <c r="G78" s="300">
        <f t="shared" si="49"/>
        <v>14580</v>
      </c>
      <c r="H78" s="300">
        <f t="shared" si="49"/>
        <v>16170</v>
      </c>
      <c r="I78" s="300">
        <f t="shared" si="49"/>
        <v>17490</v>
      </c>
      <c r="J78" s="300">
        <f t="shared" si="49"/>
        <v>18780</v>
      </c>
      <c r="K78" s="300">
        <f t="shared" si="49"/>
        <v>20070</v>
      </c>
      <c r="L78" s="300">
        <f t="shared" si="49"/>
        <v>21360</v>
      </c>
      <c r="M78" s="207"/>
      <c r="N78" s="95" t="str">
        <f>AU25</f>
        <v>5/13/2016 - 4/13/2017</v>
      </c>
      <c r="O78" s="207"/>
      <c r="P78" s="197">
        <f t="shared" ref="P78:W78" si="50">+P126*0.6</f>
        <v>11280</v>
      </c>
      <c r="Q78" s="197">
        <f t="shared" si="50"/>
        <v>12870</v>
      </c>
      <c r="R78" s="197">
        <f t="shared" si="50"/>
        <v>14490</v>
      </c>
      <c r="S78" s="197">
        <f t="shared" si="50"/>
        <v>16080</v>
      </c>
      <c r="T78" s="197">
        <f t="shared" si="50"/>
        <v>17370</v>
      </c>
      <c r="U78" s="197">
        <f t="shared" si="50"/>
        <v>18660</v>
      </c>
      <c r="V78" s="197">
        <f t="shared" si="50"/>
        <v>19950</v>
      </c>
      <c r="W78" s="197">
        <f t="shared" si="50"/>
        <v>21240</v>
      </c>
      <c r="X78" s="207"/>
      <c r="Y78" s="197">
        <f t="shared" ref="Y78:AF78" si="51">+Y126*0.6</f>
        <v>11340</v>
      </c>
      <c r="Z78" s="197">
        <f t="shared" si="51"/>
        <v>12960</v>
      </c>
      <c r="AA78" s="197">
        <f t="shared" si="51"/>
        <v>14580</v>
      </c>
      <c r="AB78" s="197">
        <f t="shared" si="51"/>
        <v>16170</v>
      </c>
      <c r="AC78" s="197">
        <f t="shared" si="51"/>
        <v>17490</v>
      </c>
      <c r="AD78" s="197">
        <f t="shared" si="51"/>
        <v>18780</v>
      </c>
      <c r="AE78" s="197">
        <f t="shared" si="51"/>
        <v>20070</v>
      </c>
      <c r="AF78" s="197">
        <f t="shared" si="51"/>
        <v>21360</v>
      </c>
      <c r="AG78" s="207"/>
      <c r="AH78" s="207"/>
      <c r="AI78" s="197">
        <f t="shared" ref="AI78:AP78" si="52">+AI126*0.6</f>
        <v>0</v>
      </c>
      <c r="AJ78" s="197">
        <f t="shared" si="52"/>
        <v>0</v>
      </c>
      <c r="AK78" s="197">
        <f t="shared" si="52"/>
        <v>0</v>
      </c>
      <c r="AL78" s="197">
        <f t="shared" si="52"/>
        <v>0</v>
      </c>
      <c r="AM78" s="197">
        <f t="shared" si="52"/>
        <v>0</v>
      </c>
      <c r="AN78" s="197">
        <f t="shared" si="52"/>
        <v>0</v>
      </c>
      <c r="AO78" s="197">
        <f t="shared" si="52"/>
        <v>0</v>
      </c>
      <c r="AP78" s="197">
        <f t="shared" si="52"/>
        <v>0</v>
      </c>
      <c r="AQ78" s="207"/>
      <c r="AT78" s="9" t="s">
        <v>140</v>
      </c>
      <c r="AW78" s="292"/>
      <c r="AX78" s="292"/>
      <c r="AY78" s="287" t="s">
        <v>1132</v>
      </c>
      <c r="AZ78" s="217" t="s">
        <v>1110</v>
      </c>
      <c r="BA78" s="285" t="s">
        <v>1511</v>
      </c>
      <c r="BB78" s="285" t="s">
        <v>1140</v>
      </c>
      <c r="BC78" s="285" t="s">
        <v>1140</v>
      </c>
      <c r="BD78" s="291" t="s">
        <v>2409</v>
      </c>
      <c r="BE78" s="291" t="s">
        <v>1095</v>
      </c>
      <c r="BF78" s="285" t="s">
        <v>2408</v>
      </c>
      <c r="BG78" s="6">
        <f t="shared" si="48"/>
        <v>40</v>
      </c>
    </row>
    <row r="79" spans="1:59" hidden="1">
      <c r="A79" s="296">
        <f t="shared" si="35"/>
        <v>0</v>
      </c>
      <c r="B79" s="296">
        <f t="shared" si="15"/>
        <v>1</v>
      </c>
      <c r="C79" s="296">
        <f t="shared" si="41"/>
        <v>1</v>
      </c>
      <c r="D79" s="207"/>
      <c r="E79" s="299">
        <f t="shared" ref="E79:L79" si="53">+MAX(E78,E80)</f>
        <v>11580</v>
      </c>
      <c r="F79" s="299">
        <f t="shared" si="53"/>
        <v>13260</v>
      </c>
      <c r="G79" s="299">
        <f t="shared" si="53"/>
        <v>14910</v>
      </c>
      <c r="H79" s="299">
        <f t="shared" si="53"/>
        <v>16560</v>
      </c>
      <c r="I79" s="299">
        <f t="shared" si="53"/>
        <v>17880</v>
      </c>
      <c r="J79" s="299">
        <f t="shared" si="53"/>
        <v>19200</v>
      </c>
      <c r="K79" s="299">
        <f t="shared" si="53"/>
        <v>20550</v>
      </c>
      <c r="L79" s="299">
        <f t="shared" si="53"/>
        <v>21870</v>
      </c>
      <c r="M79" s="207"/>
      <c r="N79" s="170" t="s">
        <v>2228</v>
      </c>
      <c r="O79" s="207"/>
      <c r="P79" s="196"/>
      <c r="Q79" s="196"/>
      <c r="R79" s="196"/>
      <c r="S79" s="196"/>
      <c r="T79" s="196"/>
      <c r="U79" s="196"/>
      <c r="V79" s="196"/>
      <c r="W79" s="196"/>
      <c r="X79" s="207"/>
      <c r="Y79" s="196"/>
      <c r="Z79" s="196"/>
      <c r="AA79" s="196"/>
      <c r="AB79" s="196"/>
      <c r="AC79" s="196"/>
      <c r="AD79" s="196"/>
      <c r="AE79" s="196"/>
      <c r="AF79" s="196"/>
      <c r="AG79" s="207"/>
      <c r="AH79" s="207"/>
      <c r="AI79" s="196"/>
      <c r="AJ79" s="196"/>
      <c r="AK79" s="196"/>
      <c r="AL79" s="196"/>
      <c r="AM79" s="196"/>
      <c r="AN79" s="196"/>
      <c r="AO79" s="196"/>
      <c r="AP79" s="196"/>
      <c r="AQ79" s="207"/>
      <c r="AT79" s="9" t="s">
        <v>51</v>
      </c>
      <c r="AW79" s="292"/>
      <c r="AX79" s="292"/>
      <c r="AY79" s="287" t="s">
        <v>1133</v>
      </c>
      <c r="AZ79" s="217" t="s">
        <v>1111</v>
      </c>
      <c r="BA79" s="285" t="s">
        <v>2945</v>
      </c>
      <c r="BB79" s="285" t="s">
        <v>1013</v>
      </c>
      <c r="BC79" s="285" t="s">
        <v>1013</v>
      </c>
      <c r="BD79" s="291" t="s">
        <v>2410</v>
      </c>
      <c r="BE79" s="291" t="s">
        <v>2409</v>
      </c>
      <c r="BF79" s="285" t="s">
        <v>1095</v>
      </c>
      <c r="BG79" s="6" t="e">
        <f t="shared" si="48"/>
        <v>#N/A</v>
      </c>
    </row>
    <row r="80" spans="1:59" hidden="1">
      <c r="A80" s="297">
        <f>IF($A$24=$AU27,1,0)</f>
        <v>0</v>
      </c>
      <c r="B80" s="297">
        <f t="shared" si="15"/>
        <v>1</v>
      </c>
      <c r="C80" s="297">
        <f t="shared" si="41"/>
        <v>1</v>
      </c>
      <c r="D80" s="207"/>
      <c r="E80" s="301">
        <f t="shared" ref="E80:L80" si="54">+MAX(P80,Y80,AI80)</f>
        <v>11580</v>
      </c>
      <c r="F80" s="301">
        <f t="shared" si="54"/>
        <v>13260</v>
      </c>
      <c r="G80" s="301">
        <f t="shared" si="54"/>
        <v>14910</v>
      </c>
      <c r="H80" s="301">
        <f t="shared" si="54"/>
        <v>16560</v>
      </c>
      <c r="I80" s="301">
        <f t="shared" si="54"/>
        <v>17880</v>
      </c>
      <c r="J80" s="301">
        <f t="shared" si="54"/>
        <v>19200</v>
      </c>
      <c r="K80" s="301">
        <f t="shared" si="54"/>
        <v>20550</v>
      </c>
      <c r="L80" s="301">
        <f t="shared" si="54"/>
        <v>21870</v>
      </c>
      <c r="M80" s="207"/>
      <c r="N80" s="95" t="str">
        <f>AU27</f>
        <v>5/30/2017 - 3/31/2018</v>
      </c>
      <c r="O80" s="207"/>
      <c r="P80" s="197">
        <f t="shared" ref="P80:W80" si="55">+P128*0.6</f>
        <v>11400</v>
      </c>
      <c r="Q80" s="197">
        <f t="shared" si="55"/>
        <v>13020</v>
      </c>
      <c r="R80" s="197">
        <f t="shared" si="55"/>
        <v>14640</v>
      </c>
      <c r="S80" s="197">
        <f t="shared" si="55"/>
        <v>16260</v>
      </c>
      <c r="T80" s="197">
        <f t="shared" si="55"/>
        <v>17580</v>
      </c>
      <c r="U80" s="197">
        <f t="shared" si="55"/>
        <v>18870</v>
      </c>
      <c r="V80" s="197">
        <f t="shared" si="55"/>
        <v>20190</v>
      </c>
      <c r="W80" s="197">
        <f t="shared" si="55"/>
        <v>21480</v>
      </c>
      <c r="X80" s="207"/>
      <c r="Y80" s="197">
        <f t="shared" ref="Y80:AF80" si="56">+Y128*0.6</f>
        <v>0</v>
      </c>
      <c r="Z80" s="197">
        <f t="shared" si="56"/>
        <v>0</v>
      </c>
      <c r="AA80" s="197">
        <f t="shared" si="56"/>
        <v>0</v>
      </c>
      <c r="AB80" s="197">
        <f t="shared" si="56"/>
        <v>0</v>
      </c>
      <c r="AC80" s="197">
        <f t="shared" si="56"/>
        <v>0</v>
      </c>
      <c r="AD80" s="197">
        <f t="shared" si="56"/>
        <v>0</v>
      </c>
      <c r="AE80" s="197">
        <f t="shared" si="56"/>
        <v>0</v>
      </c>
      <c r="AF80" s="197">
        <f t="shared" si="56"/>
        <v>0</v>
      </c>
      <c r="AG80" s="207"/>
      <c r="AH80" s="207"/>
      <c r="AI80" s="197">
        <f t="shared" ref="AI80:AP80" si="57">+AI128*0.6</f>
        <v>11580</v>
      </c>
      <c r="AJ80" s="197">
        <f t="shared" si="57"/>
        <v>13260</v>
      </c>
      <c r="AK80" s="197">
        <f t="shared" si="57"/>
        <v>14910</v>
      </c>
      <c r="AL80" s="197">
        <f t="shared" si="57"/>
        <v>16560</v>
      </c>
      <c r="AM80" s="197">
        <f t="shared" si="57"/>
        <v>17880</v>
      </c>
      <c r="AN80" s="197">
        <f t="shared" si="57"/>
        <v>19200</v>
      </c>
      <c r="AO80" s="197">
        <f t="shared" si="57"/>
        <v>20550</v>
      </c>
      <c r="AP80" s="197">
        <f t="shared" si="57"/>
        <v>21870</v>
      </c>
      <c r="AQ80" s="207"/>
      <c r="AT80" s="9" t="s">
        <v>44</v>
      </c>
      <c r="AW80" s="292"/>
      <c r="AX80" s="292"/>
      <c r="AY80" s="287" t="s">
        <v>268</v>
      </c>
      <c r="AZ80" s="217" t="s">
        <v>1112</v>
      </c>
      <c r="BA80" s="285" t="s">
        <v>1444</v>
      </c>
      <c r="BB80" s="285" t="s">
        <v>1142</v>
      </c>
      <c r="BC80" s="285" t="s">
        <v>1142</v>
      </c>
      <c r="BD80" s="291" t="s">
        <v>1096</v>
      </c>
      <c r="BE80" s="291" t="s">
        <v>2410</v>
      </c>
      <c r="BF80" s="285" t="s">
        <v>2409</v>
      </c>
      <c r="BG80" s="6" t="e">
        <f t="shared" si="48"/>
        <v>#N/A</v>
      </c>
    </row>
    <row r="81" spans="1:59" hidden="1">
      <c r="A81" s="188">
        <f>IF($A$24=$AU28,1,0)</f>
        <v>0</v>
      </c>
      <c r="B81" s="188">
        <f>IF(OR(B80=1,$B$18=$AU28),1,0)</f>
        <v>1</v>
      </c>
      <c r="C81" s="188">
        <f t="shared" ref="C81" si="58">+IF((A81+B81)=2,1,A81+B81)</f>
        <v>1</v>
      </c>
      <c r="D81" s="207"/>
      <c r="E81" s="299">
        <f t="shared" ref="E81:L81" si="59">+MAX(E80,E82)</f>
        <v>12270</v>
      </c>
      <c r="F81" s="299">
        <f t="shared" si="59"/>
        <v>14010</v>
      </c>
      <c r="G81" s="299">
        <f t="shared" si="59"/>
        <v>15780</v>
      </c>
      <c r="H81" s="299">
        <f t="shared" si="59"/>
        <v>17520</v>
      </c>
      <c r="I81" s="299">
        <f t="shared" si="59"/>
        <v>18930</v>
      </c>
      <c r="J81" s="299">
        <f t="shared" si="59"/>
        <v>20310</v>
      </c>
      <c r="K81" s="299">
        <f t="shared" si="59"/>
        <v>21720</v>
      </c>
      <c r="L81" s="299">
        <f t="shared" si="59"/>
        <v>23130</v>
      </c>
      <c r="M81" s="207"/>
      <c r="N81" s="170" t="s">
        <v>2228</v>
      </c>
      <c r="O81" s="207"/>
      <c r="P81" s="196"/>
      <c r="Q81" s="196"/>
      <c r="R81" s="196"/>
      <c r="S81" s="196"/>
      <c r="T81" s="196"/>
      <c r="U81" s="196"/>
      <c r="V81" s="196"/>
      <c r="W81" s="196"/>
      <c r="X81" s="207"/>
      <c r="Y81" s="196"/>
      <c r="Z81" s="196"/>
      <c r="AA81" s="196"/>
      <c r="AB81" s="196"/>
      <c r="AC81" s="196"/>
      <c r="AD81" s="196"/>
      <c r="AE81" s="196"/>
      <c r="AF81" s="196"/>
      <c r="AG81" s="207"/>
      <c r="AH81" s="207"/>
      <c r="AI81" s="196"/>
      <c r="AJ81" s="196"/>
      <c r="AK81" s="196"/>
      <c r="AL81" s="196"/>
      <c r="AM81" s="196"/>
      <c r="AN81" s="196"/>
      <c r="AO81" s="196"/>
      <c r="AP81" s="196"/>
      <c r="AQ81" s="207"/>
      <c r="AT81" s="9" t="s">
        <v>141</v>
      </c>
      <c r="AW81" s="292"/>
      <c r="AX81" s="292"/>
      <c r="AY81" s="287" t="s">
        <v>1134</v>
      </c>
      <c r="AZ81" s="217" t="s">
        <v>1510</v>
      </c>
      <c r="BA81" s="285" t="s">
        <v>1115</v>
      </c>
      <c r="BB81" s="285" t="s">
        <v>1143</v>
      </c>
      <c r="BC81" s="285" t="s">
        <v>1143</v>
      </c>
      <c r="BD81" s="291" t="s">
        <v>2411</v>
      </c>
      <c r="BE81" s="291" t="s">
        <v>1096</v>
      </c>
      <c r="BF81" s="285" t="s">
        <v>2410</v>
      </c>
      <c r="BG81" s="6">
        <f t="shared" si="48"/>
        <v>41</v>
      </c>
    </row>
    <row r="82" spans="1:59" hidden="1">
      <c r="A82" s="188">
        <f>IF($A$24=$AU29,1,0)</f>
        <v>0</v>
      </c>
      <c r="B82" s="188">
        <f>IF(OR(B81=1,$B$18=$AU29),1,0)</f>
        <v>1</v>
      </c>
      <c r="C82" s="188">
        <f t="shared" ref="C82" si="60">+IF((A82+B82)=2,1,A82+B82)</f>
        <v>1</v>
      </c>
      <c r="D82" s="207"/>
      <c r="E82" s="301">
        <f t="shared" ref="E82:L82" si="61">+MAX(P82,Y82,AI82)</f>
        <v>12270</v>
      </c>
      <c r="F82" s="301">
        <f t="shared" si="61"/>
        <v>14010</v>
      </c>
      <c r="G82" s="301">
        <f t="shared" si="61"/>
        <v>15780</v>
      </c>
      <c r="H82" s="301">
        <f t="shared" si="61"/>
        <v>17520</v>
      </c>
      <c r="I82" s="301">
        <f t="shared" si="61"/>
        <v>18930</v>
      </c>
      <c r="J82" s="301">
        <f t="shared" si="61"/>
        <v>20310</v>
      </c>
      <c r="K82" s="301">
        <f t="shared" si="61"/>
        <v>21720</v>
      </c>
      <c r="L82" s="301">
        <f t="shared" si="61"/>
        <v>23130</v>
      </c>
      <c r="M82" s="207"/>
      <c r="N82" s="95" t="str">
        <f>AU29</f>
        <v>5/17/2018 - 4/23/2018</v>
      </c>
      <c r="O82" s="207"/>
      <c r="P82" s="197">
        <f t="shared" ref="P82:W82" si="62">P130*0.6</f>
        <v>11880</v>
      </c>
      <c r="Q82" s="197">
        <f t="shared" si="62"/>
        <v>13560</v>
      </c>
      <c r="R82" s="197">
        <f t="shared" si="62"/>
        <v>15270</v>
      </c>
      <c r="S82" s="197">
        <f t="shared" si="62"/>
        <v>16950</v>
      </c>
      <c r="T82" s="197">
        <f t="shared" si="62"/>
        <v>18330</v>
      </c>
      <c r="U82" s="197">
        <f t="shared" si="62"/>
        <v>19680</v>
      </c>
      <c r="V82" s="197">
        <f t="shared" si="62"/>
        <v>21030</v>
      </c>
      <c r="W82" s="197">
        <f t="shared" si="62"/>
        <v>22380</v>
      </c>
      <c r="X82" s="207"/>
      <c r="Y82" s="197">
        <f t="shared" ref="Y82:AF82" si="63">+Y130*0.6</f>
        <v>0</v>
      </c>
      <c r="Z82" s="197">
        <f t="shared" si="63"/>
        <v>0</v>
      </c>
      <c r="AA82" s="197">
        <f t="shared" si="63"/>
        <v>0</v>
      </c>
      <c r="AB82" s="197">
        <f t="shared" si="63"/>
        <v>0</v>
      </c>
      <c r="AC82" s="197">
        <f t="shared" si="63"/>
        <v>0</v>
      </c>
      <c r="AD82" s="197">
        <f t="shared" si="63"/>
        <v>0</v>
      </c>
      <c r="AE82" s="197">
        <f t="shared" si="63"/>
        <v>0</v>
      </c>
      <c r="AF82" s="197">
        <f t="shared" si="63"/>
        <v>0</v>
      </c>
      <c r="AG82" s="207"/>
      <c r="AH82" s="207"/>
      <c r="AI82" s="197">
        <f t="shared" ref="AI82:AP82" si="64">+AI130*0.6</f>
        <v>12270</v>
      </c>
      <c r="AJ82" s="197">
        <f t="shared" si="64"/>
        <v>14010</v>
      </c>
      <c r="AK82" s="197">
        <f t="shared" si="64"/>
        <v>15780</v>
      </c>
      <c r="AL82" s="197">
        <f t="shared" si="64"/>
        <v>17520</v>
      </c>
      <c r="AM82" s="197">
        <f t="shared" si="64"/>
        <v>18930</v>
      </c>
      <c r="AN82" s="197">
        <f t="shared" si="64"/>
        <v>20310</v>
      </c>
      <c r="AO82" s="197">
        <f t="shared" si="64"/>
        <v>21720</v>
      </c>
      <c r="AP82" s="197">
        <f t="shared" si="64"/>
        <v>23130</v>
      </c>
      <c r="AQ82" s="207"/>
      <c r="AT82" s="9" t="s">
        <v>142</v>
      </c>
      <c r="AW82" s="292"/>
      <c r="AX82" s="292"/>
      <c r="AY82" s="287" t="s">
        <v>43</v>
      </c>
      <c r="AZ82" s="217" t="s">
        <v>1113</v>
      </c>
      <c r="BA82" s="285" t="s">
        <v>2476</v>
      </c>
      <c r="BB82" s="285" t="s">
        <v>1144</v>
      </c>
      <c r="BC82" s="285" t="s">
        <v>1144</v>
      </c>
      <c r="BD82" s="291" t="s">
        <v>1097</v>
      </c>
      <c r="BE82" s="291" t="s">
        <v>2411</v>
      </c>
      <c r="BF82" s="285" t="s">
        <v>1096</v>
      </c>
      <c r="BG82" s="6" t="e">
        <f t="shared" si="48"/>
        <v>#N/A</v>
      </c>
    </row>
    <row r="83" spans="1:59" ht="15" hidden="1" customHeight="1">
      <c r="A83" s="188">
        <f>IF($A$24=$AU30,1,0)</f>
        <v>0</v>
      </c>
      <c r="B83" s="188">
        <f>IF(OR(B82=1,$B$18=$AU30),1,0)</f>
        <v>1</v>
      </c>
      <c r="C83" s="188">
        <f>+IF((A83+B83)=2,1,A83+B83)</f>
        <v>1</v>
      </c>
      <c r="D83" s="207"/>
      <c r="E83" s="299">
        <f>+MAX(E82,E84)</f>
        <v>12720</v>
      </c>
      <c r="F83" s="299">
        <f t="shared" ref="F83:L83" si="65">+MAX(F82,F84)</f>
        <v>14550</v>
      </c>
      <c r="G83" s="299">
        <f t="shared" si="65"/>
        <v>16350</v>
      </c>
      <c r="H83" s="299">
        <f t="shared" si="65"/>
        <v>18180</v>
      </c>
      <c r="I83" s="299">
        <f t="shared" si="65"/>
        <v>19620</v>
      </c>
      <c r="J83" s="299">
        <f t="shared" si="65"/>
        <v>21090</v>
      </c>
      <c r="K83" s="299">
        <f t="shared" si="65"/>
        <v>22530</v>
      </c>
      <c r="L83" s="299">
        <f t="shared" si="65"/>
        <v>24000</v>
      </c>
      <c r="M83" s="207"/>
      <c r="N83" s="170" t="s">
        <v>2228</v>
      </c>
      <c r="O83" s="207"/>
      <c r="P83" s="196"/>
      <c r="Q83" s="196"/>
      <c r="R83" s="196"/>
      <c r="S83" s="196"/>
      <c r="T83" s="196"/>
      <c r="U83" s="196"/>
      <c r="V83" s="196"/>
      <c r="W83" s="196"/>
      <c r="X83" s="207"/>
      <c r="Y83" s="196"/>
      <c r="Z83" s="196"/>
      <c r="AA83" s="196"/>
      <c r="AB83" s="196"/>
      <c r="AC83" s="196"/>
      <c r="AD83" s="196"/>
      <c r="AE83" s="196"/>
      <c r="AF83" s="196"/>
      <c r="AG83" s="207"/>
      <c r="AH83" s="207"/>
      <c r="AI83" s="196"/>
      <c r="AJ83" s="196"/>
      <c r="AK83" s="196"/>
      <c r="AL83" s="196"/>
      <c r="AM83" s="196"/>
      <c r="AN83" s="196"/>
      <c r="AO83" s="196"/>
      <c r="AP83" s="196"/>
      <c r="AQ83" s="207"/>
      <c r="AT83" s="9" t="s">
        <v>143</v>
      </c>
      <c r="AW83" s="292"/>
      <c r="AX83" s="292"/>
      <c r="AY83" s="287" t="s">
        <v>1135</v>
      </c>
      <c r="AZ83" s="217" t="s">
        <v>1114</v>
      </c>
      <c r="BA83" s="285" t="s">
        <v>1116</v>
      </c>
      <c r="BB83" s="285" t="s">
        <v>51</v>
      </c>
      <c r="BC83" s="285" t="s">
        <v>51</v>
      </c>
      <c r="BD83" s="291" t="s">
        <v>2412</v>
      </c>
      <c r="BE83" s="291" t="s">
        <v>1097</v>
      </c>
      <c r="BF83" s="285" t="s">
        <v>1097</v>
      </c>
      <c r="BG83" s="6">
        <f t="shared" si="48"/>
        <v>42</v>
      </c>
    </row>
    <row r="84" spans="1:59" hidden="1">
      <c r="A84" s="188">
        <f>IF($A$24=$AU31,1,0)</f>
        <v>0</v>
      </c>
      <c r="B84" s="188">
        <f>IF(OR(B83=1,$B$18=$AU31),1,0)</f>
        <v>1</v>
      </c>
      <c r="C84" s="188">
        <f>+IF((A84+B84)=2,1,A84+B84)</f>
        <v>1</v>
      </c>
      <c r="D84" s="207"/>
      <c r="E84" s="301">
        <f>+MAX(P84,Y84,AI84)</f>
        <v>12720</v>
      </c>
      <c r="F84" s="301">
        <f t="shared" ref="F84:L84" si="66">+MAX(Q84,Z84,AJ84)</f>
        <v>14550</v>
      </c>
      <c r="G84" s="301">
        <f t="shared" si="66"/>
        <v>16350</v>
      </c>
      <c r="H84" s="301">
        <f t="shared" si="66"/>
        <v>18180</v>
      </c>
      <c r="I84" s="301">
        <f t="shared" si="66"/>
        <v>19620</v>
      </c>
      <c r="J84" s="301">
        <f t="shared" si="66"/>
        <v>21090</v>
      </c>
      <c r="K84" s="301">
        <f t="shared" si="66"/>
        <v>22530</v>
      </c>
      <c r="L84" s="301">
        <f t="shared" si="66"/>
        <v>24000</v>
      </c>
      <c r="M84" s="207"/>
      <c r="N84" s="95" t="str">
        <f>AU31</f>
        <v>On or After 6/9/2019</v>
      </c>
      <c r="O84" s="207"/>
      <c r="P84" s="197">
        <f>P132*0.6</f>
        <v>12330</v>
      </c>
      <c r="Q84" s="197">
        <f t="shared" ref="Q84:W84" si="67">Q132*0.6</f>
        <v>14100</v>
      </c>
      <c r="R84" s="197">
        <f t="shared" si="67"/>
        <v>15870</v>
      </c>
      <c r="S84" s="197">
        <f t="shared" si="67"/>
        <v>17610</v>
      </c>
      <c r="T84" s="197">
        <f t="shared" si="67"/>
        <v>19020</v>
      </c>
      <c r="U84" s="197">
        <f t="shared" si="67"/>
        <v>20430</v>
      </c>
      <c r="V84" s="197">
        <f t="shared" si="67"/>
        <v>21840</v>
      </c>
      <c r="W84" s="197">
        <f t="shared" si="67"/>
        <v>23250</v>
      </c>
      <c r="X84" s="207"/>
      <c r="Y84" s="197">
        <f>+Y132*0.6</f>
        <v>0</v>
      </c>
      <c r="Z84" s="197">
        <f t="shared" ref="Z84:AF84" si="68">+Z132*0.6</f>
        <v>0</v>
      </c>
      <c r="AA84" s="197">
        <f t="shared" si="68"/>
        <v>0</v>
      </c>
      <c r="AB84" s="197">
        <f t="shared" si="68"/>
        <v>0</v>
      </c>
      <c r="AC84" s="197">
        <f t="shared" si="68"/>
        <v>0</v>
      </c>
      <c r="AD84" s="197">
        <f t="shared" si="68"/>
        <v>0</v>
      </c>
      <c r="AE84" s="197">
        <f t="shared" si="68"/>
        <v>0</v>
      </c>
      <c r="AF84" s="197">
        <f t="shared" si="68"/>
        <v>0</v>
      </c>
      <c r="AG84" s="207"/>
      <c r="AH84" s="207"/>
      <c r="AI84" s="197">
        <f>+AI132*0.6</f>
        <v>12720</v>
      </c>
      <c r="AJ84" s="197">
        <f t="shared" ref="AJ84:AP84" si="69">+AJ132*0.6</f>
        <v>14550</v>
      </c>
      <c r="AK84" s="197">
        <f t="shared" si="69"/>
        <v>16350</v>
      </c>
      <c r="AL84" s="197">
        <f t="shared" si="69"/>
        <v>18180</v>
      </c>
      <c r="AM84" s="197">
        <f t="shared" si="69"/>
        <v>19620</v>
      </c>
      <c r="AN84" s="197">
        <f t="shared" si="69"/>
        <v>21090</v>
      </c>
      <c r="AO84" s="197">
        <f t="shared" si="69"/>
        <v>22530</v>
      </c>
      <c r="AP84" s="197">
        <f t="shared" si="69"/>
        <v>24000</v>
      </c>
      <c r="AQ84" s="207"/>
      <c r="AT84" s="9" t="s">
        <v>144</v>
      </c>
      <c r="AW84" s="292"/>
      <c r="AX84" s="292"/>
      <c r="AY84" s="287" t="s">
        <v>1136</v>
      </c>
      <c r="AZ84" s="217" t="s">
        <v>1572</v>
      </c>
      <c r="BA84" s="285" t="s">
        <v>1117</v>
      </c>
      <c r="BB84" s="285" t="s">
        <v>1450</v>
      </c>
      <c r="BC84" s="285" t="s">
        <v>1450</v>
      </c>
      <c r="BD84" s="291" t="s">
        <v>2413</v>
      </c>
      <c r="BE84" s="291" t="s">
        <v>2412</v>
      </c>
      <c r="BF84" s="285" t="s">
        <v>2412</v>
      </c>
      <c r="BG84" s="6" t="e">
        <f t="shared" si="48"/>
        <v>#N/A</v>
      </c>
    </row>
    <row r="85" spans="1:59" hidden="1">
      <c r="A85" s="118"/>
      <c r="B85" s="119"/>
      <c r="C85" s="120"/>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21" t="s">
        <v>1420</v>
      </c>
      <c r="AT85" s="9" t="s">
        <v>145</v>
      </c>
      <c r="AW85" s="292"/>
      <c r="AX85" s="292"/>
      <c r="AY85" s="287" t="s">
        <v>1137</v>
      </c>
      <c r="AZ85" s="217" t="s">
        <v>1511</v>
      </c>
      <c r="BA85" s="285" t="s">
        <v>1573</v>
      </c>
      <c r="BB85" s="285" t="s">
        <v>1145</v>
      </c>
      <c r="BC85" s="285" t="s">
        <v>1145</v>
      </c>
      <c r="BD85" s="291" t="s">
        <v>1098</v>
      </c>
      <c r="BE85" s="291" t="s">
        <v>2413</v>
      </c>
      <c r="BF85" s="285" t="s">
        <v>2413</v>
      </c>
      <c r="BG85" s="6" t="e">
        <f t="shared" si="48"/>
        <v>#N/A</v>
      </c>
    </row>
    <row r="86" spans="1:59" ht="15.75" hidden="1">
      <c r="A86" s="87" t="s">
        <v>1410</v>
      </c>
      <c r="B86" s="88" t="s">
        <v>1411</v>
      </c>
      <c r="C86" s="93" t="s">
        <v>1361</v>
      </c>
      <c r="E86" s="117">
        <v>1</v>
      </c>
      <c r="F86" s="117">
        <v>2</v>
      </c>
      <c r="G86" s="117">
        <v>3</v>
      </c>
      <c r="H86" s="117">
        <v>4</v>
      </c>
      <c r="I86" s="117">
        <v>5</v>
      </c>
      <c r="J86" s="117">
        <v>6</v>
      </c>
      <c r="K86" s="117">
        <v>7</v>
      </c>
      <c r="L86" s="117">
        <v>8</v>
      </c>
      <c r="M86" s="85"/>
      <c r="N86" s="92">
        <v>40</v>
      </c>
      <c r="O86" s="85"/>
      <c r="P86" s="328" t="s">
        <v>1412</v>
      </c>
      <c r="Q86" s="328"/>
      <c r="R86" s="328"/>
      <c r="S86" s="328"/>
      <c r="T86" s="328"/>
      <c r="U86" s="328"/>
      <c r="V86" s="328"/>
      <c r="W86" s="328"/>
      <c r="Y86" s="326" t="s">
        <v>1413</v>
      </c>
      <c r="Z86" s="326"/>
      <c r="AA86" s="326"/>
      <c r="AB86" s="326"/>
      <c r="AC86" s="326"/>
      <c r="AD86" s="326"/>
      <c r="AE86" s="326"/>
      <c r="AF86" s="326"/>
      <c r="AI86" s="331" t="s">
        <v>1414</v>
      </c>
      <c r="AJ86" s="331"/>
      <c r="AK86" s="331"/>
      <c r="AL86" s="331"/>
      <c r="AM86" s="331"/>
      <c r="AN86" s="331"/>
      <c r="AO86" s="331"/>
      <c r="AP86" s="331"/>
      <c r="AQ86" s="122"/>
      <c r="AT86" s="9" t="s">
        <v>146</v>
      </c>
      <c r="AW86" s="292"/>
      <c r="AX86" s="292"/>
      <c r="AY86" s="287" t="s">
        <v>1138</v>
      </c>
      <c r="AZ86" s="217" t="s">
        <v>2945</v>
      </c>
      <c r="BA86" s="285" t="s">
        <v>1118</v>
      </c>
      <c r="BB86" s="285" t="s">
        <v>1146</v>
      </c>
      <c r="BC86" s="285" t="s">
        <v>1146</v>
      </c>
      <c r="BD86" s="291" t="s">
        <v>1099</v>
      </c>
      <c r="BE86" s="291" t="s">
        <v>1098</v>
      </c>
      <c r="BF86" s="285" t="s">
        <v>1098</v>
      </c>
      <c r="BG86" s="6">
        <f t="shared" si="48"/>
        <v>43</v>
      </c>
    </row>
    <row r="87" spans="1:59" hidden="1">
      <c r="A87" s="89">
        <f t="shared" ref="A87:A96" si="70">IF($A$24=$AU10,1,0)</f>
        <v>1</v>
      </c>
      <c r="B87" s="89">
        <f>IF($B$18=$AU10,1,0)</f>
        <v>1</v>
      </c>
      <c r="C87" s="89">
        <f t="shared" ref="C87:C108" si="71">+IF((A63+B63)=2,1,A63+B63)</f>
        <v>1</v>
      </c>
      <c r="E87" s="298">
        <f t="shared" ref="E87:L88" si="72">+MAX(P87,Y87,AI87)</f>
        <v>13560</v>
      </c>
      <c r="F87" s="298">
        <f t="shared" si="72"/>
        <v>15480</v>
      </c>
      <c r="G87" s="298">
        <f t="shared" si="72"/>
        <v>17400</v>
      </c>
      <c r="H87" s="298">
        <f t="shared" si="72"/>
        <v>19320</v>
      </c>
      <c r="I87" s="298">
        <f t="shared" si="72"/>
        <v>20880</v>
      </c>
      <c r="J87" s="298">
        <f t="shared" si="72"/>
        <v>22440</v>
      </c>
      <c r="K87" s="298">
        <f t="shared" si="72"/>
        <v>23960</v>
      </c>
      <c r="L87" s="298">
        <f t="shared" si="72"/>
        <v>25520</v>
      </c>
      <c r="N87" s="91" t="str">
        <f>CONCATENATE($AU$10,$B$11,N86)</f>
        <v>Before 12-31-2008Hill40</v>
      </c>
      <c r="P87" s="194">
        <f>VLOOKUP($N87,'pre 12-31-08'!$A$4:$L$1400,E$86+3,FALSE)</f>
        <v>13560</v>
      </c>
      <c r="Q87" s="194">
        <f>VLOOKUP($N87,'pre 12-31-08'!$A$4:$L$1400,F$86+3,FALSE)</f>
        <v>15480</v>
      </c>
      <c r="R87" s="194">
        <f>VLOOKUP($N87,'pre 12-31-08'!$A$4:$L$1400,G$86+3,FALSE)</f>
        <v>17400</v>
      </c>
      <c r="S87" s="194">
        <f>VLOOKUP($N87,'pre 12-31-08'!$A$4:$L$1400,H$86+3,FALSE)</f>
        <v>19320</v>
      </c>
      <c r="T87" s="194">
        <f>VLOOKUP($N87,'pre 12-31-08'!$A$4:$L$1400,I$86+3,FALSE)</f>
        <v>20880</v>
      </c>
      <c r="U87" s="194">
        <f>VLOOKUP($N87,'pre 12-31-08'!$A$4:$L$1400,J$86+3,FALSE)</f>
        <v>22440</v>
      </c>
      <c r="V87" s="194">
        <f>VLOOKUP($N87,'pre 12-31-08'!$A$4:$L$1400,K$86+3,FALSE)</f>
        <v>23960</v>
      </c>
      <c r="W87" s="194">
        <f>VLOOKUP($N87,'pre 12-31-08'!$A$4:$L$1400,L$86+3,FALSE)</f>
        <v>25520</v>
      </c>
      <c r="Y87" s="36"/>
      <c r="Z87" s="42"/>
      <c r="AA87" s="42"/>
      <c r="AB87" s="42"/>
      <c r="AC87" s="42"/>
      <c r="AD87" s="42"/>
      <c r="AE87" s="42"/>
      <c r="AF87" s="37"/>
      <c r="AI87" s="196"/>
      <c r="AJ87" s="196"/>
      <c r="AK87" s="196"/>
      <c r="AL87" s="196"/>
      <c r="AM87" s="196"/>
      <c r="AN87" s="196"/>
      <c r="AO87" s="196"/>
      <c r="AP87" s="196"/>
      <c r="AQ87" s="122"/>
      <c r="AT87" s="9" t="s">
        <v>147</v>
      </c>
      <c r="AW87" s="292"/>
      <c r="AX87" s="292"/>
      <c r="AY87" s="287" t="s">
        <v>1139</v>
      </c>
      <c r="AZ87" s="217" t="s">
        <v>1444</v>
      </c>
      <c r="BA87" s="285" t="s">
        <v>1119</v>
      </c>
      <c r="BB87" s="285" t="s">
        <v>1149</v>
      </c>
      <c r="BC87" s="285" t="s">
        <v>1149</v>
      </c>
      <c r="BD87" s="291" t="s">
        <v>2414</v>
      </c>
      <c r="BE87" s="291" t="s">
        <v>1099</v>
      </c>
      <c r="BF87" s="285" t="s">
        <v>1099</v>
      </c>
    </row>
    <row r="88" spans="1:59" hidden="1">
      <c r="A88" s="89">
        <f t="shared" si="70"/>
        <v>0</v>
      </c>
      <c r="B88" s="89">
        <f t="shared" ref="B88:B108" si="73">IF(OR(B63=1,$B$18=$AU11),1,0)</f>
        <v>1</v>
      </c>
      <c r="C88" s="89">
        <f t="shared" si="71"/>
        <v>1</v>
      </c>
      <c r="E88" s="298">
        <f t="shared" si="72"/>
        <v>14440</v>
      </c>
      <c r="F88" s="298">
        <f t="shared" si="72"/>
        <v>16520</v>
      </c>
      <c r="G88" s="298">
        <f t="shared" si="72"/>
        <v>18560</v>
      </c>
      <c r="H88" s="298">
        <f t="shared" si="72"/>
        <v>20640</v>
      </c>
      <c r="I88" s="298">
        <f t="shared" si="72"/>
        <v>22280</v>
      </c>
      <c r="J88" s="298">
        <f t="shared" si="72"/>
        <v>23960</v>
      </c>
      <c r="K88" s="298">
        <f t="shared" si="72"/>
        <v>25600</v>
      </c>
      <c r="L88" s="298">
        <f t="shared" si="72"/>
        <v>27240</v>
      </c>
      <c r="N88" s="91" t="str">
        <f>CONCATENATE($AU$11,$B$11,$N$86)</f>
        <v>1/1/2009 - 5/13/2010Hill40</v>
      </c>
      <c r="P88" s="194">
        <f>VLOOKUP($N88,'1-1-09-5-14-10'!$A$4:$L$1400,E$86+3,FALSE)</f>
        <v>13560</v>
      </c>
      <c r="Q88" s="194">
        <f>VLOOKUP($N88,'1-1-09-5-14-10'!$A$4:$L$1400,F$86+3,FALSE)</f>
        <v>15480</v>
      </c>
      <c r="R88" s="194">
        <f>VLOOKUP($N88,'1-1-09-5-14-10'!$A$4:$L$1400,G$86+3,FALSE)</f>
        <v>17400</v>
      </c>
      <c r="S88" s="194">
        <f>VLOOKUP($N88,'1-1-09-5-14-10'!$A$4:$L$1400,H$86+3,FALSE)</f>
        <v>19320</v>
      </c>
      <c r="T88" s="194">
        <f>VLOOKUP($N88,'1-1-09-5-14-10'!$A$4:$L$1400,I$86+3,FALSE)</f>
        <v>20880</v>
      </c>
      <c r="U88" s="194">
        <f>VLOOKUP($N88,'1-1-09-5-14-10'!$A$4:$L$1400,J$86+3,FALSE)</f>
        <v>22440</v>
      </c>
      <c r="V88" s="194">
        <f>VLOOKUP($N88,'1-1-09-5-14-10'!$A$4:$L$1400,K$86+3,FALSE)</f>
        <v>23960</v>
      </c>
      <c r="W88" s="194">
        <f>VLOOKUP($N88,'1-1-09-5-14-10'!$A$4:$L$1400,L$86+3,FALSE)</f>
        <v>25520</v>
      </c>
      <c r="Y88" s="38"/>
      <c r="Z88" s="30"/>
      <c r="AA88" s="30"/>
      <c r="AB88" s="30"/>
      <c r="AC88" s="30"/>
      <c r="AD88" s="30"/>
      <c r="AE88" s="30"/>
      <c r="AF88" s="39"/>
      <c r="AI88" s="194">
        <f t="shared" ref="AI88:AP88" si="74">+AI112/5*4</f>
        <v>14440</v>
      </c>
      <c r="AJ88" s="194">
        <f t="shared" si="74"/>
        <v>16520</v>
      </c>
      <c r="AK88" s="194">
        <f t="shared" si="74"/>
        <v>18560</v>
      </c>
      <c r="AL88" s="194">
        <f t="shared" si="74"/>
        <v>20640</v>
      </c>
      <c r="AM88" s="194">
        <f t="shared" si="74"/>
        <v>22280</v>
      </c>
      <c r="AN88" s="194">
        <f t="shared" si="74"/>
        <v>23960</v>
      </c>
      <c r="AO88" s="194">
        <f t="shared" si="74"/>
        <v>25600</v>
      </c>
      <c r="AP88" s="194">
        <f t="shared" si="74"/>
        <v>27240</v>
      </c>
      <c r="AQ88" s="122"/>
      <c r="AT88" s="9" t="s">
        <v>53</v>
      </c>
      <c r="AW88" s="292"/>
      <c r="AX88" s="292"/>
      <c r="AY88" s="287" t="s">
        <v>1140</v>
      </c>
      <c r="AZ88" s="217" t="s">
        <v>1115</v>
      </c>
      <c r="BA88" s="285" t="s">
        <v>1120</v>
      </c>
      <c r="BB88" s="285" t="s">
        <v>1152</v>
      </c>
      <c r="BC88" s="285" t="s">
        <v>1152</v>
      </c>
      <c r="BD88" s="291" t="s">
        <v>2415</v>
      </c>
      <c r="BE88" s="291" t="s">
        <v>2414</v>
      </c>
      <c r="BF88" s="285" t="s">
        <v>2415</v>
      </c>
    </row>
    <row r="89" spans="1:59" hidden="1">
      <c r="A89" s="89">
        <f t="shared" si="70"/>
        <v>0</v>
      </c>
      <c r="B89" s="89">
        <f t="shared" si="73"/>
        <v>1</v>
      </c>
      <c r="C89" s="89">
        <f t="shared" si="71"/>
        <v>1</v>
      </c>
      <c r="E89" s="299">
        <f t="shared" ref="E89:L89" si="75">+MAX(E88,E90)</f>
        <v>14440</v>
      </c>
      <c r="F89" s="299">
        <f t="shared" si="75"/>
        <v>16520</v>
      </c>
      <c r="G89" s="299">
        <f t="shared" si="75"/>
        <v>18560</v>
      </c>
      <c r="H89" s="299">
        <f t="shared" si="75"/>
        <v>20640</v>
      </c>
      <c r="I89" s="299">
        <f t="shared" si="75"/>
        <v>22280</v>
      </c>
      <c r="J89" s="299">
        <f t="shared" si="75"/>
        <v>23960</v>
      </c>
      <c r="K89" s="299">
        <f t="shared" si="75"/>
        <v>25600</v>
      </c>
      <c r="L89" s="299">
        <f t="shared" si="75"/>
        <v>27240</v>
      </c>
      <c r="N89" s="170" t="s">
        <v>2228</v>
      </c>
      <c r="P89" s="196"/>
      <c r="Q89" s="196"/>
      <c r="R89" s="196"/>
      <c r="S89" s="196"/>
      <c r="T89" s="196"/>
      <c r="U89" s="196"/>
      <c r="V89" s="196"/>
      <c r="W89" s="196"/>
      <c r="Y89" s="38"/>
      <c r="Z89" s="30"/>
      <c r="AA89" s="30"/>
      <c r="AB89" s="30"/>
      <c r="AC89" s="30"/>
      <c r="AD89" s="30"/>
      <c r="AE89" s="30"/>
      <c r="AF89" s="39"/>
      <c r="AI89" s="196"/>
      <c r="AJ89" s="196"/>
      <c r="AK89" s="196"/>
      <c r="AL89" s="196"/>
      <c r="AM89" s="196"/>
      <c r="AN89" s="196"/>
      <c r="AO89" s="196"/>
      <c r="AP89" s="196"/>
      <c r="AQ89" s="122"/>
      <c r="AT89" s="9" t="s">
        <v>148</v>
      </c>
      <c r="AW89" s="292"/>
      <c r="AX89" s="292"/>
      <c r="AY89" s="287" t="s">
        <v>1141</v>
      </c>
      <c r="AZ89" s="217" t="s">
        <v>2476</v>
      </c>
      <c r="BA89" s="285" t="s">
        <v>1121</v>
      </c>
      <c r="BB89" s="285" t="s">
        <v>1153</v>
      </c>
      <c r="BC89" s="285" t="s">
        <v>1153</v>
      </c>
      <c r="BD89" s="291" t="s">
        <v>1100</v>
      </c>
      <c r="BE89" s="291" t="s">
        <v>2415</v>
      </c>
      <c r="BF89" s="285" t="s">
        <v>1100</v>
      </c>
      <c r="BG89" s="6" t="e">
        <f t="shared" ref="BG89:BG96" si="76">+MATCH(BE$10:BE$558,AZ$10:AZ$551,0)</f>
        <v>#N/A</v>
      </c>
    </row>
    <row r="90" spans="1:59" hidden="1">
      <c r="A90" s="89">
        <f t="shared" si="70"/>
        <v>0</v>
      </c>
      <c r="B90" s="89">
        <f t="shared" si="73"/>
        <v>1</v>
      </c>
      <c r="C90" s="89">
        <f t="shared" si="71"/>
        <v>1</v>
      </c>
      <c r="E90" s="298">
        <f t="shared" ref="E90:L90" si="77">+MAX(P90,Y90,AI90)</f>
        <v>14440</v>
      </c>
      <c r="F90" s="298">
        <f t="shared" si="77"/>
        <v>16520</v>
      </c>
      <c r="G90" s="298">
        <f t="shared" si="77"/>
        <v>18560</v>
      </c>
      <c r="H90" s="298">
        <f t="shared" si="77"/>
        <v>20640</v>
      </c>
      <c r="I90" s="298">
        <f t="shared" si="77"/>
        <v>22280</v>
      </c>
      <c r="J90" s="298">
        <f t="shared" si="77"/>
        <v>23960</v>
      </c>
      <c r="K90" s="298">
        <f t="shared" si="77"/>
        <v>25600</v>
      </c>
      <c r="L90" s="298">
        <f t="shared" si="77"/>
        <v>27240</v>
      </c>
      <c r="N90" s="91" t="str">
        <f>CONCATENATE($AU$13,$B$11,$N$86)</f>
        <v>6/29/2010 - 5/30/2011Hill40</v>
      </c>
      <c r="P90" s="194">
        <f>VLOOKUP($N90,'5-14-10-5-31-11'!$A$4:$L$1400,E$86+3,FALSE)</f>
        <v>13560</v>
      </c>
      <c r="Q90" s="194">
        <f>VLOOKUP($N90,'5-14-10-5-31-11'!$A$4:$L$1400,F$86+3,FALSE)</f>
        <v>15480</v>
      </c>
      <c r="R90" s="194">
        <f>VLOOKUP($N90,'5-14-10-5-31-11'!$A$4:$L$1400,G$86+3,FALSE)</f>
        <v>17400</v>
      </c>
      <c r="S90" s="194">
        <f>VLOOKUP($N90,'5-14-10-5-31-11'!$A$4:$L$1400,H$86+3,FALSE)</f>
        <v>19320</v>
      </c>
      <c r="T90" s="194">
        <f>VLOOKUP($N90,'5-14-10-5-31-11'!$A$4:$L$1400,I$86+3,FALSE)</f>
        <v>20880</v>
      </c>
      <c r="U90" s="194">
        <f>VLOOKUP($N90,'5-14-10-5-31-11'!$A$4:$L$1400,J$86+3,FALSE)</f>
        <v>22440</v>
      </c>
      <c r="V90" s="194">
        <f>VLOOKUP($N90,'5-14-10-5-31-11'!$A$4:$L$1400,K$86+3,FALSE)</f>
        <v>23960</v>
      </c>
      <c r="W90" s="194">
        <f>VLOOKUP($N90,'5-14-10-5-31-11'!$A$4:$L$1400,L$86+3,FALSE)</f>
        <v>25520</v>
      </c>
      <c r="Y90" s="38"/>
      <c r="Z90" s="30"/>
      <c r="AA90" s="30"/>
      <c r="AB90" s="30"/>
      <c r="AC90" s="30"/>
      <c r="AD90" s="30"/>
      <c r="AE90" s="30"/>
      <c r="AF90" s="39"/>
      <c r="AI90" s="194">
        <f t="shared" ref="AI90:AP90" si="78">+AI114/5*4</f>
        <v>14440</v>
      </c>
      <c r="AJ90" s="194">
        <f t="shared" si="78"/>
        <v>16520</v>
      </c>
      <c r="AK90" s="194">
        <f t="shared" si="78"/>
        <v>18560</v>
      </c>
      <c r="AL90" s="194">
        <f t="shared" si="78"/>
        <v>20640</v>
      </c>
      <c r="AM90" s="194">
        <f t="shared" si="78"/>
        <v>22280</v>
      </c>
      <c r="AN90" s="194">
        <f t="shared" si="78"/>
        <v>23960</v>
      </c>
      <c r="AO90" s="194">
        <f t="shared" si="78"/>
        <v>25600</v>
      </c>
      <c r="AP90" s="194">
        <f t="shared" si="78"/>
        <v>27240</v>
      </c>
      <c r="AQ90" s="122"/>
      <c r="AT90" s="9" t="s">
        <v>149</v>
      </c>
      <c r="AW90" s="292"/>
      <c r="AX90" s="292"/>
      <c r="AY90" s="287" t="s">
        <v>1013</v>
      </c>
      <c r="AZ90" s="217" t="s">
        <v>1116</v>
      </c>
      <c r="BA90" s="285" t="s">
        <v>1122</v>
      </c>
      <c r="BB90" s="285" t="s">
        <v>1154</v>
      </c>
      <c r="BC90" s="285" t="s">
        <v>1154</v>
      </c>
      <c r="BD90" s="291" t="s">
        <v>2416</v>
      </c>
      <c r="BE90" s="291" t="s">
        <v>1100</v>
      </c>
      <c r="BF90" s="285" t="s">
        <v>2416</v>
      </c>
      <c r="BG90" s="6">
        <f t="shared" si="76"/>
        <v>45</v>
      </c>
    </row>
    <row r="91" spans="1:59" hidden="1">
      <c r="A91" s="89">
        <f t="shared" si="70"/>
        <v>0</v>
      </c>
      <c r="B91" s="89">
        <f t="shared" si="73"/>
        <v>1</v>
      </c>
      <c r="C91" s="89">
        <f t="shared" si="71"/>
        <v>1</v>
      </c>
      <c r="E91" s="299">
        <f t="shared" ref="E91:L91" si="79">+MAX(E90,E92)</f>
        <v>14520</v>
      </c>
      <c r="F91" s="299">
        <f t="shared" si="79"/>
        <v>16600</v>
      </c>
      <c r="G91" s="299">
        <f t="shared" si="79"/>
        <v>18680</v>
      </c>
      <c r="H91" s="299">
        <f t="shared" si="79"/>
        <v>20720</v>
      </c>
      <c r="I91" s="299">
        <f t="shared" si="79"/>
        <v>22400</v>
      </c>
      <c r="J91" s="299">
        <f t="shared" si="79"/>
        <v>24040</v>
      </c>
      <c r="K91" s="299">
        <f t="shared" si="79"/>
        <v>25720</v>
      </c>
      <c r="L91" s="299">
        <f t="shared" si="79"/>
        <v>27360</v>
      </c>
      <c r="N91" s="170" t="s">
        <v>2228</v>
      </c>
      <c r="P91" s="196"/>
      <c r="Q91" s="196"/>
      <c r="R91" s="196"/>
      <c r="S91" s="196"/>
      <c r="T91" s="196"/>
      <c r="U91" s="196"/>
      <c r="V91" s="196"/>
      <c r="W91" s="196"/>
      <c r="Y91" s="38"/>
      <c r="Z91" s="30"/>
      <c r="AA91" s="30"/>
      <c r="AB91" s="30"/>
      <c r="AC91" s="30"/>
      <c r="AD91" s="30"/>
      <c r="AE91" s="30"/>
      <c r="AF91" s="39"/>
      <c r="AI91" s="196"/>
      <c r="AJ91" s="196"/>
      <c r="AK91" s="196"/>
      <c r="AL91" s="196"/>
      <c r="AM91" s="196"/>
      <c r="AN91" s="196"/>
      <c r="AO91" s="196"/>
      <c r="AP91" s="196"/>
      <c r="AQ91" s="122"/>
      <c r="AT91" s="9" t="s">
        <v>150</v>
      </c>
      <c r="AW91" s="292"/>
      <c r="AX91" s="292"/>
      <c r="AY91" s="287" t="s">
        <v>1142</v>
      </c>
      <c r="AZ91" s="217" t="s">
        <v>1117</v>
      </c>
      <c r="BA91" s="285" t="s">
        <v>1014</v>
      </c>
      <c r="BB91" s="285" t="s">
        <v>1155</v>
      </c>
      <c r="BC91" s="285" t="s">
        <v>1155</v>
      </c>
      <c r="BD91" s="291" t="s">
        <v>2417</v>
      </c>
      <c r="BE91" s="291" t="s">
        <v>2416</v>
      </c>
      <c r="BF91" s="285" t="s">
        <v>2417</v>
      </c>
      <c r="BG91" s="6" t="e">
        <f t="shared" si="76"/>
        <v>#N/A</v>
      </c>
    </row>
    <row r="92" spans="1:59" hidden="1">
      <c r="A92" s="89">
        <f t="shared" si="70"/>
        <v>0</v>
      </c>
      <c r="B92" s="89">
        <f t="shared" si="73"/>
        <v>1</v>
      </c>
      <c r="C92" s="89">
        <f t="shared" si="71"/>
        <v>1</v>
      </c>
      <c r="E92" s="298">
        <f t="shared" ref="E92:L92" si="80">+MAX(P92,Y92,AI92)</f>
        <v>14520</v>
      </c>
      <c r="F92" s="298">
        <f t="shared" si="80"/>
        <v>16600</v>
      </c>
      <c r="G92" s="298">
        <f t="shared" si="80"/>
        <v>18680</v>
      </c>
      <c r="H92" s="298">
        <f t="shared" si="80"/>
        <v>20720</v>
      </c>
      <c r="I92" s="298">
        <f t="shared" si="80"/>
        <v>22400</v>
      </c>
      <c r="J92" s="298">
        <f t="shared" si="80"/>
        <v>24040</v>
      </c>
      <c r="K92" s="298">
        <f t="shared" si="80"/>
        <v>25720</v>
      </c>
      <c r="L92" s="298">
        <f t="shared" si="80"/>
        <v>27360</v>
      </c>
      <c r="N92" s="168" t="s">
        <v>2103</v>
      </c>
      <c r="P92" s="194">
        <f t="shared" ref="P92:W92" si="81">+P116/5*4</f>
        <v>14200</v>
      </c>
      <c r="Q92" s="194">
        <f t="shared" si="81"/>
        <v>16240</v>
      </c>
      <c r="R92" s="194">
        <f t="shared" si="81"/>
        <v>18280</v>
      </c>
      <c r="S92" s="194">
        <f t="shared" si="81"/>
        <v>20280</v>
      </c>
      <c r="T92" s="194">
        <f t="shared" si="81"/>
        <v>21920</v>
      </c>
      <c r="U92" s="194">
        <f t="shared" si="81"/>
        <v>23560</v>
      </c>
      <c r="V92" s="194">
        <f t="shared" si="81"/>
        <v>25160</v>
      </c>
      <c r="W92" s="194">
        <f t="shared" si="81"/>
        <v>26800</v>
      </c>
      <c r="Y92" s="194">
        <f t="shared" ref="Y92:AF92" si="82">+Y116/5*4</f>
        <v>14520</v>
      </c>
      <c r="Z92" s="194">
        <f t="shared" si="82"/>
        <v>16600</v>
      </c>
      <c r="AA92" s="194">
        <f t="shared" si="82"/>
        <v>18680</v>
      </c>
      <c r="AB92" s="194">
        <f t="shared" si="82"/>
        <v>20720</v>
      </c>
      <c r="AC92" s="194">
        <f t="shared" si="82"/>
        <v>22400</v>
      </c>
      <c r="AD92" s="194">
        <f t="shared" si="82"/>
        <v>24040</v>
      </c>
      <c r="AE92" s="194">
        <f t="shared" si="82"/>
        <v>25720</v>
      </c>
      <c r="AF92" s="194">
        <f t="shared" si="82"/>
        <v>27360</v>
      </c>
      <c r="AI92" s="194">
        <f t="shared" ref="AI92:AP92" si="83">+AI116/5*4</f>
        <v>0</v>
      </c>
      <c r="AJ92" s="194">
        <f t="shared" si="83"/>
        <v>0</v>
      </c>
      <c r="AK92" s="194">
        <f t="shared" si="83"/>
        <v>0</v>
      </c>
      <c r="AL92" s="194">
        <f t="shared" si="83"/>
        <v>0</v>
      </c>
      <c r="AM92" s="194">
        <f t="shared" si="83"/>
        <v>0</v>
      </c>
      <c r="AN92" s="194">
        <f t="shared" si="83"/>
        <v>0</v>
      </c>
      <c r="AO92" s="194">
        <f t="shared" si="83"/>
        <v>0</v>
      </c>
      <c r="AP92" s="194">
        <f t="shared" si="83"/>
        <v>0</v>
      </c>
      <c r="AQ92" s="122"/>
      <c r="AT92" s="9" t="s">
        <v>151</v>
      </c>
      <c r="AW92" s="292"/>
      <c r="AX92" s="292"/>
      <c r="AY92" s="287" t="s">
        <v>1143</v>
      </c>
      <c r="AZ92" s="217" t="s">
        <v>1118</v>
      </c>
      <c r="BA92" s="285" t="s">
        <v>1445</v>
      </c>
      <c r="BB92" s="285" t="s">
        <v>1156</v>
      </c>
      <c r="BC92" s="285" t="s">
        <v>1156</v>
      </c>
      <c r="BD92" s="291" t="s">
        <v>2418</v>
      </c>
      <c r="BE92" s="291" t="s">
        <v>2417</v>
      </c>
      <c r="BF92" s="285" t="s">
        <v>173</v>
      </c>
      <c r="BG92" s="6" t="e">
        <f t="shared" si="76"/>
        <v>#N/A</v>
      </c>
    </row>
    <row r="93" spans="1:59" hidden="1">
      <c r="A93" s="89">
        <f t="shared" si="70"/>
        <v>0</v>
      </c>
      <c r="B93" s="89">
        <f t="shared" si="73"/>
        <v>1</v>
      </c>
      <c r="C93" s="89">
        <f t="shared" si="71"/>
        <v>1</v>
      </c>
      <c r="E93" s="299">
        <f t="shared" ref="E93:L93" si="84">+MAX(E92,E94)</f>
        <v>14720</v>
      </c>
      <c r="F93" s="299">
        <f t="shared" si="84"/>
        <v>16800</v>
      </c>
      <c r="G93" s="299">
        <f t="shared" si="84"/>
        <v>18920</v>
      </c>
      <c r="H93" s="299">
        <f t="shared" si="84"/>
        <v>21000</v>
      </c>
      <c r="I93" s="299">
        <f t="shared" si="84"/>
        <v>22680</v>
      </c>
      <c r="J93" s="299">
        <f t="shared" si="84"/>
        <v>24360</v>
      </c>
      <c r="K93" s="299">
        <f t="shared" si="84"/>
        <v>26040</v>
      </c>
      <c r="L93" s="299">
        <f t="shared" si="84"/>
        <v>27720</v>
      </c>
      <c r="N93" s="170" t="s">
        <v>2228</v>
      </c>
      <c r="P93" s="196"/>
      <c r="Q93" s="196"/>
      <c r="R93" s="196"/>
      <c r="S93" s="196"/>
      <c r="T93" s="196"/>
      <c r="U93" s="196"/>
      <c r="V93" s="196"/>
      <c r="W93" s="196"/>
      <c r="Y93" s="196"/>
      <c r="Z93" s="196"/>
      <c r="AA93" s="196"/>
      <c r="AB93" s="196"/>
      <c r="AC93" s="196"/>
      <c r="AD93" s="196"/>
      <c r="AE93" s="196"/>
      <c r="AF93" s="196"/>
      <c r="AI93" s="196"/>
      <c r="AJ93" s="196"/>
      <c r="AK93" s="196"/>
      <c r="AL93" s="196"/>
      <c r="AM93" s="196"/>
      <c r="AN93" s="196"/>
      <c r="AO93" s="196"/>
      <c r="AP93" s="196"/>
      <c r="AQ93" s="122"/>
      <c r="AT93" s="216" t="s">
        <v>54</v>
      </c>
      <c r="AW93" s="292"/>
      <c r="AX93" s="292"/>
      <c r="AY93" s="287" t="s">
        <v>1144</v>
      </c>
      <c r="AZ93" s="217" t="s">
        <v>1119</v>
      </c>
      <c r="BA93" s="285" t="s">
        <v>1124</v>
      </c>
      <c r="BB93" s="285" t="s">
        <v>1157</v>
      </c>
      <c r="BC93" s="285" t="s">
        <v>1157</v>
      </c>
      <c r="BD93" s="291" t="s">
        <v>173</v>
      </c>
      <c r="BE93" s="291" t="s">
        <v>2418</v>
      </c>
      <c r="BF93" s="285" t="s">
        <v>3012</v>
      </c>
      <c r="BG93" s="6" t="e">
        <f t="shared" si="76"/>
        <v>#N/A</v>
      </c>
    </row>
    <row r="94" spans="1:59" hidden="1">
      <c r="A94" s="89">
        <f t="shared" si="70"/>
        <v>0</v>
      </c>
      <c r="B94" s="89">
        <f t="shared" si="73"/>
        <v>1</v>
      </c>
      <c r="C94" s="89">
        <f t="shared" si="71"/>
        <v>1</v>
      </c>
      <c r="E94" s="298">
        <f t="shared" ref="E94:L94" si="85">+MAX(P94,Y94,AI94)</f>
        <v>14720</v>
      </c>
      <c r="F94" s="298">
        <f t="shared" si="85"/>
        <v>16800</v>
      </c>
      <c r="G94" s="298">
        <f t="shared" si="85"/>
        <v>18920</v>
      </c>
      <c r="H94" s="298">
        <f t="shared" si="85"/>
        <v>21000</v>
      </c>
      <c r="I94" s="298">
        <f t="shared" si="85"/>
        <v>22680</v>
      </c>
      <c r="J94" s="298">
        <f t="shared" si="85"/>
        <v>24360</v>
      </c>
      <c r="K94" s="298">
        <f t="shared" si="85"/>
        <v>26040</v>
      </c>
      <c r="L94" s="298">
        <f t="shared" si="85"/>
        <v>27720</v>
      </c>
      <c r="N94" s="168" t="s">
        <v>2105</v>
      </c>
      <c r="P94" s="194">
        <f t="shared" ref="P94:W94" si="86">+P118/5*4</f>
        <v>14720</v>
      </c>
      <c r="Q94" s="194">
        <f t="shared" si="86"/>
        <v>16800</v>
      </c>
      <c r="R94" s="194">
        <f t="shared" si="86"/>
        <v>18920</v>
      </c>
      <c r="S94" s="194">
        <f t="shared" si="86"/>
        <v>21000</v>
      </c>
      <c r="T94" s="194">
        <f t="shared" si="86"/>
        <v>22680</v>
      </c>
      <c r="U94" s="194">
        <f t="shared" si="86"/>
        <v>24360</v>
      </c>
      <c r="V94" s="194">
        <f t="shared" si="86"/>
        <v>26040</v>
      </c>
      <c r="W94" s="194">
        <f t="shared" si="86"/>
        <v>27720</v>
      </c>
      <c r="Y94" s="194">
        <f t="shared" ref="Y94:AF94" si="87">+Y118/5*4</f>
        <v>0</v>
      </c>
      <c r="Z94" s="194">
        <f t="shared" si="87"/>
        <v>0</v>
      </c>
      <c r="AA94" s="194">
        <f t="shared" si="87"/>
        <v>0</v>
      </c>
      <c r="AB94" s="194">
        <f t="shared" si="87"/>
        <v>0</v>
      </c>
      <c r="AC94" s="194">
        <f t="shared" si="87"/>
        <v>0</v>
      </c>
      <c r="AD94" s="194">
        <f t="shared" si="87"/>
        <v>0</v>
      </c>
      <c r="AE94" s="194">
        <f t="shared" si="87"/>
        <v>0</v>
      </c>
      <c r="AF94" s="194">
        <f t="shared" si="87"/>
        <v>0</v>
      </c>
      <c r="AI94" s="194">
        <f t="shared" ref="AI94:AP94" si="88">+AI118/5*4</f>
        <v>0</v>
      </c>
      <c r="AJ94" s="194">
        <f t="shared" si="88"/>
        <v>0</v>
      </c>
      <c r="AK94" s="194">
        <f t="shared" si="88"/>
        <v>0</v>
      </c>
      <c r="AL94" s="194">
        <f t="shared" si="88"/>
        <v>0</v>
      </c>
      <c r="AM94" s="194">
        <f t="shared" si="88"/>
        <v>0</v>
      </c>
      <c r="AN94" s="194">
        <f t="shared" si="88"/>
        <v>0</v>
      </c>
      <c r="AO94" s="194">
        <f t="shared" si="88"/>
        <v>0</v>
      </c>
      <c r="AP94" s="194">
        <f t="shared" si="88"/>
        <v>0</v>
      </c>
      <c r="AQ94" s="122"/>
      <c r="AT94" s="216" t="s">
        <v>152</v>
      </c>
      <c r="AW94" s="292"/>
      <c r="AX94" s="292"/>
      <c r="AY94" s="287" t="s">
        <v>51</v>
      </c>
      <c r="AZ94" s="217" t="s">
        <v>1120</v>
      </c>
      <c r="BA94" s="285" t="s">
        <v>1125</v>
      </c>
      <c r="BB94" s="285" t="s">
        <v>1158</v>
      </c>
      <c r="BC94" s="285" t="s">
        <v>1158</v>
      </c>
      <c r="BD94" s="291" t="s">
        <v>2419</v>
      </c>
      <c r="BE94" s="291" t="s">
        <v>173</v>
      </c>
      <c r="BF94" s="285" t="s">
        <v>2420</v>
      </c>
      <c r="BG94" s="6">
        <f t="shared" si="76"/>
        <v>46</v>
      </c>
    </row>
    <row r="95" spans="1:59" s="207" customFormat="1" hidden="1">
      <c r="A95" s="89">
        <f t="shared" si="70"/>
        <v>0</v>
      </c>
      <c r="B95" s="89">
        <f t="shared" si="73"/>
        <v>1</v>
      </c>
      <c r="C95" s="89">
        <f t="shared" si="71"/>
        <v>1</v>
      </c>
      <c r="D95" s="6"/>
      <c r="E95" s="299">
        <f t="shared" ref="E95:L95" si="89">+MAX(E94,E96)</f>
        <v>15120</v>
      </c>
      <c r="F95" s="299">
        <f t="shared" si="89"/>
        <v>17280</v>
      </c>
      <c r="G95" s="299">
        <f t="shared" si="89"/>
        <v>19440</v>
      </c>
      <c r="H95" s="299">
        <f t="shared" si="89"/>
        <v>21560</v>
      </c>
      <c r="I95" s="299">
        <f t="shared" si="89"/>
        <v>23320</v>
      </c>
      <c r="J95" s="299">
        <f t="shared" si="89"/>
        <v>25040</v>
      </c>
      <c r="K95" s="299">
        <f t="shared" si="89"/>
        <v>26760</v>
      </c>
      <c r="L95" s="299">
        <f t="shared" si="89"/>
        <v>28480</v>
      </c>
      <c r="M95" s="6"/>
      <c r="N95" s="170" t="s">
        <v>2228</v>
      </c>
      <c r="O95" s="6"/>
      <c r="P95" s="196"/>
      <c r="Q95" s="196"/>
      <c r="R95" s="196"/>
      <c r="S95" s="196"/>
      <c r="T95" s="196"/>
      <c r="U95" s="196"/>
      <c r="V95" s="196"/>
      <c r="W95" s="196"/>
      <c r="X95" s="6"/>
      <c r="Y95" s="196"/>
      <c r="Z95" s="196"/>
      <c r="AA95" s="196"/>
      <c r="AB95" s="196"/>
      <c r="AC95" s="196"/>
      <c r="AD95" s="196"/>
      <c r="AE95" s="196"/>
      <c r="AF95" s="196"/>
      <c r="AG95" s="6"/>
      <c r="AH95" s="6"/>
      <c r="AI95" s="196"/>
      <c r="AJ95" s="196"/>
      <c r="AK95" s="196"/>
      <c r="AL95" s="196"/>
      <c r="AM95" s="196"/>
      <c r="AN95" s="196"/>
      <c r="AO95" s="196"/>
      <c r="AP95" s="196"/>
      <c r="AQ95" s="122"/>
      <c r="AR95" s="6"/>
      <c r="AT95" s="9" t="s">
        <v>153</v>
      </c>
      <c r="AU95" s="6"/>
      <c r="AW95" s="292"/>
      <c r="AX95" s="292"/>
      <c r="AY95" s="287" t="s">
        <v>1145</v>
      </c>
      <c r="AZ95" s="217" t="s">
        <v>1121</v>
      </c>
      <c r="BA95" s="285" t="s">
        <v>1126</v>
      </c>
      <c r="BB95" s="285" t="s">
        <v>1159</v>
      </c>
      <c r="BC95" s="285" t="s">
        <v>1159</v>
      </c>
      <c r="BD95" s="291" t="s">
        <v>2420</v>
      </c>
      <c r="BE95" s="291" t="s">
        <v>2419</v>
      </c>
      <c r="BF95" s="285" t="s">
        <v>2421</v>
      </c>
      <c r="BG95" s="207" t="e">
        <f t="shared" si="76"/>
        <v>#N/A</v>
      </c>
    </row>
    <row r="96" spans="1:59" s="207" customFormat="1" hidden="1">
      <c r="A96" s="89">
        <f t="shared" si="70"/>
        <v>0</v>
      </c>
      <c r="B96" s="89">
        <f t="shared" si="73"/>
        <v>1</v>
      </c>
      <c r="C96" s="89">
        <f t="shared" si="71"/>
        <v>1</v>
      </c>
      <c r="D96" s="6"/>
      <c r="E96" s="298">
        <f t="shared" ref="E96:L96" si="90">+MAX(P96,Y96,AI96)</f>
        <v>15120</v>
      </c>
      <c r="F96" s="298">
        <f t="shared" si="90"/>
        <v>17280</v>
      </c>
      <c r="G96" s="298">
        <f t="shared" si="90"/>
        <v>19440</v>
      </c>
      <c r="H96" s="298">
        <f t="shared" si="90"/>
        <v>21560</v>
      </c>
      <c r="I96" s="298">
        <f t="shared" si="90"/>
        <v>23320</v>
      </c>
      <c r="J96" s="298">
        <f t="shared" si="90"/>
        <v>25040</v>
      </c>
      <c r="K96" s="298">
        <f t="shared" si="90"/>
        <v>26760</v>
      </c>
      <c r="L96" s="298">
        <f t="shared" si="90"/>
        <v>28480</v>
      </c>
      <c r="M96" s="6"/>
      <c r="N96" s="168" t="s">
        <v>2123</v>
      </c>
      <c r="O96" s="6"/>
      <c r="P96" s="194">
        <f t="shared" ref="P96:W96" si="91">+P120/5*4</f>
        <v>15120</v>
      </c>
      <c r="Q96" s="194">
        <f t="shared" si="91"/>
        <v>17280</v>
      </c>
      <c r="R96" s="194">
        <f t="shared" si="91"/>
        <v>19440</v>
      </c>
      <c r="S96" s="194">
        <f t="shared" si="91"/>
        <v>21560</v>
      </c>
      <c r="T96" s="194">
        <f t="shared" si="91"/>
        <v>23320</v>
      </c>
      <c r="U96" s="194">
        <f t="shared" si="91"/>
        <v>25040</v>
      </c>
      <c r="V96" s="194">
        <f t="shared" si="91"/>
        <v>26760</v>
      </c>
      <c r="W96" s="194">
        <f t="shared" si="91"/>
        <v>28480</v>
      </c>
      <c r="X96" s="6"/>
      <c r="Y96" s="194">
        <f t="shared" ref="Y96:AF96" si="92">+Y120/5*4</f>
        <v>0</v>
      </c>
      <c r="Z96" s="194">
        <f t="shared" si="92"/>
        <v>0</v>
      </c>
      <c r="AA96" s="194">
        <f t="shared" si="92"/>
        <v>0</v>
      </c>
      <c r="AB96" s="194">
        <f t="shared" si="92"/>
        <v>0</v>
      </c>
      <c r="AC96" s="194">
        <f t="shared" si="92"/>
        <v>0</v>
      </c>
      <c r="AD96" s="194">
        <f t="shared" si="92"/>
        <v>0</v>
      </c>
      <c r="AE96" s="194">
        <f t="shared" si="92"/>
        <v>0</v>
      </c>
      <c r="AF96" s="194">
        <f t="shared" si="92"/>
        <v>0</v>
      </c>
      <c r="AG96" s="6"/>
      <c r="AH96" s="6"/>
      <c r="AI96" s="194">
        <f t="shared" ref="AI96:AP96" si="93">+AI120*0.8</f>
        <v>0</v>
      </c>
      <c r="AJ96" s="194">
        <f t="shared" si="93"/>
        <v>0</v>
      </c>
      <c r="AK96" s="194">
        <f t="shared" si="93"/>
        <v>0</v>
      </c>
      <c r="AL96" s="194">
        <f t="shared" si="93"/>
        <v>0</v>
      </c>
      <c r="AM96" s="194">
        <f t="shared" si="93"/>
        <v>0</v>
      </c>
      <c r="AN96" s="194">
        <f t="shared" si="93"/>
        <v>0</v>
      </c>
      <c r="AO96" s="194">
        <f t="shared" si="93"/>
        <v>0</v>
      </c>
      <c r="AP96" s="194">
        <f t="shared" si="93"/>
        <v>0</v>
      </c>
      <c r="AQ96" s="122"/>
      <c r="AR96" s="6"/>
      <c r="AT96" s="9" t="s">
        <v>154</v>
      </c>
      <c r="AU96" s="6"/>
      <c r="AW96" s="292"/>
      <c r="AX96" s="292"/>
      <c r="AY96" s="287" t="s">
        <v>1146</v>
      </c>
      <c r="AZ96" s="217" t="s">
        <v>1122</v>
      </c>
      <c r="BA96" s="285" t="s">
        <v>1127</v>
      </c>
      <c r="BB96" s="285" t="s">
        <v>1160</v>
      </c>
      <c r="BC96" s="285" t="s">
        <v>1160</v>
      </c>
      <c r="BD96" s="291" t="s">
        <v>2421</v>
      </c>
      <c r="BE96" s="291" t="s">
        <v>2420</v>
      </c>
      <c r="BF96" s="285" t="s">
        <v>1506</v>
      </c>
      <c r="BG96" s="207" t="e">
        <f t="shared" si="76"/>
        <v>#N/A</v>
      </c>
    </row>
    <row r="97" spans="1:59" s="207" customFormat="1" hidden="1">
      <c r="A97" s="188">
        <f t="shared" ref="A97:A105" si="94">IF($A$24=$AU20,1,0)</f>
        <v>0</v>
      </c>
      <c r="B97" s="188">
        <f t="shared" si="73"/>
        <v>1</v>
      </c>
      <c r="C97" s="188">
        <f t="shared" si="71"/>
        <v>1</v>
      </c>
      <c r="D97" s="6"/>
      <c r="E97" s="299">
        <f t="shared" ref="E97:L97" si="95">+MAX(E96,E98)</f>
        <v>15120</v>
      </c>
      <c r="F97" s="299">
        <f t="shared" si="95"/>
        <v>17280</v>
      </c>
      <c r="G97" s="299">
        <f t="shared" si="95"/>
        <v>19440</v>
      </c>
      <c r="H97" s="299">
        <f t="shared" si="95"/>
        <v>21560</v>
      </c>
      <c r="I97" s="299">
        <f t="shared" si="95"/>
        <v>23320</v>
      </c>
      <c r="J97" s="299">
        <f t="shared" si="95"/>
        <v>25040</v>
      </c>
      <c r="K97" s="299">
        <f t="shared" si="95"/>
        <v>26760</v>
      </c>
      <c r="L97" s="299">
        <f t="shared" si="95"/>
        <v>28480</v>
      </c>
      <c r="M97" s="6"/>
      <c r="N97" s="170" t="s">
        <v>2228</v>
      </c>
      <c r="P97" s="196"/>
      <c r="Q97" s="196"/>
      <c r="R97" s="196"/>
      <c r="S97" s="196"/>
      <c r="T97" s="196"/>
      <c r="U97" s="196"/>
      <c r="V97" s="196"/>
      <c r="W97" s="196"/>
      <c r="X97" s="6"/>
      <c r="Y97" s="196"/>
      <c r="Z97" s="196"/>
      <c r="AA97" s="196"/>
      <c r="AB97" s="196"/>
      <c r="AC97" s="196"/>
      <c r="AD97" s="196"/>
      <c r="AE97" s="196"/>
      <c r="AF97" s="196"/>
      <c r="AG97" s="6"/>
      <c r="AH97" s="6"/>
      <c r="AI97" s="196"/>
      <c r="AJ97" s="196"/>
      <c r="AK97" s="196"/>
      <c r="AL97" s="196"/>
      <c r="AM97" s="196"/>
      <c r="AN97" s="196"/>
      <c r="AO97" s="196"/>
      <c r="AP97" s="196"/>
      <c r="AQ97" s="122"/>
      <c r="AR97" s="6"/>
      <c r="AT97" s="9" t="s">
        <v>88</v>
      </c>
      <c r="AU97" s="6"/>
      <c r="AW97" s="292"/>
      <c r="AX97" s="292"/>
      <c r="AY97" s="287" t="s">
        <v>1147</v>
      </c>
      <c r="AZ97" s="217" t="s">
        <v>1014</v>
      </c>
      <c r="BA97" s="285" t="s">
        <v>1128</v>
      </c>
      <c r="BB97" s="285" t="s">
        <v>1161</v>
      </c>
      <c r="BC97" s="285" t="s">
        <v>1161</v>
      </c>
      <c r="BD97" s="291" t="s">
        <v>1506</v>
      </c>
      <c r="BE97" s="291" t="s">
        <v>2421</v>
      </c>
      <c r="BF97" s="285" t="s">
        <v>2422</v>
      </c>
    </row>
    <row r="98" spans="1:59" s="207" customFormat="1" hidden="1">
      <c r="A98" s="188">
        <f t="shared" si="94"/>
        <v>0</v>
      </c>
      <c r="B98" s="188">
        <f t="shared" si="73"/>
        <v>1</v>
      </c>
      <c r="C98" s="188">
        <f t="shared" si="71"/>
        <v>1</v>
      </c>
      <c r="D98" s="6"/>
      <c r="E98" s="298">
        <f t="shared" ref="E98:L98" si="96">+MAX(P98,Y98,AI98)</f>
        <v>15120</v>
      </c>
      <c r="F98" s="298">
        <f t="shared" si="96"/>
        <v>17280</v>
      </c>
      <c r="G98" s="298">
        <f t="shared" si="96"/>
        <v>19440</v>
      </c>
      <c r="H98" s="298">
        <f t="shared" si="96"/>
        <v>21560</v>
      </c>
      <c r="I98" s="298">
        <f t="shared" si="96"/>
        <v>23320</v>
      </c>
      <c r="J98" s="298">
        <f t="shared" si="96"/>
        <v>25040</v>
      </c>
      <c r="K98" s="298">
        <f t="shared" si="96"/>
        <v>26760</v>
      </c>
      <c r="L98" s="298">
        <f t="shared" si="96"/>
        <v>28480</v>
      </c>
      <c r="M98" s="6"/>
      <c r="N98" s="95" t="s">
        <v>2187</v>
      </c>
      <c r="O98" s="6"/>
      <c r="P98" s="194">
        <f t="shared" ref="P98:W98" si="97">+P122/5*4</f>
        <v>15120</v>
      </c>
      <c r="Q98" s="194">
        <f t="shared" si="97"/>
        <v>17280</v>
      </c>
      <c r="R98" s="194">
        <f t="shared" si="97"/>
        <v>19440</v>
      </c>
      <c r="S98" s="194">
        <f t="shared" si="97"/>
        <v>21560</v>
      </c>
      <c r="T98" s="194">
        <f t="shared" si="97"/>
        <v>23320</v>
      </c>
      <c r="U98" s="194">
        <f t="shared" si="97"/>
        <v>25040</v>
      </c>
      <c r="V98" s="194">
        <f t="shared" si="97"/>
        <v>26760</v>
      </c>
      <c r="W98" s="194">
        <f t="shared" si="97"/>
        <v>28480</v>
      </c>
      <c r="X98" s="6"/>
      <c r="Y98" s="194">
        <f t="shared" ref="Y98:AF98" si="98">+Y122/5*4</f>
        <v>0</v>
      </c>
      <c r="Z98" s="194">
        <f t="shared" si="98"/>
        <v>0</v>
      </c>
      <c r="AA98" s="194">
        <f t="shared" si="98"/>
        <v>0</v>
      </c>
      <c r="AB98" s="194">
        <f t="shared" si="98"/>
        <v>0</v>
      </c>
      <c r="AC98" s="194">
        <f t="shared" si="98"/>
        <v>0</v>
      </c>
      <c r="AD98" s="194">
        <f t="shared" si="98"/>
        <v>0</v>
      </c>
      <c r="AE98" s="194">
        <f t="shared" si="98"/>
        <v>0</v>
      </c>
      <c r="AF98" s="194">
        <f t="shared" si="98"/>
        <v>0</v>
      </c>
      <c r="AG98" s="6"/>
      <c r="AH98" s="6"/>
      <c r="AI98" s="194">
        <f t="shared" ref="AI98:AP98" si="99">+AI122*0.8</f>
        <v>0</v>
      </c>
      <c r="AJ98" s="194">
        <f t="shared" si="99"/>
        <v>0</v>
      </c>
      <c r="AK98" s="194">
        <f t="shared" si="99"/>
        <v>0</v>
      </c>
      <c r="AL98" s="194">
        <f t="shared" si="99"/>
        <v>0</v>
      </c>
      <c r="AM98" s="194">
        <f t="shared" si="99"/>
        <v>0</v>
      </c>
      <c r="AN98" s="194">
        <f t="shared" si="99"/>
        <v>0</v>
      </c>
      <c r="AO98" s="194">
        <f t="shared" si="99"/>
        <v>0</v>
      </c>
      <c r="AP98" s="194">
        <f t="shared" si="99"/>
        <v>0</v>
      </c>
      <c r="AQ98" s="122"/>
      <c r="AT98" s="9" t="s">
        <v>155</v>
      </c>
      <c r="AU98" s="6"/>
      <c r="AW98" s="292"/>
      <c r="AX98" s="292"/>
      <c r="AY98" s="287" t="s">
        <v>1148</v>
      </c>
      <c r="AZ98" s="217" t="s">
        <v>1445</v>
      </c>
      <c r="BA98" s="285" t="s">
        <v>37</v>
      </c>
      <c r="BB98" s="285" t="s">
        <v>1162</v>
      </c>
      <c r="BC98" s="285" t="s">
        <v>1162</v>
      </c>
      <c r="BD98" s="291" t="s">
        <v>2422</v>
      </c>
      <c r="BE98" s="291" t="s">
        <v>1506</v>
      </c>
      <c r="BF98" s="285" t="s">
        <v>104</v>
      </c>
    </row>
    <row r="99" spans="1:59" hidden="1">
      <c r="A99" s="188">
        <f t="shared" si="94"/>
        <v>0</v>
      </c>
      <c r="B99" s="188">
        <f t="shared" si="73"/>
        <v>1</v>
      </c>
      <c r="C99" s="188">
        <f t="shared" si="71"/>
        <v>1</v>
      </c>
      <c r="E99" s="299">
        <f>+MAX(E98,E100)</f>
        <v>15160</v>
      </c>
      <c r="F99" s="299">
        <f t="shared" ref="F99:L99" si="100">+MAX(F98,F100)</f>
        <v>17320</v>
      </c>
      <c r="G99" s="299">
        <f t="shared" si="100"/>
        <v>19480</v>
      </c>
      <c r="H99" s="299">
        <f t="shared" si="100"/>
        <v>21640</v>
      </c>
      <c r="I99" s="299">
        <f t="shared" si="100"/>
        <v>23360</v>
      </c>
      <c r="J99" s="299">
        <f t="shared" si="100"/>
        <v>25120</v>
      </c>
      <c r="K99" s="299">
        <f t="shared" si="100"/>
        <v>26840</v>
      </c>
      <c r="L99" s="299">
        <f t="shared" si="100"/>
        <v>28560</v>
      </c>
      <c r="N99" s="170" t="s">
        <v>2228</v>
      </c>
      <c r="P99" s="196"/>
      <c r="Q99" s="196"/>
      <c r="R99" s="196"/>
      <c r="S99" s="196"/>
      <c r="T99" s="196"/>
      <c r="U99" s="196"/>
      <c r="V99" s="196"/>
      <c r="W99" s="196"/>
      <c r="Y99" s="196"/>
      <c r="Z99" s="196"/>
      <c r="AA99" s="196"/>
      <c r="AB99" s="196"/>
      <c r="AC99" s="196"/>
      <c r="AD99" s="196"/>
      <c r="AE99" s="196"/>
      <c r="AF99" s="196"/>
      <c r="AI99" s="196"/>
      <c r="AJ99" s="196"/>
      <c r="AK99" s="196"/>
      <c r="AL99" s="196"/>
      <c r="AM99" s="196"/>
      <c r="AN99" s="196"/>
      <c r="AO99" s="196"/>
      <c r="AP99" s="196"/>
      <c r="AQ99" s="122"/>
      <c r="AR99" s="207"/>
      <c r="AT99" s="9" t="s">
        <v>156</v>
      </c>
      <c r="AW99" s="292"/>
      <c r="AX99" s="292"/>
      <c r="AY99" s="287" t="s">
        <v>1149</v>
      </c>
      <c r="AZ99" s="217" t="s">
        <v>1123</v>
      </c>
      <c r="BA99" s="285" t="s">
        <v>2165</v>
      </c>
      <c r="BB99" s="285" t="s">
        <v>54</v>
      </c>
      <c r="BC99" s="285" t="s">
        <v>54</v>
      </c>
      <c r="BD99" s="291" t="s">
        <v>104</v>
      </c>
      <c r="BE99" s="291" t="s">
        <v>2422</v>
      </c>
      <c r="BF99" s="285" t="s">
        <v>2423</v>
      </c>
      <c r="BG99" s="6" t="e">
        <f t="shared" ref="BG99:BG104" si="101">+MATCH(BE$10:BE$558,AZ$10:AZ$551,0)</f>
        <v>#N/A</v>
      </c>
    </row>
    <row r="100" spans="1:59" hidden="1">
      <c r="A100" s="188">
        <f t="shared" si="94"/>
        <v>0</v>
      </c>
      <c r="B100" s="188">
        <f t="shared" si="73"/>
        <v>1</v>
      </c>
      <c r="C100" s="188">
        <f t="shared" si="71"/>
        <v>1</v>
      </c>
      <c r="E100" s="300">
        <f t="shared" ref="E100:L100" si="102">+MAX(P100,Y100,AI100)</f>
        <v>15160</v>
      </c>
      <c r="F100" s="300">
        <f t="shared" si="102"/>
        <v>17320</v>
      </c>
      <c r="G100" s="300">
        <f t="shared" si="102"/>
        <v>19480</v>
      </c>
      <c r="H100" s="300">
        <f t="shared" si="102"/>
        <v>21640</v>
      </c>
      <c r="I100" s="300">
        <f t="shared" si="102"/>
        <v>23360</v>
      </c>
      <c r="J100" s="300">
        <f t="shared" si="102"/>
        <v>25120</v>
      </c>
      <c r="K100" s="300">
        <f t="shared" si="102"/>
        <v>26840</v>
      </c>
      <c r="L100" s="300">
        <f t="shared" si="102"/>
        <v>28560</v>
      </c>
      <c r="N100" s="95" t="s">
        <v>2226</v>
      </c>
      <c r="P100" s="194">
        <f t="shared" ref="P100:W100" si="103">+P124/5*4</f>
        <v>14960</v>
      </c>
      <c r="Q100" s="194">
        <f t="shared" si="103"/>
        <v>17080</v>
      </c>
      <c r="R100" s="194">
        <f t="shared" si="103"/>
        <v>19200</v>
      </c>
      <c r="S100" s="194">
        <f t="shared" si="103"/>
        <v>21320</v>
      </c>
      <c r="T100" s="194">
        <f t="shared" si="103"/>
        <v>23040</v>
      </c>
      <c r="U100" s="194">
        <f t="shared" si="103"/>
        <v>24760</v>
      </c>
      <c r="V100" s="194">
        <f t="shared" si="103"/>
        <v>26440</v>
      </c>
      <c r="W100" s="194">
        <f t="shared" si="103"/>
        <v>28160</v>
      </c>
      <c r="Y100" s="194">
        <f t="shared" ref="Y100:AF100" si="104">+Y124/5*4</f>
        <v>15120</v>
      </c>
      <c r="Z100" s="194">
        <f t="shared" si="104"/>
        <v>17280</v>
      </c>
      <c r="AA100" s="194">
        <f t="shared" si="104"/>
        <v>19440</v>
      </c>
      <c r="AB100" s="194">
        <f t="shared" si="104"/>
        <v>21560</v>
      </c>
      <c r="AC100" s="194">
        <f t="shared" si="104"/>
        <v>23320</v>
      </c>
      <c r="AD100" s="194">
        <f t="shared" si="104"/>
        <v>25040</v>
      </c>
      <c r="AE100" s="194">
        <f t="shared" si="104"/>
        <v>26760</v>
      </c>
      <c r="AF100" s="194">
        <f t="shared" si="104"/>
        <v>28480</v>
      </c>
      <c r="AI100" s="194">
        <f t="shared" ref="AI100:AP100" si="105">+AI124*0.8</f>
        <v>15160</v>
      </c>
      <c r="AJ100" s="194">
        <f t="shared" si="105"/>
        <v>17320</v>
      </c>
      <c r="AK100" s="194">
        <f t="shared" si="105"/>
        <v>19480</v>
      </c>
      <c r="AL100" s="194">
        <f t="shared" si="105"/>
        <v>21640</v>
      </c>
      <c r="AM100" s="194">
        <f t="shared" si="105"/>
        <v>23360</v>
      </c>
      <c r="AN100" s="194">
        <f t="shared" si="105"/>
        <v>25120</v>
      </c>
      <c r="AO100" s="194">
        <f t="shared" si="105"/>
        <v>26840</v>
      </c>
      <c r="AP100" s="194">
        <f t="shared" si="105"/>
        <v>28560</v>
      </c>
      <c r="AQ100" s="122"/>
      <c r="AR100" s="207"/>
      <c r="AT100" s="9" t="s">
        <v>83</v>
      </c>
      <c r="AW100" s="292"/>
      <c r="AX100" s="292"/>
      <c r="AY100" s="287" t="s">
        <v>1150</v>
      </c>
      <c r="AZ100" s="217" t="s">
        <v>1124</v>
      </c>
      <c r="BA100" s="285" t="s">
        <v>1069</v>
      </c>
      <c r="BB100" s="285" t="s">
        <v>1163</v>
      </c>
      <c r="BC100" s="285" t="s">
        <v>1163</v>
      </c>
      <c r="BD100" s="291" t="s">
        <v>2423</v>
      </c>
      <c r="BE100" s="291" t="s">
        <v>104</v>
      </c>
      <c r="BF100" s="285" t="s">
        <v>1101</v>
      </c>
      <c r="BG100" s="6" t="e">
        <f t="shared" si="101"/>
        <v>#N/A</v>
      </c>
    </row>
    <row r="101" spans="1:59" hidden="1">
      <c r="A101" s="188">
        <f t="shared" si="94"/>
        <v>0</v>
      </c>
      <c r="B101" s="188">
        <f t="shared" si="73"/>
        <v>1</v>
      </c>
      <c r="C101" s="188">
        <f t="shared" si="71"/>
        <v>1</v>
      </c>
      <c r="E101" s="299">
        <f>+MAX(E100,E102)</f>
        <v>15160</v>
      </c>
      <c r="F101" s="299">
        <f t="shared" ref="F101:L101" si="106">+MAX(F100,F102)</f>
        <v>17320</v>
      </c>
      <c r="G101" s="299">
        <f t="shared" si="106"/>
        <v>19480</v>
      </c>
      <c r="H101" s="299">
        <f t="shared" si="106"/>
        <v>21640</v>
      </c>
      <c r="I101" s="299">
        <f t="shared" si="106"/>
        <v>23360</v>
      </c>
      <c r="J101" s="299">
        <f t="shared" si="106"/>
        <v>25120</v>
      </c>
      <c r="K101" s="299">
        <f t="shared" si="106"/>
        <v>26840</v>
      </c>
      <c r="L101" s="299">
        <f t="shared" si="106"/>
        <v>28560</v>
      </c>
      <c r="N101" s="170" t="s">
        <v>2228</v>
      </c>
      <c r="P101" s="196"/>
      <c r="Q101" s="196"/>
      <c r="R101" s="196"/>
      <c r="S101" s="196"/>
      <c r="T101" s="196"/>
      <c r="U101" s="196"/>
      <c r="V101" s="196"/>
      <c r="W101" s="196"/>
      <c r="Y101" s="196"/>
      <c r="Z101" s="196"/>
      <c r="AA101" s="196"/>
      <c r="AB101" s="196"/>
      <c r="AC101" s="196"/>
      <c r="AD101" s="196"/>
      <c r="AE101" s="196"/>
      <c r="AF101" s="196"/>
      <c r="AI101" s="196"/>
      <c r="AJ101" s="196"/>
      <c r="AK101" s="196"/>
      <c r="AL101" s="196"/>
      <c r="AM101" s="196"/>
      <c r="AN101" s="196"/>
      <c r="AO101" s="196"/>
      <c r="AP101" s="196"/>
      <c r="AQ101" s="122"/>
      <c r="AR101" s="207"/>
      <c r="AT101" s="9" t="s">
        <v>66</v>
      </c>
      <c r="AU101" s="207"/>
      <c r="AW101" s="292"/>
      <c r="AX101" s="292"/>
      <c r="AY101" s="287" t="s">
        <v>1151</v>
      </c>
      <c r="AZ101" s="217" t="s">
        <v>1125</v>
      </c>
      <c r="BA101" s="285" t="s">
        <v>1512</v>
      </c>
      <c r="BB101" s="285" t="s">
        <v>1456</v>
      </c>
      <c r="BC101" s="285" t="s">
        <v>1456</v>
      </c>
      <c r="BD101" s="291" t="s">
        <v>1101</v>
      </c>
      <c r="BE101" s="291" t="s">
        <v>2423</v>
      </c>
      <c r="BF101" s="285" t="s">
        <v>2424</v>
      </c>
      <c r="BG101" s="6" t="e">
        <f t="shared" si="101"/>
        <v>#N/A</v>
      </c>
    </row>
    <row r="102" spans="1:59" ht="15" hidden="1" customHeight="1">
      <c r="A102" s="188">
        <f t="shared" si="94"/>
        <v>0</v>
      </c>
      <c r="B102" s="188">
        <f t="shared" si="73"/>
        <v>1</v>
      </c>
      <c r="C102" s="188">
        <f t="shared" si="71"/>
        <v>1</v>
      </c>
      <c r="E102" s="300">
        <f t="shared" ref="E102:L102" si="107">+MAX(P102,Y102,AI102)</f>
        <v>15120</v>
      </c>
      <c r="F102" s="300">
        <f t="shared" si="107"/>
        <v>17280</v>
      </c>
      <c r="G102" s="300">
        <f t="shared" si="107"/>
        <v>19440</v>
      </c>
      <c r="H102" s="300">
        <f t="shared" si="107"/>
        <v>21560</v>
      </c>
      <c r="I102" s="300">
        <f t="shared" si="107"/>
        <v>23320</v>
      </c>
      <c r="J102" s="300">
        <f t="shared" si="107"/>
        <v>25040</v>
      </c>
      <c r="K102" s="300">
        <f t="shared" si="107"/>
        <v>26760</v>
      </c>
      <c r="L102" s="300">
        <f t="shared" si="107"/>
        <v>28480</v>
      </c>
      <c r="N102" s="95" t="s">
        <v>2266</v>
      </c>
      <c r="P102" s="194">
        <f t="shared" ref="P102:W102" si="108">+P126*0.8</f>
        <v>15040</v>
      </c>
      <c r="Q102" s="194">
        <f t="shared" si="108"/>
        <v>17160</v>
      </c>
      <c r="R102" s="194">
        <f t="shared" si="108"/>
        <v>19320</v>
      </c>
      <c r="S102" s="194">
        <f t="shared" si="108"/>
        <v>21440</v>
      </c>
      <c r="T102" s="194">
        <f t="shared" si="108"/>
        <v>23160</v>
      </c>
      <c r="U102" s="194">
        <f t="shared" si="108"/>
        <v>24880</v>
      </c>
      <c r="V102" s="194">
        <f t="shared" si="108"/>
        <v>26600</v>
      </c>
      <c r="W102" s="194">
        <f t="shared" si="108"/>
        <v>28320</v>
      </c>
      <c r="Y102" s="194">
        <f t="shared" ref="Y102:AF102" si="109">+Y126*0.8</f>
        <v>15120</v>
      </c>
      <c r="Z102" s="194">
        <f t="shared" si="109"/>
        <v>17280</v>
      </c>
      <c r="AA102" s="194">
        <f t="shared" si="109"/>
        <v>19440</v>
      </c>
      <c r="AB102" s="194">
        <f t="shared" si="109"/>
        <v>21560</v>
      </c>
      <c r="AC102" s="194">
        <f t="shared" si="109"/>
        <v>23320</v>
      </c>
      <c r="AD102" s="194">
        <f t="shared" si="109"/>
        <v>25040</v>
      </c>
      <c r="AE102" s="194">
        <f t="shared" si="109"/>
        <v>26760</v>
      </c>
      <c r="AF102" s="194">
        <f t="shared" si="109"/>
        <v>28480</v>
      </c>
      <c r="AI102" s="194">
        <f t="shared" ref="AI102:AP102" si="110">+AI126*0.8</f>
        <v>0</v>
      </c>
      <c r="AJ102" s="194">
        <f t="shared" si="110"/>
        <v>0</v>
      </c>
      <c r="AK102" s="194">
        <f t="shared" si="110"/>
        <v>0</v>
      </c>
      <c r="AL102" s="194">
        <f t="shared" si="110"/>
        <v>0</v>
      </c>
      <c r="AM102" s="194">
        <f t="shared" si="110"/>
        <v>0</v>
      </c>
      <c r="AN102" s="194">
        <f t="shared" si="110"/>
        <v>0</v>
      </c>
      <c r="AO102" s="194">
        <f t="shared" si="110"/>
        <v>0</v>
      </c>
      <c r="AP102" s="194">
        <f t="shared" si="110"/>
        <v>0</v>
      </c>
      <c r="AQ102" s="122"/>
      <c r="AT102" s="9" t="s">
        <v>157</v>
      </c>
      <c r="AU102" s="207"/>
      <c r="AW102" s="292"/>
      <c r="AX102" s="292"/>
      <c r="AY102" s="287" t="s">
        <v>1152</v>
      </c>
      <c r="AZ102" s="217" t="s">
        <v>1126</v>
      </c>
      <c r="BA102" s="285" t="s">
        <v>1129</v>
      </c>
      <c r="BB102" s="285" t="s">
        <v>1164</v>
      </c>
      <c r="BC102" s="285" t="s">
        <v>1164</v>
      </c>
      <c r="BD102" s="291" t="s">
        <v>2424</v>
      </c>
      <c r="BE102" s="291" t="s">
        <v>2163</v>
      </c>
      <c r="BF102" s="285" t="s">
        <v>1507</v>
      </c>
      <c r="BG102" s="6" t="e">
        <f t="shared" si="101"/>
        <v>#N/A</v>
      </c>
    </row>
    <row r="103" spans="1:59" ht="15" hidden="1" customHeight="1">
      <c r="A103" s="188">
        <f t="shared" si="94"/>
        <v>0</v>
      </c>
      <c r="B103" s="188">
        <f t="shared" si="73"/>
        <v>1</v>
      </c>
      <c r="C103" s="188">
        <f t="shared" si="71"/>
        <v>1</v>
      </c>
      <c r="D103" s="207"/>
      <c r="E103" s="299">
        <f>+MAX(E102,E104)</f>
        <v>15440</v>
      </c>
      <c r="F103" s="299">
        <f t="shared" ref="F103:L105" si="111">+MAX(F102,F104)</f>
        <v>17680</v>
      </c>
      <c r="G103" s="299">
        <f t="shared" si="111"/>
        <v>19880</v>
      </c>
      <c r="H103" s="299">
        <f t="shared" si="111"/>
        <v>22080</v>
      </c>
      <c r="I103" s="299">
        <f t="shared" si="111"/>
        <v>23840</v>
      </c>
      <c r="J103" s="299">
        <f t="shared" si="111"/>
        <v>25600</v>
      </c>
      <c r="K103" s="299">
        <f t="shared" si="111"/>
        <v>27400</v>
      </c>
      <c r="L103" s="299">
        <f t="shared" si="111"/>
        <v>29160</v>
      </c>
      <c r="M103" s="207"/>
      <c r="N103" s="170" t="s">
        <v>2228</v>
      </c>
      <c r="O103" s="207"/>
      <c r="P103" s="196"/>
      <c r="Q103" s="196"/>
      <c r="R103" s="196"/>
      <c r="S103" s="196"/>
      <c r="T103" s="196"/>
      <c r="U103" s="196"/>
      <c r="V103" s="196"/>
      <c r="W103" s="196"/>
      <c r="X103" s="207"/>
      <c r="Y103" s="196"/>
      <c r="Z103" s="196"/>
      <c r="AA103" s="196"/>
      <c r="AB103" s="196"/>
      <c r="AC103" s="196"/>
      <c r="AD103" s="196"/>
      <c r="AE103" s="196"/>
      <c r="AF103" s="196"/>
      <c r="AG103" s="207"/>
      <c r="AH103" s="207"/>
      <c r="AI103" s="196"/>
      <c r="AJ103" s="196"/>
      <c r="AK103" s="196"/>
      <c r="AL103" s="196"/>
      <c r="AM103" s="196"/>
      <c r="AN103" s="196"/>
      <c r="AO103" s="196"/>
      <c r="AP103" s="196"/>
      <c r="AQ103" s="215"/>
      <c r="AT103" s="9" t="s">
        <v>81</v>
      </c>
      <c r="AW103" s="292"/>
      <c r="AX103" s="292"/>
      <c r="AY103" s="287" t="s">
        <v>1153</v>
      </c>
      <c r="AZ103" s="217" t="s">
        <v>1127</v>
      </c>
      <c r="BA103" s="285" t="s">
        <v>1130</v>
      </c>
      <c r="BB103" s="285" t="s">
        <v>1457</v>
      </c>
      <c r="BC103" s="285" t="s">
        <v>1457</v>
      </c>
      <c r="BD103" s="291" t="s">
        <v>1507</v>
      </c>
      <c r="BE103" s="291" t="s">
        <v>1101</v>
      </c>
      <c r="BF103" s="285" t="s">
        <v>1438</v>
      </c>
      <c r="BG103" s="6">
        <f t="shared" si="101"/>
        <v>48</v>
      </c>
    </row>
    <row r="104" spans="1:59" hidden="1">
      <c r="A104" s="188">
        <f t="shared" si="94"/>
        <v>0</v>
      </c>
      <c r="B104" s="188">
        <f t="shared" si="73"/>
        <v>1</v>
      </c>
      <c r="C104" s="188">
        <f t="shared" si="71"/>
        <v>1</v>
      </c>
      <c r="D104" s="207"/>
      <c r="E104" s="301">
        <f t="shared" ref="E104:L104" si="112">+MAX(P104,Y104,AI104)</f>
        <v>15440</v>
      </c>
      <c r="F104" s="301">
        <f t="shared" si="112"/>
        <v>17680</v>
      </c>
      <c r="G104" s="301">
        <f t="shared" si="112"/>
        <v>19880</v>
      </c>
      <c r="H104" s="301">
        <f t="shared" si="112"/>
        <v>22080</v>
      </c>
      <c r="I104" s="301">
        <f t="shared" si="112"/>
        <v>23840</v>
      </c>
      <c r="J104" s="301">
        <f t="shared" si="112"/>
        <v>25600</v>
      </c>
      <c r="K104" s="301">
        <f t="shared" si="112"/>
        <v>27400</v>
      </c>
      <c r="L104" s="301">
        <f t="shared" si="112"/>
        <v>29160</v>
      </c>
      <c r="M104" s="207"/>
      <c r="N104" s="218" t="s">
        <v>2379</v>
      </c>
      <c r="O104" s="207"/>
      <c r="P104" s="197">
        <f t="shared" ref="P104:W104" si="113">+P128*0.8</f>
        <v>15200</v>
      </c>
      <c r="Q104" s="197">
        <f t="shared" si="113"/>
        <v>17360</v>
      </c>
      <c r="R104" s="197">
        <f t="shared" si="113"/>
        <v>19520</v>
      </c>
      <c r="S104" s="197">
        <f t="shared" si="113"/>
        <v>21680</v>
      </c>
      <c r="T104" s="197">
        <f t="shared" si="113"/>
        <v>23440</v>
      </c>
      <c r="U104" s="197">
        <f t="shared" si="113"/>
        <v>25160</v>
      </c>
      <c r="V104" s="197">
        <f t="shared" si="113"/>
        <v>26920</v>
      </c>
      <c r="W104" s="197">
        <f t="shared" si="113"/>
        <v>28640</v>
      </c>
      <c r="X104" s="207"/>
      <c r="Y104" s="197">
        <f t="shared" ref="Y104:AF104" si="114">+Y128*0.8</f>
        <v>0</v>
      </c>
      <c r="Z104" s="197">
        <f t="shared" si="114"/>
        <v>0</v>
      </c>
      <c r="AA104" s="197">
        <f t="shared" si="114"/>
        <v>0</v>
      </c>
      <c r="AB104" s="197">
        <f t="shared" si="114"/>
        <v>0</v>
      </c>
      <c r="AC104" s="197">
        <f t="shared" si="114"/>
        <v>0</v>
      </c>
      <c r="AD104" s="197">
        <f t="shared" si="114"/>
        <v>0</v>
      </c>
      <c r="AE104" s="197">
        <f t="shared" si="114"/>
        <v>0</v>
      </c>
      <c r="AF104" s="197">
        <f t="shared" si="114"/>
        <v>0</v>
      </c>
      <c r="AG104" s="207"/>
      <c r="AH104" s="207"/>
      <c r="AI104" s="197">
        <f t="shared" ref="AI104:AP104" si="115">+AI128*0.8</f>
        <v>15440</v>
      </c>
      <c r="AJ104" s="197">
        <f t="shared" si="115"/>
        <v>17680</v>
      </c>
      <c r="AK104" s="197">
        <f t="shared" si="115"/>
        <v>19880</v>
      </c>
      <c r="AL104" s="197">
        <f t="shared" si="115"/>
        <v>22080</v>
      </c>
      <c r="AM104" s="197">
        <f t="shared" si="115"/>
        <v>23840</v>
      </c>
      <c r="AN104" s="197">
        <f t="shared" si="115"/>
        <v>25600</v>
      </c>
      <c r="AO104" s="197">
        <f t="shared" si="115"/>
        <v>27400</v>
      </c>
      <c r="AP104" s="197">
        <f t="shared" si="115"/>
        <v>29160</v>
      </c>
      <c r="AQ104" s="215"/>
      <c r="AT104" s="9" t="s">
        <v>158</v>
      </c>
      <c r="AW104" s="292"/>
      <c r="AX104" s="292"/>
      <c r="AY104" s="287" t="s">
        <v>1154</v>
      </c>
      <c r="AZ104" s="217" t="s">
        <v>1128</v>
      </c>
      <c r="BA104" s="285" t="s">
        <v>1513</v>
      </c>
      <c r="BB104" s="285" t="s">
        <v>1165</v>
      </c>
      <c r="BC104" s="285" t="s">
        <v>1165</v>
      </c>
      <c r="BD104" s="291" t="s">
        <v>1438</v>
      </c>
      <c r="BE104" s="291" t="s">
        <v>2424</v>
      </c>
      <c r="BF104" s="285" t="s">
        <v>2425</v>
      </c>
      <c r="BG104" s="6" t="e">
        <f t="shared" si="101"/>
        <v>#N/A</v>
      </c>
    </row>
    <row r="105" spans="1:59" hidden="1">
      <c r="A105" s="188">
        <f t="shared" si="94"/>
        <v>0</v>
      </c>
      <c r="B105" s="188">
        <f t="shared" si="73"/>
        <v>1</v>
      </c>
      <c r="C105" s="188">
        <f t="shared" si="71"/>
        <v>1</v>
      </c>
      <c r="D105" s="207"/>
      <c r="E105" s="299">
        <f>+MAX(E104,E106)</f>
        <v>16360</v>
      </c>
      <c r="F105" s="299">
        <f t="shared" si="111"/>
        <v>18680</v>
      </c>
      <c r="G105" s="299">
        <f t="shared" si="111"/>
        <v>21040</v>
      </c>
      <c r="H105" s="299">
        <f t="shared" si="111"/>
        <v>23360</v>
      </c>
      <c r="I105" s="299">
        <f t="shared" si="111"/>
        <v>25240</v>
      </c>
      <c r="J105" s="299">
        <f t="shared" si="111"/>
        <v>27080</v>
      </c>
      <c r="K105" s="299">
        <f t="shared" si="111"/>
        <v>28960</v>
      </c>
      <c r="L105" s="299">
        <f t="shared" si="111"/>
        <v>30840</v>
      </c>
      <c r="M105" s="207"/>
      <c r="N105" s="170" t="s">
        <v>2228</v>
      </c>
      <c r="O105" s="207"/>
      <c r="P105" s="196"/>
      <c r="Q105" s="196"/>
      <c r="R105" s="196"/>
      <c r="S105" s="196"/>
      <c r="T105" s="196"/>
      <c r="U105" s="196"/>
      <c r="V105" s="196"/>
      <c r="W105" s="196"/>
      <c r="X105" s="207"/>
      <c r="Y105" s="196"/>
      <c r="Z105" s="196"/>
      <c r="AA105" s="196"/>
      <c r="AB105" s="196"/>
      <c r="AC105" s="196"/>
      <c r="AD105" s="196"/>
      <c r="AE105" s="196"/>
      <c r="AF105" s="196"/>
      <c r="AG105" s="207"/>
      <c r="AH105" s="207"/>
      <c r="AI105" s="196"/>
      <c r="AJ105" s="196"/>
      <c r="AK105" s="196"/>
      <c r="AL105" s="196"/>
      <c r="AM105" s="196"/>
      <c r="AN105" s="196"/>
      <c r="AO105" s="196"/>
      <c r="AP105" s="196"/>
      <c r="AQ105" s="215"/>
      <c r="AT105" s="9" t="s">
        <v>159</v>
      </c>
      <c r="AW105" s="292"/>
      <c r="AX105" s="292"/>
      <c r="AY105" s="287" t="s">
        <v>1155</v>
      </c>
      <c r="AZ105" s="217" t="s">
        <v>37</v>
      </c>
      <c r="BA105" s="285" t="s">
        <v>1131</v>
      </c>
      <c r="BB105" s="285" t="s">
        <v>1166</v>
      </c>
      <c r="BC105" s="285" t="s">
        <v>1166</v>
      </c>
      <c r="BD105" s="291" t="s">
        <v>2425</v>
      </c>
      <c r="BE105" s="291" t="s">
        <v>1507</v>
      </c>
      <c r="BF105" s="285" t="s">
        <v>3013</v>
      </c>
    </row>
    <row r="106" spans="1:59" ht="15" hidden="1" customHeight="1">
      <c r="A106" s="188">
        <f>IF($A$24=$AU29,1,0)</f>
        <v>0</v>
      </c>
      <c r="B106" s="188">
        <f t="shared" si="73"/>
        <v>1</v>
      </c>
      <c r="C106" s="188">
        <f t="shared" si="71"/>
        <v>1</v>
      </c>
      <c r="D106" s="207"/>
      <c r="E106" s="301">
        <f t="shared" ref="E106:L106" si="116">+MAX(P106,Y106,AI106)</f>
        <v>16360</v>
      </c>
      <c r="F106" s="301">
        <f t="shared" si="116"/>
        <v>18680</v>
      </c>
      <c r="G106" s="301">
        <f t="shared" si="116"/>
        <v>21040</v>
      </c>
      <c r="H106" s="301">
        <f t="shared" si="116"/>
        <v>23360</v>
      </c>
      <c r="I106" s="301">
        <f t="shared" si="116"/>
        <v>25240</v>
      </c>
      <c r="J106" s="301">
        <f t="shared" si="116"/>
        <v>27080</v>
      </c>
      <c r="K106" s="301">
        <f t="shared" si="116"/>
        <v>28960</v>
      </c>
      <c r="L106" s="301">
        <f t="shared" si="116"/>
        <v>30840</v>
      </c>
      <c r="M106" s="207"/>
      <c r="N106" s="218" t="s">
        <v>3004</v>
      </c>
      <c r="O106" s="207"/>
      <c r="P106" s="197">
        <f t="shared" ref="P106:W106" si="117">P130*0.8</f>
        <v>15840</v>
      </c>
      <c r="Q106" s="197">
        <f t="shared" si="117"/>
        <v>18080</v>
      </c>
      <c r="R106" s="197">
        <f t="shared" si="117"/>
        <v>20360</v>
      </c>
      <c r="S106" s="197">
        <f t="shared" si="117"/>
        <v>22600</v>
      </c>
      <c r="T106" s="197">
        <f t="shared" si="117"/>
        <v>24440</v>
      </c>
      <c r="U106" s="197">
        <f t="shared" si="117"/>
        <v>26240</v>
      </c>
      <c r="V106" s="197">
        <f t="shared" si="117"/>
        <v>28040</v>
      </c>
      <c r="W106" s="197">
        <f t="shared" si="117"/>
        <v>29840</v>
      </c>
      <c r="X106" s="207"/>
      <c r="Y106" s="197">
        <f t="shared" ref="Y106:AF106" si="118">+Y130*0.8</f>
        <v>0</v>
      </c>
      <c r="Z106" s="197">
        <f t="shared" si="118"/>
        <v>0</v>
      </c>
      <c r="AA106" s="197">
        <f t="shared" si="118"/>
        <v>0</v>
      </c>
      <c r="AB106" s="197">
        <f t="shared" si="118"/>
        <v>0</v>
      </c>
      <c r="AC106" s="197">
        <f t="shared" si="118"/>
        <v>0</v>
      </c>
      <c r="AD106" s="197">
        <f t="shared" si="118"/>
        <v>0</v>
      </c>
      <c r="AE106" s="197">
        <f t="shared" si="118"/>
        <v>0</v>
      </c>
      <c r="AF106" s="197">
        <f t="shared" si="118"/>
        <v>0</v>
      </c>
      <c r="AG106" s="207"/>
      <c r="AH106" s="207"/>
      <c r="AI106" s="197">
        <f t="shared" ref="AI106:AP106" si="119">+AI130*0.8</f>
        <v>16360</v>
      </c>
      <c r="AJ106" s="197">
        <f t="shared" si="119"/>
        <v>18680</v>
      </c>
      <c r="AK106" s="197">
        <f t="shared" si="119"/>
        <v>21040</v>
      </c>
      <c r="AL106" s="197">
        <f t="shared" si="119"/>
        <v>23360</v>
      </c>
      <c r="AM106" s="197">
        <f t="shared" si="119"/>
        <v>25240</v>
      </c>
      <c r="AN106" s="197">
        <f t="shared" si="119"/>
        <v>27080</v>
      </c>
      <c r="AO106" s="197">
        <f t="shared" si="119"/>
        <v>28960</v>
      </c>
      <c r="AP106" s="197">
        <f t="shared" si="119"/>
        <v>30840</v>
      </c>
      <c r="AQ106" s="215"/>
      <c r="AT106" s="9" t="s">
        <v>160</v>
      </c>
      <c r="AW106" s="292"/>
      <c r="AX106" s="292"/>
      <c r="AY106" s="287" t="s">
        <v>1156</v>
      </c>
      <c r="AZ106" s="217" t="s">
        <v>2165</v>
      </c>
      <c r="BA106" s="285" t="s">
        <v>41</v>
      </c>
      <c r="BB106" s="285" t="s">
        <v>1168</v>
      </c>
      <c r="BC106" s="285" t="s">
        <v>1168</v>
      </c>
      <c r="BD106" s="291" t="s">
        <v>2426</v>
      </c>
      <c r="BE106" s="291" t="s">
        <v>1438</v>
      </c>
      <c r="BF106" s="285" t="s">
        <v>2427</v>
      </c>
    </row>
    <row r="107" spans="1:59" ht="15" hidden="1" customHeight="1">
      <c r="A107" s="188">
        <f>IF($A$24=$AU30,1,0)</f>
        <v>0</v>
      </c>
      <c r="B107" s="188">
        <f t="shared" si="73"/>
        <v>1</v>
      </c>
      <c r="C107" s="188">
        <f t="shared" si="71"/>
        <v>1</v>
      </c>
      <c r="D107" s="207"/>
      <c r="E107" s="299">
        <f>+MAX(E106,E108)</f>
        <v>16960</v>
      </c>
      <c r="F107" s="299">
        <f t="shared" ref="F107:L107" si="120">+MAX(F106,F108)</f>
        <v>19400</v>
      </c>
      <c r="G107" s="299">
        <f t="shared" si="120"/>
        <v>21800</v>
      </c>
      <c r="H107" s="299">
        <f t="shared" si="120"/>
        <v>24240</v>
      </c>
      <c r="I107" s="299">
        <f t="shared" si="120"/>
        <v>26160</v>
      </c>
      <c r="J107" s="299">
        <f t="shared" si="120"/>
        <v>28120</v>
      </c>
      <c r="K107" s="299">
        <f t="shared" si="120"/>
        <v>30040</v>
      </c>
      <c r="L107" s="299">
        <f t="shared" si="120"/>
        <v>32000</v>
      </c>
      <c r="M107" s="207"/>
      <c r="N107" s="170" t="s">
        <v>2228</v>
      </c>
      <c r="O107" s="207"/>
      <c r="P107" s="196"/>
      <c r="Q107" s="196"/>
      <c r="R107" s="196"/>
      <c r="S107" s="196"/>
      <c r="T107" s="196"/>
      <c r="U107" s="196"/>
      <c r="V107" s="196"/>
      <c r="W107" s="196"/>
      <c r="X107" s="207"/>
      <c r="Y107" s="196"/>
      <c r="Z107" s="196"/>
      <c r="AA107" s="196"/>
      <c r="AB107" s="196"/>
      <c r="AC107" s="196"/>
      <c r="AD107" s="196"/>
      <c r="AE107" s="196"/>
      <c r="AF107" s="196"/>
      <c r="AG107" s="207"/>
      <c r="AH107" s="207"/>
      <c r="AI107" s="196"/>
      <c r="AJ107" s="196"/>
      <c r="AK107" s="196"/>
      <c r="AL107" s="196"/>
      <c r="AM107" s="196"/>
      <c r="AN107" s="196"/>
      <c r="AO107" s="196"/>
      <c r="AP107" s="196"/>
      <c r="AQ107" s="215"/>
      <c r="AT107" s="9" t="s">
        <v>161</v>
      </c>
      <c r="AW107" s="292"/>
      <c r="AX107" s="292"/>
      <c r="AY107" s="287" t="s">
        <v>1157</v>
      </c>
      <c r="AZ107" s="217" t="s">
        <v>1069</v>
      </c>
      <c r="BA107" s="285" t="s">
        <v>1132</v>
      </c>
      <c r="BB107" s="285" t="s">
        <v>1169</v>
      </c>
      <c r="BC107" s="285" t="s">
        <v>1169</v>
      </c>
      <c r="BD107" s="291" t="s">
        <v>2427</v>
      </c>
      <c r="BE107" s="291" t="s">
        <v>2425</v>
      </c>
      <c r="BF107" s="285" t="s">
        <v>2428</v>
      </c>
      <c r="BG107" s="6" t="e">
        <f t="shared" ref="BG107:BG118" si="121">+MATCH(BE$10:BE$558,AZ$10:AZ$551,0)</f>
        <v>#N/A</v>
      </c>
    </row>
    <row r="108" spans="1:59" ht="15" hidden="1" customHeight="1">
      <c r="A108" s="188">
        <f>IF($A$24=$AU31,1,0)</f>
        <v>0</v>
      </c>
      <c r="B108" s="188">
        <f t="shared" si="73"/>
        <v>1</v>
      </c>
      <c r="C108" s="188">
        <f t="shared" si="71"/>
        <v>1</v>
      </c>
      <c r="D108" s="207"/>
      <c r="E108" s="301">
        <f>+MAX(P108,Y108,AI108)</f>
        <v>16960</v>
      </c>
      <c r="F108" s="301">
        <f t="shared" ref="F108:L108" si="122">+MAX(Q108,Z108,AJ108)</f>
        <v>19400</v>
      </c>
      <c r="G108" s="301">
        <f t="shared" si="122"/>
        <v>21800</v>
      </c>
      <c r="H108" s="301">
        <f t="shared" si="122"/>
        <v>24240</v>
      </c>
      <c r="I108" s="301">
        <f t="shared" si="122"/>
        <v>26160</v>
      </c>
      <c r="J108" s="301">
        <f t="shared" si="122"/>
        <v>28120</v>
      </c>
      <c r="K108" s="301">
        <f t="shared" si="122"/>
        <v>30040</v>
      </c>
      <c r="L108" s="301">
        <f t="shared" si="122"/>
        <v>32000</v>
      </c>
      <c r="M108" s="207"/>
      <c r="N108" s="218" t="s">
        <v>2968</v>
      </c>
      <c r="O108" s="207"/>
      <c r="P108" s="197">
        <f>P132*0.8</f>
        <v>16440</v>
      </c>
      <c r="Q108" s="197">
        <f t="shared" ref="Q108:W108" si="123">Q132*0.8</f>
        <v>18800</v>
      </c>
      <c r="R108" s="197">
        <f t="shared" si="123"/>
        <v>21160</v>
      </c>
      <c r="S108" s="197">
        <f t="shared" si="123"/>
        <v>23480</v>
      </c>
      <c r="T108" s="197">
        <f t="shared" si="123"/>
        <v>25360</v>
      </c>
      <c r="U108" s="197">
        <f t="shared" si="123"/>
        <v>27240</v>
      </c>
      <c r="V108" s="197">
        <f t="shared" si="123"/>
        <v>29120</v>
      </c>
      <c r="W108" s="197">
        <f t="shared" si="123"/>
        <v>31000</v>
      </c>
      <c r="X108" s="207"/>
      <c r="Y108" s="197">
        <f>+Y132*0.8</f>
        <v>0</v>
      </c>
      <c r="Z108" s="197">
        <f t="shared" ref="Z108:AF108" si="124">+Z132*0.8</f>
        <v>0</v>
      </c>
      <c r="AA108" s="197">
        <f t="shared" si="124"/>
        <v>0</v>
      </c>
      <c r="AB108" s="197">
        <f t="shared" si="124"/>
        <v>0</v>
      </c>
      <c r="AC108" s="197">
        <f t="shared" si="124"/>
        <v>0</v>
      </c>
      <c r="AD108" s="197">
        <f t="shared" si="124"/>
        <v>0</v>
      </c>
      <c r="AE108" s="197">
        <f t="shared" si="124"/>
        <v>0</v>
      </c>
      <c r="AF108" s="197">
        <f t="shared" si="124"/>
        <v>0</v>
      </c>
      <c r="AG108" s="207"/>
      <c r="AH108" s="207"/>
      <c r="AI108" s="197">
        <f>+AI132*0.8</f>
        <v>16960</v>
      </c>
      <c r="AJ108" s="197">
        <f t="shared" ref="AJ108:AP108" si="125">+AJ132*0.8</f>
        <v>19400</v>
      </c>
      <c r="AK108" s="197">
        <f t="shared" si="125"/>
        <v>21800</v>
      </c>
      <c r="AL108" s="197">
        <f t="shared" si="125"/>
        <v>24240</v>
      </c>
      <c r="AM108" s="197">
        <f t="shared" si="125"/>
        <v>26160</v>
      </c>
      <c r="AN108" s="197">
        <f t="shared" si="125"/>
        <v>28120</v>
      </c>
      <c r="AO108" s="197">
        <f t="shared" si="125"/>
        <v>30040</v>
      </c>
      <c r="AP108" s="197">
        <f t="shared" si="125"/>
        <v>32000</v>
      </c>
      <c r="AQ108" s="215"/>
      <c r="AT108" s="9" t="s">
        <v>162</v>
      </c>
      <c r="AW108" s="292"/>
      <c r="AX108" s="292"/>
      <c r="AY108" s="287" t="s">
        <v>1158</v>
      </c>
      <c r="AZ108" s="217" t="s">
        <v>1512</v>
      </c>
      <c r="BA108" s="285" t="s">
        <v>1133</v>
      </c>
      <c r="BB108" s="285" t="s">
        <v>1068</v>
      </c>
      <c r="BC108" s="285" t="s">
        <v>1068</v>
      </c>
      <c r="BD108" s="291" t="s">
        <v>2428</v>
      </c>
      <c r="BE108" s="291" t="s">
        <v>2426</v>
      </c>
      <c r="BF108" s="285" t="s">
        <v>2429</v>
      </c>
      <c r="BG108" s="6" t="e">
        <f t="shared" si="121"/>
        <v>#N/A</v>
      </c>
    </row>
    <row r="109" spans="1:59" ht="15" hidden="1" customHeight="1">
      <c r="A109" s="118"/>
      <c r="B109" s="119"/>
      <c r="C109" s="120"/>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21" t="s">
        <v>1420</v>
      </c>
      <c r="AT109" s="9" t="s">
        <v>30</v>
      </c>
      <c r="AW109" s="292"/>
      <c r="AX109" s="292"/>
      <c r="AY109" s="287" t="s">
        <v>1159</v>
      </c>
      <c r="AZ109" s="217" t="s">
        <v>1446</v>
      </c>
      <c r="BA109" s="285" t="s">
        <v>1514</v>
      </c>
      <c r="BB109" s="285" t="s">
        <v>1170</v>
      </c>
      <c r="BC109" s="285" t="s">
        <v>1170</v>
      </c>
      <c r="BD109" s="291" t="s">
        <v>2429</v>
      </c>
      <c r="BE109" s="291" t="s">
        <v>2427</v>
      </c>
      <c r="BF109" s="285" t="s">
        <v>2430</v>
      </c>
      <c r="BG109" s="6" t="e">
        <f t="shared" si="121"/>
        <v>#N/A</v>
      </c>
    </row>
    <row r="110" spans="1:59" ht="15" hidden="1" customHeight="1">
      <c r="A110" s="87" t="s">
        <v>1410</v>
      </c>
      <c r="B110" s="88" t="s">
        <v>1411</v>
      </c>
      <c r="C110" s="93" t="s">
        <v>1361</v>
      </c>
      <c r="E110" s="117">
        <v>1</v>
      </c>
      <c r="F110" s="117">
        <v>2</v>
      </c>
      <c r="G110" s="117">
        <v>3</v>
      </c>
      <c r="H110" s="117">
        <v>4</v>
      </c>
      <c r="I110" s="117">
        <v>5</v>
      </c>
      <c r="J110" s="117">
        <v>6</v>
      </c>
      <c r="K110" s="117">
        <v>7</v>
      </c>
      <c r="L110" s="117">
        <v>8</v>
      </c>
      <c r="M110" s="85"/>
      <c r="N110" s="92">
        <v>50</v>
      </c>
      <c r="O110" s="85"/>
      <c r="P110" s="328" t="s">
        <v>1412</v>
      </c>
      <c r="Q110" s="328"/>
      <c r="R110" s="328"/>
      <c r="S110" s="328"/>
      <c r="T110" s="328"/>
      <c r="U110" s="328"/>
      <c r="V110" s="328"/>
      <c r="W110" s="328"/>
      <c r="Y110" s="326" t="s">
        <v>1413</v>
      </c>
      <c r="Z110" s="326"/>
      <c r="AA110" s="326"/>
      <c r="AB110" s="326"/>
      <c r="AC110" s="326"/>
      <c r="AD110" s="326"/>
      <c r="AE110" s="326"/>
      <c r="AF110" s="326"/>
      <c r="AI110" s="331" t="s">
        <v>1414</v>
      </c>
      <c r="AJ110" s="331"/>
      <c r="AK110" s="331"/>
      <c r="AL110" s="331"/>
      <c r="AM110" s="331"/>
      <c r="AN110" s="331"/>
      <c r="AO110" s="331"/>
      <c r="AP110" s="331"/>
      <c r="AQ110" s="122"/>
      <c r="AT110" s="9" t="s">
        <v>55</v>
      </c>
      <c r="AW110" s="292"/>
      <c r="AX110" s="292"/>
      <c r="AY110" s="287" t="s">
        <v>1160</v>
      </c>
      <c r="AZ110" s="217" t="s">
        <v>1447</v>
      </c>
      <c r="BA110" s="285" t="s">
        <v>268</v>
      </c>
      <c r="BB110" s="285" t="s">
        <v>1172</v>
      </c>
      <c r="BC110" s="285" t="s">
        <v>1172</v>
      </c>
      <c r="BD110" s="291" t="s">
        <v>2430</v>
      </c>
      <c r="BE110" s="291" t="s">
        <v>2428</v>
      </c>
      <c r="BF110" s="285" t="s">
        <v>107</v>
      </c>
      <c r="BG110" s="6" t="e">
        <f t="shared" si="121"/>
        <v>#N/A</v>
      </c>
    </row>
    <row r="111" spans="1:59" ht="15" hidden="1" customHeight="1">
      <c r="A111" s="188">
        <f t="shared" ref="A111:A129" si="126">IF($A$24=$AU10,1,0)</f>
        <v>1</v>
      </c>
      <c r="B111" s="188">
        <f>IF($B$18=$AU10,1,0)</f>
        <v>1</v>
      </c>
      <c r="C111" s="188">
        <f t="shared" ref="C111:C132" si="127">+IF((A63+B63)=2,1,A63+B63)</f>
        <v>1</v>
      </c>
      <c r="E111" s="298">
        <f t="shared" ref="E111:L112" si="128">+MAX(P111,Y111,AI111)</f>
        <v>16950</v>
      </c>
      <c r="F111" s="298">
        <f t="shared" si="128"/>
        <v>19350</v>
      </c>
      <c r="G111" s="298">
        <f t="shared" si="128"/>
        <v>21750</v>
      </c>
      <c r="H111" s="298">
        <f t="shared" si="128"/>
        <v>24150</v>
      </c>
      <c r="I111" s="298">
        <f t="shared" si="128"/>
        <v>26100</v>
      </c>
      <c r="J111" s="298">
        <f t="shared" si="128"/>
        <v>28050</v>
      </c>
      <c r="K111" s="298">
        <f t="shared" si="128"/>
        <v>29950</v>
      </c>
      <c r="L111" s="298">
        <f t="shared" si="128"/>
        <v>31900</v>
      </c>
      <c r="N111" s="91" t="str">
        <f>CONCATENATE($AU$10,$B$11,N110)</f>
        <v>Before 12-31-2008Hill50</v>
      </c>
      <c r="P111" s="197">
        <f>VLOOKUP($N111,'pre 12-31-08'!$A$4:$L$1400,E$110+3,FALSE)</f>
        <v>16950</v>
      </c>
      <c r="Q111" s="197">
        <f>VLOOKUP($N111,'pre 12-31-08'!$A$4:$L$1400,F$110+3,FALSE)</f>
        <v>19350</v>
      </c>
      <c r="R111" s="197">
        <f>VLOOKUP($N111,'pre 12-31-08'!$A$4:$L$1400,G$110+3,FALSE)</f>
        <v>21750</v>
      </c>
      <c r="S111" s="197">
        <f>VLOOKUP($N111,'pre 12-31-08'!$A$4:$L$1400,H$110+3,FALSE)</f>
        <v>24150</v>
      </c>
      <c r="T111" s="197">
        <f>VLOOKUP($N111,'pre 12-31-08'!$A$4:$L$1400,I$110+3,FALSE)</f>
        <v>26100</v>
      </c>
      <c r="U111" s="197">
        <f>VLOOKUP($N111,'pre 12-31-08'!$A$4:$L$1400,J$110+3,FALSE)</f>
        <v>28050</v>
      </c>
      <c r="V111" s="197">
        <f>VLOOKUP($N111,'pre 12-31-08'!$A$4:$L$1400,K$110+3,FALSE)</f>
        <v>29950</v>
      </c>
      <c r="W111" s="197">
        <f>VLOOKUP($N111,'pre 12-31-08'!$A$4:$L$1400,L$110+3,FALSE)</f>
        <v>31900</v>
      </c>
      <c r="Y111" s="36"/>
      <c r="Z111" s="42"/>
      <c r="AA111" s="42"/>
      <c r="AB111" s="42"/>
      <c r="AC111" s="42"/>
      <c r="AD111" s="42"/>
      <c r="AE111" s="42"/>
      <c r="AF111" s="37"/>
      <c r="AI111" s="196">
        <v>1</v>
      </c>
      <c r="AJ111" s="196">
        <v>2</v>
      </c>
      <c r="AK111" s="196">
        <v>3</v>
      </c>
      <c r="AL111" s="196">
        <v>4</v>
      </c>
      <c r="AM111" s="196">
        <v>5</v>
      </c>
      <c r="AN111" s="196">
        <v>6</v>
      </c>
      <c r="AO111" s="196">
        <v>7</v>
      </c>
      <c r="AP111" s="196">
        <v>8</v>
      </c>
      <c r="AQ111" s="122"/>
      <c r="AT111" s="9" t="s">
        <v>163</v>
      </c>
      <c r="AW111" s="292"/>
      <c r="AX111" s="292"/>
      <c r="AY111" s="287" t="s">
        <v>1161</v>
      </c>
      <c r="AZ111" s="217" t="s">
        <v>1129</v>
      </c>
      <c r="BA111" s="285" t="s">
        <v>1134</v>
      </c>
      <c r="BB111" s="285" t="s">
        <v>1173</v>
      </c>
      <c r="BC111" s="285" t="s">
        <v>1173</v>
      </c>
      <c r="BD111" s="291" t="s">
        <v>107</v>
      </c>
      <c r="BE111" s="291" t="s">
        <v>2429</v>
      </c>
      <c r="BF111" s="285" t="s">
        <v>2431</v>
      </c>
      <c r="BG111" s="6" t="e">
        <f t="shared" si="121"/>
        <v>#N/A</v>
      </c>
    </row>
    <row r="112" spans="1:59" ht="15" hidden="1" customHeight="1">
      <c r="A112" s="188">
        <f t="shared" si="126"/>
        <v>0</v>
      </c>
      <c r="B112" s="188">
        <f t="shared" ref="B112:B132" si="129">IF(OR(B63=1,$B$18=$AU11),1,0)</f>
        <v>1</v>
      </c>
      <c r="C112" s="188">
        <f t="shared" si="127"/>
        <v>1</v>
      </c>
      <c r="E112" s="298">
        <f t="shared" si="128"/>
        <v>18050</v>
      </c>
      <c r="F112" s="298">
        <f t="shared" si="128"/>
        <v>20650</v>
      </c>
      <c r="G112" s="298">
        <f t="shared" si="128"/>
        <v>23200</v>
      </c>
      <c r="H112" s="298">
        <f t="shared" si="128"/>
        <v>25800</v>
      </c>
      <c r="I112" s="298">
        <f t="shared" si="128"/>
        <v>27850</v>
      </c>
      <c r="J112" s="298">
        <f t="shared" si="128"/>
        <v>29950</v>
      </c>
      <c r="K112" s="298">
        <f t="shared" si="128"/>
        <v>32000</v>
      </c>
      <c r="L112" s="298">
        <f t="shared" si="128"/>
        <v>34050</v>
      </c>
      <c r="N112" s="91" t="str">
        <f>CONCATENATE($AU$11,$B$11,N110)</f>
        <v>1/1/2009 - 5/13/2010Hill50</v>
      </c>
      <c r="P112" s="197">
        <f>VLOOKUP($N112,'1-1-09-5-14-10'!$A$4:$L$1400,E$110+3,FALSE)</f>
        <v>16950</v>
      </c>
      <c r="Q112" s="197">
        <f>VLOOKUP($N112,'1-1-09-5-14-10'!$A$4:$L$1400,F$110+3,FALSE)</f>
        <v>19350</v>
      </c>
      <c r="R112" s="197">
        <f>VLOOKUP($N112,'1-1-09-5-14-10'!$A$4:$L$1400,G$110+3,FALSE)</f>
        <v>21750</v>
      </c>
      <c r="S112" s="197">
        <f>VLOOKUP($N112,'1-1-09-5-14-10'!$A$4:$L$1400,H$110+3,FALSE)</f>
        <v>24150</v>
      </c>
      <c r="T112" s="197">
        <f>VLOOKUP($N112,'1-1-09-5-14-10'!$A$4:$L$1400,I$110+3,FALSE)</f>
        <v>26100</v>
      </c>
      <c r="U112" s="197">
        <f>VLOOKUP($N112,'1-1-09-5-14-10'!$A$4:$L$1400,J$110+3,FALSE)</f>
        <v>28050</v>
      </c>
      <c r="V112" s="197">
        <f>VLOOKUP($N112,'1-1-09-5-14-10'!$A$4:$L$1400,K$110+3,FALSE)</f>
        <v>29950</v>
      </c>
      <c r="W112" s="197">
        <f>VLOOKUP($N112,'1-1-09-5-14-10'!$A$4:$L$1400,L$110+3,FALSE)</f>
        <v>31900</v>
      </c>
      <c r="Y112" s="38"/>
      <c r="Z112" s="30"/>
      <c r="AA112" s="30"/>
      <c r="AB112" s="30"/>
      <c r="AC112" s="30"/>
      <c r="AD112" s="30"/>
      <c r="AE112" s="30"/>
      <c r="AF112" s="39"/>
      <c r="AH112" s="169" t="str">
        <f>IF(AND((IF(ISNA(VLOOKUP($B$13,$AW$10:$AW$556,1,FALSE)),0,VLOOKUP($B$13,$AW$10:$AW$556,1,FALSE)))=0,$AL$184&gt;$S$184,OR($B$16=$AS$11,$B$16=$AS$15)),"Yes","No")</f>
        <v>Yes</v>
      </c>
      <c r="AI112" s="197">
        <f>IF($AH112="No",0,18050)</f>
        <v>18050</v>
      </c>
      <c r="AJ112" s="197">
        <f>IF($AH112="No",0,20650)</f>
        <v>20650</v>
      </c>
      <c r="AK112" s="197">
        <f>IF($AH112="No",0,23200)</f>
        <v>23200</v>
      </c>
      <c r="AL112" s="197">
        <f>IF($AH112="No",0,25800)</f>
        <v>25800</v>
      </c>
      <c r="AM112" s="197">
        <f>IF($AH112="No",0,27850)</f>
        <v>27850</v>
      </c>
      <c r="AN112" s="197">
        <f>IF($AH112="No",0,29950)</f>
        <v>29950</v>
      </c>
      <c r="AO112" s="197">
        <f>IF($AH112="No",0,32000)</f>
        <v>32000</v>
      </c>
      <c r="AP112" s="197">
        <f>IF($AH112="No",0,34050)</f>
        <v>34050</v>
      </c>
      <c r="AQ112" s="122"/>
      <c r="AT112" s="9" t="s">
        <v>164</v>
      </c>
      <c r="AW112" s="292"/>
      <c r="AX112" s="292"/>
      <c r="AY112" s="287" t="s">
        <v>1162</v>
      </c>
      <c r="AZ112" s="217" t="s">
        <v>1574</v>
      </c>
      <c r="BA112" s="285" t="s">
        <v>43</v>
      </c>
      <c r="BB112" s="285" t="s">
        <v>1017</v>
      </c>
      <c r="BC112" s="285" t="s">
        <v>1017</v>
      </c>
      <c r="BD112" s="291" t="s">
        <v>2431</v>
      </c>
      <c r="BE112" s="291" t="s">
        <v>2430</v>
      </c>
      <c r="BF112" s="285" t="s">
        <v>2432</v>
      </c>
      <c r="BG112" s="6" t="e">
        <f t="shared" si="121"/>
        <v>#N/A</v>
      </c>
    </row>
    <row r="113" spans="1:64" ht="15.75" hidden="1" customHeight="1">
      <c r="A113" s="188">
        <f t="shared" si="126"/>
        <v>0</v>
      </c>
      <c r="B113" s="188">
        <f t="shared" si="129"/>
        <v>1</v>
      </c>
      <c r="C113" s="188">
        <f t="shared" si="127"/>
        <v>1</v>
      </c>
      <c r="E113" s="299">
        <f t="shared" ref="E113:L113" si="130">+MAX(E112,E114)</f>
        <v>18050</v>
      </c>
      <c r="F113" s="299">
        <f t="shared" si="130"/>
        <v>20650</v>
      </c>
      <c r="G113" s="299">
        <f t="shared" si="130"/>
        <v>23200</v>
      </c>
      <c r="H113" s="299">
        <f t="shared" si="130"/>
        <v>25800</v>
      </c>
      <c r="I113" s="299">
        <f t="shared" si="130"/>
        <v>27850</v>
      </c>
      <c r="J113" s="299">
        <f t="shared" si="130"/>
        <v>29950</v>
      </c>
      <c r="K113" s="299">
        <f t="shared" si="130"/>
        <v>32000</v>
      </c>
      <c r="L113" s="299">
        <f t="shared" si="130"/>
        <v>34050</v>
      </c>
      <c r="N113" s="170" t="s">
        <v>2228</v>
      </c>
      <c r="P113" s="196"/>
      <c r="Q113" s="196"/>
      <c r="R113" s="196"/>
      <c r="S113" s="196"/>
      <c r="T113" s="196"/>
      <c r="U113" s="196"/>
      <c r="V113" s="196"/>
      <c r="W113" s="196"/>
      <c r="Y113" s="38"/>
      <c r="Z113" s="30"/>
      <c r="AA113" s="30"/>
      <c r="AB113" s="30"/>
      <c r="AC113" s="30"/>
      <c r="AD113" s="30"/>
      <c r="AE113" s="30"/>
      <c r="AF113" s="39"/>
      <c r="AH113" s="169"/>
      <c r="AI113" s="196"/>
      <c r="AJ113" s="196"/>
      <c r="AK113" s="196"/>
      <c r="AL113" s="196"/>
      <c r="AM113" s="196"/>
      <c r="AN113" s="196"/>
      <c r="AO113" s="196"/>
      <c r="AP113" s="196"/>
      <c r="AQ113" s="122"/>
      <c r="AT113" s="216" t="s">
        <v>165</v>
      </c>
      <c r="AW113" s="292"/>
      <c r="AX113" s="292"/>
      <c r="AY113" s="287" t="s">
        <v>54</v>
      </c>
      <c r="AZ113" s="217" t="s">
        <v>1130</v>
      </c>
      <c r="BA113" s="285" t="s">
        <v>1135</v>
      </c>
      <c r="BB113" s="285" t="s">
        <v>1177</v>
      </c>
      <c r="BC113" s="285" t="s">
        <v>1177</v>
      </c>
      <c r="BD113" s="291" t="s">
        <v>2432</v>
      </c>
      <c r="BE113" s="291" t="s">
        <v>107</v>
      </c>
      <c r="BF113" s="285" t="s">
        <v>2433</v>
      </c>
      <c r="BG113" s="6" t="e">
        <f t="shared" si="121"/>
        <v>#N/A</v>
      </c>
    </row>
    <row r="114" spans="1:64" hidden="1">
      <c r="A114" s="188">
        <f t="shared" si="126"/>
        <v>0</v>
      </c>
      <c r="B114" s="188">
        <f t="shared" si="129"/>
        <v>1</v>
      </c>
      <c r="C114" s="188">
        <f t="shared" si="127"/>
        <v>1</v>
      </c>
      <c r="E114" s="298">
        <f t="shared" ref="E114:L114" si="131">+MAX(P114,Y114,AI114)</f>
        <v>18050</v>
      </c>
      <c r="F114" s="298">
        <f t="shared" si="131"/>
        <v>20650</v>
      </c>
      <c r="G114" s="298">
        <f t="shared" si="131"/>
        <v>23200</v>
      </c>
      <c r="H114" s="298">
        <f t="shared" si="131"/>
        <v>25800</v>
      </c>
      <c r="I114" s="298">
        <f t="shared" si="131"/>
        <v>27850</v>
      </c>
      <c r="J114" s="298">
        <f t="shared" si="131"/>
        <v>29950</v>
      </c>
      <c r="K114" s="298">
        <f t="shared" si="131"/>
        <v>32000</v>
      </c>
      <c r="L114" s="298">
        <f t="shared" si="131"/>
        <v>34050</v>
      </c>
      <c r="N114" s="91" t="str">
        <f>CONCATENATE($AU$13,$B$11,N110)</f>
        <v>6/29/2010 - 5/30/2011Hill50</v>
      </c>
      <c r="P114" s="197">
        <f>VLOOKUP($N114,'5-14-10-5-31-11'!$A$4:$L$1400,E$110+3,FALSE)</f>
        <v>16950</v>
      </c>
      <c r="Q114" s="197">
        <f>VLOOKUP($N114,'5-14-10-5-31-11'!$A$4:$L$1400,F$110+3,FALSE)</f>
        <v>19350</v>
      </c>
      <c r="R114" s="197">
        <f>VLOOKUP($N114,'5-14-10-5-31-11'!$A$4:$L$1400,G$110+3,FALSE)</f>
        <v>21750</v>
      </c>
      <c r="S114" s="197">
        <f>VLOOKUP($N114,'5-14-10-5-31-11'!$A$4:$L$1400,H$110+3,FALSE)</f>
        <v>24150</v>
      </c>
      <c r="T114" s="197">
        <f>VLOOKUP($N114,'5-14-10-5-31-11'!$A$4:$L$1400,I$110+3,FALSE)</f>
        <v>26100</v>
      </c>
      <c r="U114" s="197">
        <f>VLOOKUP($N114,'5-14-10-5-31-11'!$A$4:$L$1400,J$110+3,FALSE)</f>
        <v>28050</v>
      </c>
      <c r="V114" s="197">
        <f>VLOOKUP($N114,'5-14-10-5-31-11'!$A$4:$L$1400,K$110+3,FALSE)</f>
        <v>29950</v>
      </c>
      <c r="W114" s="197">
        <f>VLOOKUP($N114,'5-14-10-5-31-11'!$A$4:$L$1400,L$110+3,FALSE)</f>
        <v>31900</v>
      </c>
      <c r="Y114" s="38"/>
      <c r="Z114" s="30"/>
      <c r="AA114" s="30"/>
      <c r="AB114" s="30"/>
      <c r="AC114" s="30"/>
      <c r="AD114" s="30"/>
      <c r="AE114" s="30"/>
      <c r="AF114" s="39"/>
      <c r="AH114" s="169" t="str">
        <f>IF(AND((IF(ISNA(VLOOKUP($B$13,$AX$10:$AX$556,1,FALSE)),0,VLOOKUP($B$13,$AX$10:$AX$556,1,FALSE)))=0,AL186&gt;S186,OR($B$16=$AS$11,$B$16=$AS$15)),"Yes","No")</f>
        <v>Yes</v>
      </c>
      <c r="AI114" s="197">
        <f>IF($AH114="No",0,18050)</f>
        <v>18050</v>
      </c>
      <c r="AJ114" s="197">
        <f>IF($AH114="No",0,20650)</f>
        <v>20650</v>
      </c>
      <c r="AK114" s="197">
        <f>IF($AH114="No",0,23200)</f>
        <v>23200</v>
      </c>
      <c r="AL114" s="197">
        <f>IF($AH114="No",0,25800)</f>
        <v>25800</v>
      </c>
      <c r="AM114" s="197">
        <f>IF($AH114="No",0,27850)</f>
        <v>27850</v>
      </c>
      <c r="AN114" s="197">
        <f>IF($AH114="No",0,29950)</f>
        <v>29950</v>
      </c>
      <c r="AO114" s="197">
        <f>IF($AH114="No",0,32000)</f>
        <v>32000</v>
      </c>
      <c r="AP114" s="197">
        <f>IF($AH114="No",0,34050)</f>
        <v>34050</v>
      </c>
      <c r="AQ114" s="122"/>
      <c r="AT114" s="216" t="s">
        <v>27</v>
      </c>
      <c r="AW114" s="292"/>
      <c r="AX114" s="292"/>
      <c r="AY114" s="287" t="s">
        <v>1163</v>
      </c>
      <c r="AZ114" s="217" t="s">
        <v>1513</v>
      </c>
      <c r="BA114" s="285" t="s">
        <v>1136</v>
      </c>
      <c r="BB114" s="285" t="s">
        <v>167</v>
      </c>
      <c r="BC114" s="285" t="s">
        <v>167</v>
      </c>
      <c r="BD114" s="291" t="s">
        <v>2433</v>
      </c>
      <c r="BE114" s="291" t="s">
        <v>2431</v>
      </c>
      <c r="BF114" s="285" t="s">
        <v>2434</v>
      </c>
      <c r="BG114" s="6" t="e">
        <f t="shared" si="121"/>
        <v>#N/A</v>
      </c>
    </row>
    <row r="115" spans="1:64" hidden="1">
      <c r="A115" s="188">
        <f t="shared" si="126"/>
        <v>0</v>
      </c>
      <c r="B115" s="188">
        <f t="shared" si="129"/>
        <v>1</v>
      </c>
      <c r="C115" s="188">
        <f t="shared" si="127"/>
        <v>1</v>
      </c>
      <c r="E115" s="299">
        <f t="shared" ref="E115:L115" si="132">+MAX(E114,E116)</f>
        <v>18150</v>
      </c>
      <c r="F115" s="299">
        <f t="shared" si="132"/>
        <v>20750</v>
      </c>
      <c r="G115" s="299">
        <f t="shared" si="132"/>
        <v>23350</v>
      </c>
      <c r="H115" s="299">
        <f t="shared" si="132"/>
        <v>25900</v>
      </c>
      <c r="I115" s="299">
        <f t="shared" si="132"/>
        <v>28000</v>
      </c>
      <c r="J115" s="299">
        <f t="shared" si="132"/>
        <v>30050</v>
      </c>
      <c r="K115" s="299">
        <f t="shared" si="132"/>
        <v>32150</v>
      </c>
      <c r="L115" s="299">
        <f t="shared" si="132"/>
        <v>34200</v>
      </c>
      <c r="N115" s="170" t="s">
        <v>2228</v>
      </c>
      <c r="P115" s="196"/>
      <c r="Q115" s="196"/>
      <c r="R115" s="196"/>
      <c r="S115" s="196"/>
      <c r="T115" s="196"/>
      <c r="U115" s="196"/>
      <c r="V115" s="196"/>
      <c r="W115" s="196"/>
      <c r="Y115" s="38"/>
      <c r="Z115" s="30"/>
      <c r="AA115" s="30"/>
      <c r="AB115" s="30"/>
      <c r="AC115" s="30"/>
      <c r="AD115" s="30"/>
      <c r="AE115" s="30"/>
      <c r="AF115" s="39"/>
      <c r="AH115" s="169"/>
      <c r="AI115" s="196"/>
      <c r="AJ115" s="196"/>
      <c r="AK115" s="196"/>
      <c r="AL115" s="196"/>
      <c r="AM115" s="196"/>
      <c r="AN115" s="196"/>
      <c r="AO115" s="196"/>
      <c r="AP115" s="196"/>
      <c r="AQ115" s="122"/>
      <c r="AT115" s="9" t="s">
        <v>166</v>
      </c>
      <c r="AW115" s="292"/>
      <c r="AX115" s="292"/>
      <c r="AY115" s="287" t="s">
        <v>1164</v>
      </c>
      <c r="AZ115" s="217" t="s">
        <v>1131</v>
      </c>
      <c r="BA115" s="285" t="s">
        <v>1515</v>
      </c>
      <c r="BB115" s="285" t="s">
        <v>1179</v>
      </c>
      <c r="BC115" s="285" t="s">
        <v>1179</v>
      </c>
      <c r="BD115" s="291" t="s">
        <v>2434</v>
      </c>
      <c r="BE115" s="291" t="s">
        <v>2432</v>
      </c>
      <c r="BF115" s="285" t="s">
        <v>1508</v>
      </c>
      <c r="BG115" s="6" t="e">
        <f t="shared" si="121"/>
        <v>#N/A</v>
      </c>
    </row>
    <row r="116" spans="1:64" ht="15" hidden="1" customHeight="1">
      <c r="A116" s="188">
        <f t="shared" si="126"/>
        <v>0</v>
      </c>
      <c r="B116" s="188">
        <f t="shared" si="129"/>
        <v>1</v>
      </c>
      <c r="C116" s="188">
        <f t="shared" si="127"/>
        <v>1</v>
      </c>
      <c r="E116" s="298">
        <f t="shared" ref="E116:L116" si="133">+MAX(P116,Y116,AI116)</f>
        <v>18150</v>
      </c>
      <c r="F116" s="298">
        <f t="shared" si="133"/>
        <v>20750</v>
      </c>
      <c r="G116" s="298">
        <f t="shared" si="133"/>
        <v>23350</v>
      </c>
      <c r="H116" s="298">
        <f t="shared" si="133"/>
        <v>25900</v>
      </c>
      <c r="I116" s="298">
        <f t="shared" si="133"/>
        <v>28000</v>
      </c>
      <c r="J116" s="298">
        <f t="shared" si="133"/>
        <v>30050</v>
      </c>
      <c r="K116" s="298">
        <f t="shared" si="133"/>
        <v>32150</v>
      </c>
      <c r="L116" s="298">
        <f t="shared" si="133"/>
        <v>34200</v>
      </c>
      <c r="N116" s="91" t="str">
        <f>CONCATENATE(AU15,$B$11)</f>
        <v>7/16/2011 - 11/31/2011Hill</v>
      </c>
      <c r="P116" s="197">
        <f>VLOOKUP($N116,'6-1-11'!$A$4:$L$257,E$110+4,FALSE)</f>
        <v>17750</v>
      </c>
      <c r="Q116" s="197">
        <f>VLOOKUP($N116,'6-1-11'!$A$4:$L$257,F$110+4,FALSE)</f>
        <v>20300</v>
      </c>
      <c r="R116" s="197">
        <f>VLOOKUP($N116,'6-1-11'!$A$4:$L$257,G$110+4,FALSE)</f>
        <v>22850</v>
      </c>
      <c r="S116" s="197">
        <f>VLOOKUP($N116,'6-1-11'!$A$4:$L$257,H$110+4,FALSE)</f>
        <v>25350</v>
      </c>
      <c r="T116" s="197">
        <f>VLOOKUP($N116,'6-1-11'!$A$4:$L$257,I$110+4,FALSE)</f>
        <v>27400</v>
      </c>
      <c r="U116" s="197">
        <f>VLOOKUP($N116,'6-1-11'!$A$4:$L$257,J$110+4,FALSE)</f>
        <v>29450</v>
      </c>
      <c r="V116" s="197">
        <f>VLOOKUP($N116,'6-1-11'!$A$4:$L$257,K$110+4,FALSE)</f>
        <v>31450</v>
      </c>
      <c r="W116" s="197">
        <f>VLOOKUP($N116,'6-1-11'!$A$4:$L$257,L$110+4,FALSE)</f>
        <v>33500</v>
      </c>
      <c r="Y116" s="197">
        <f>IF($B$18=$AU$10,VLOOKUP($N116,'6-1-11'!$A$4:$AK$257,E$110+21,FALSE),0)</f>
        <v>18150</v>
      </c>
      <c r="Z116" s="197">
        <f>IF($B$18=$AU$10,VLOOKUP($N116,'6-1-11'!$A$4:$AK$257,F$110+21,FALSE),0)</f>
        <v>20750</v>
      </c>
      <c r="AA116" s="197">
        <f>IF($B$18=$AU$10,VLOOKUP($N116,'6-1-11'!$A$4:$AK$257,G$110+21,FALSE),0)</f>
        <v>23350</v>
      </c>
      <c r="AB116" s="197">
        <f>IF($B$18=$AU$10,VLOOKUP($N116,'6-1-11'!$A$4:$AK$257,H$110+21,FALSE),0)</f>
        <v>25900</v>
      </c>
      <c r="AC116" s="197">
        <f>IF($B$18=$AU$10,VLOOKUP($N116,'6-1-11'!$A$4:$AK$257,I$110+21,FALSE),0)</f>
        <v>28000</v>
      </c>
      <c r="AD116" s="197">
        <f>IF($B$18=$AU$10,VLOOKUP($N116,'6-1-11'!$A$4:$AK$257,J$110+21,FALSE),0)</f>
        <v>30050</v>
      </c>
      <c r="AE116" s="197">
        <f>IF($B$18=$AU$10,VLOOKUP($N116,'6-1-11'!$A$4:$AK$257,K$110+21,FALSE),0)</f>
        <v>32150</v>
      </c>
      <c r="AF116" s="197">
        <f>IF($B$18=$AU$10,VLOOKUP($N116,'6-1-11'!$A$4:$AK$257,L$110+21,FALSE),0)</f>
        <v>34200</v>
      </c>
      <c r="AH116" s="169" t="str">
        <f>IF(AND((IF(ISNA(VLOOKUP($B$13,$AY$10:$AY$556,1,FALSE)),0,VLOOKUP($B$13,$AY$10:$AY$556,1,FALSE)))=0,AL188&gt;S188,OR($B$16=$AS$11,$B$16=$AS$15)),"Yes","No")</f>
        <v>No</v>
      </c>
      <c r="AI116" s="197">
        <f>IF($AH116="No",0,18050)</f>
        <v>0</v>
      </c>
      <c r="AJ116" s="197">
        <f>IF($AH116="No",0,20650)</f>
        <v>0</v>
      </c>
      <c r="AK116" s="197">
        <f>IF($AH116="No",0,23200)</f>
        <v>0</v>
      </c>
      <c r="AL116" s="197">
        <f>IF($AH116="No",0,25800)</f>
        <v>0</v>
      </c>
      <c r="AM116" s="197">
        <f>IF($AH116="No",0,27850)</f>
        <v>0</v>
      </c>
      <c r="AN116" s="197">
        <f>IF($AH116="No",0,29950)</f>
        <v>0</v>
      </c>
      <c r="AO116" s="197">
        <f>IF($AH116="No",0,32000)</f>
        <v>0</v>
      </c>
      <c r="AP116" s="197">
        <f>IF($AH116="No",0,34050)</f>
        <v>0</v>
      </c>
      <c r="AQ116" s="122"/>
      <c r="AT116" s="9" t="s">
        <v>167</v>
      </c>
      <c r="AW116" s="292"/>
      <c r="AX116" s="292"/>
      <c r="AY116" s="287" t="s">
        <v>1165</v>
      </c>
      <c r="AZ116" s="217" t="s">
        <v>41</v>
      </c>
      <c r="BA116" s="285" t="s">
        <v>1449</v>
      </c>
      <c r="BB116" s="285" t="s">
        <v>70</v>
      </c>
      <c r="BC116" s="285" t="s">
        <v>70</v>
      </c>
      <c r="BD116" s="291" t="s">
        <v>1508</v>
      </c>
      <c r="BE116" s="291" t="s">
        <v>2433</v>
      </c>
      <c r="BF116" s="285" t="s">
        <v>2435</v>
      </c>
      <c r="BG116" s="6" t="e">
        <f t="shared" si="121"/>
        <v>#N/A</v>
      </c>
      <c r="BL116" s="207" t="s">
        <v>2303</v>
      </c>
    </row>
    <row r="117" spans="1:64" s="207" customFormat="1" ht="15" hidden="1" customHeight="1">
      <c r="A117" s="188">
        <f t="shared" si="126"/>
        <v>0</v>
      </c>
      <c r="B117" s="188">
        <f t="shared" si="129"/>
        <v>1</v>
      </c>
      <c r="C117" s="188">
        <f t="shared" si="127"/>
        <v>1</v>
      </c>
      <c r="D117" s="6"/>
      <c r="E117" s="299">
        <f t="shared" ref="E117:L117" si="134">+MAX(E116,E118)</f>
        <v>18400</v>
      </c>
      <c r="F117" s="299">
        <f t="shared" si="134"/>
        <v>21000</v>
      </c>
      <c r="G117" s="299">
        <f t="shared" si="134"/>
        <v>23650</v>
      </c>
      <c r="H117" s="299">
        <f t="shared" si="134"/>
        <v>26250</v>
      </c>
      <c r="I117" s="299">
        <f t="shared" si="134"/>
        <v>28350</v>
      </c>
      <c r="J117" s="299">
        <f t="shared" si="134"/>
        <v>30450</v>
      </c>
      <c r="K117" s="299">
        <f t="shared" si="134"/>
        <v>32550</v>
      </c>
      <c r="L117" s="299">
        <f t="shared" si="134"/>
        <v>34650</v>
      </c>
      <c r="M117" s="6"/>
      <c r="N117" s="170" t="s">
        <v>2228</v>
      </c>
      <c r="O117" s="6"/>
      <c r="P117" s="196"/>
      <c r="Q117" s="196"/>
      <c r="R117" s="196"/>
      <c r="S117" s="196"/>
      <c r="T117" s="196"/>
      <c r="U117" s="196"/>
      <c r="V117" s="196"/>
      <c r="W117" s="196"/>
      <c r="X117" s="6"/>
      <c r="Y117" s="196"/>
      <c r="Z117" s="196"/>
      <c r="AA117" s="196"/>
      <c r="AB117" s="196"/>
      <c r="AC117" s="196"/>
      <c r="AD117" s="196"/>
      <c r="AE117" s="196"/>
      <c r="AF117" s="196"/>
      <c r="AG117" s="6"/>
      <c r="AH117" s="169"/>
      <c r="AI117" s="196"/>
      <c r="AJ117" s="196"/>
      <c r="AK117" s="196"/>
      <c r="AL117" s="196"/>
      <c r="AM117" s="196"/>
      <c r="AN117" s="196"/>
      <c r="AO117" s="196"/>
      <c r="AP117" s="196"/>
      <c r="AQ117" s="122"/>
      <c r="AR117" s="6"/>
      <c r="AT117" s="9" t="s">
        <v>70</v>
      </c>
      <c r="AU117" s="6"/>
      <c r="AW117" s="292"/>
      <c r="AX117" s="292"/>
      <c r="AY117" s="287" t="s">
        <v>1166</v>
      </c>
      <c r="AZ117" s="217" t="s">
        <v>1132</v>
      </c>
      <c r="BA117" s="285" t="s">
        <v>1137</v>
      </c>
      <c r="BB117" s="285" t="s">
        <v>1181</v>
      </c>
      <c r="BC117" s="285" t="s">
        <v>1181</v>
      </c>
      <c r="BD117" s="291" t="s">
        <v>2435</v>
      </c>
      <c r="BE117" s="291" t="s">
        <v>2434</v>
      </c>
      <c r="BF117" s="285" t="s">
        <v>1439</v>
      </c>
      <c r="BG117" s="207" t="e">
        <f t="shared" si="121"/>
        <v>#N/A</v>
      </c>
    </row>
    <row r="118" spans="1:64" s="207" customFormat="1" hidden="1">
      <c r="A118" s="188">
        <f t="shared" si="126"/>
        <v>0</v>
      </c>
      <c r="B118" s="188">
        <f t="shared" si="129"/>
        <v>1</v>
      </c>
      <c r="C118" s="188">
        <f t="shared" si="127"/>
        <v>1</v>
      </c>
      <c r="D118" s="6"/>
      <c r="E118" s="298">
        <f t="shared" ref="E118:L118" si="135">+MAX(P118,Y118,AI118)</f>
        <v>18400</v>
      </c>
      <c r="F118" s="298">
        <f t="shared" si="135"/>
        <v>21000</v>
      </c>
      <c r="G118" s="298">
        <f t="shared" si="135"/>
        <v>23650</v>
      </c>
      <c r="H118" s="298">
        <f t="shared" si="135"/>
        <v>26250</v>
      </c>
      <c r="I118" s="298">
        <f t="shared" si="135"/>
        <v>28350</v>
      </c>
      <c r="J118" s="298">
        <f t="shared" si="135"/>
        <v>30450</v>
      </c>
      <c r="K118" s="298">
        <f t="shared" si="135"/>
        <v>32550</v>
      </c>
      <c r="L118" s="298">
        <f t="shared" si="135"/>
        <v>34650</v>
      </c>
      <c r="M118" s="6"/>
      <c r="N118" s="91" t="str">
        <f>CONCATENATE(AU17,$B$11)</f>
        <v>1/16/2012 - 12/3/2012Hill</v>
      </c>
      <c r="O118" s="6"/>
      <c r="P118" s="197">
        <f>VLOOKUP($N118,'12-1-11'!$A$4:$L$257,E$110+4,FALSE)</f>
        <v>18400</v>
      </c>
      <c r="Q118" s="197">
        <f>VLOOKUP($N118,'12-1-11'!$A$4:$L$257,F$110+4,FALSE)</f>
        <v>21000</v>
      </c>
      <c r="R118" s="197">
        <f>VLOOKUP($N118,'12-1-11'!$A$4:$L$257,G$110+4,FALSE)</f>
        <v>23650</v>
      </c>
      <c r="S118" s="197">
        <f>VLOOKUP($N118,'12-1-11'!$A$4:$L$257,H$110+4,FALSE)</f>
        <v>26250</v>
      </c>
      <c r="T118" s="197">
        <f>VLOOKUP($N118,'12-1-11'!$A$4:$L$257,I$110+4,FALSE)</f>
        <v>28350</v>
      </c>
      <c r="U118" s="197">
        <f>VLOOKUP($N118,'12-1-11'!$A$4:$L$257,J$110+4,FALSE)</f>
        <v>30450</v>
      </c>
      <c r="V118" s="197">
        <f>VLOOKUP($N118,'12-1-11'!$A$4:$L$257,K$110+4,FALSE)</f>
        <v>32550</v>
      </c>
      <c r="W118" s="197">
        <f>VLOOKUP($N118,'12-1-11'!$A$4:$L$257,L$110+4,FALSE)</f>
        <v>34650</v>
      </c>
      <c r="X118" s="6"/>
      <c r="Y118" s="197">
        <f>IF($B$18=$AU$10,VLOOKUP($N118,'12-1-11'!$A$4:$AK$257,E$110+21,FALSE),0)</f>
        <v>0</v>
      </c>
      <c r="Z118" s="197">
        <f>IF($B$18=$AU$10,VLOOKUP($N118,'12-1-11'!$A$4:$AK$257,F$110+21,FALSE),0)</f>
        <v>0</v>
      </c>
      <c r="AA118" s="197">
        <f>IF($B$18=$AU$10,VLOOKUP($N118,'12-1-11'!$A$4:$AK$257,G$110+21,FALSE),0)</f>
        <v>0</v>
      </c>
      <c r="AB118" s="197">
        <f>IF($B$18=$AU$10,VLOOKUP($N118,'12-1-11'!$A$4:$AK$257,H$110+21,FALSE),0)</f>
        <v>0</v>
      </c>
      <c r="AC118" s="197">
        <f>IF($B$18=$AU$10,VLOOKUP($N118,'12-1-11'!$A$4:$AK$257,I$110+21,FALSE),0)</f>
        <v>0</v>
      </c>
      <c r="AD118" s="197">
        <f>IF($B$18=$AU$10,VLOOKUP($N118,'12-1-11'!$A$4:$AK$257,J$110+21,FALSE),0)</f>
        <v>0</v>
      </c>
      <c r="AE118" s="197">
        <f>IF($B$18=$AU$10,VLOOKUP($N118,'12-1-11'!$A$4:$AK$257,K$110+21,FALSE),0)</f>
        <v>0</v>
      </c>
      <c r="AF118" s="197">
        <f>IF($B$18=$AU$10,VLOOKUP($N118,'12-1-11'!$A$4:$AK$257,L$110+21,FALSE),0)</f>
        <v>0</v>
      </c>
      <c r="AG118" s="6"/>
      <c r="AH118" s="169" t="str">
        <f>IF(AND((IF(ISNA(VLOOKUP($B$13,$AZ$10:$AZ$556,1,FALSE)),0,VLOOKUP($B$13,$AZ$10:$AZ$556,1,FALSE)))=0,AL190&gt;S190,OR($B$16=$AS$11,$B$16=$AS$15)),"Yes","No")</f>
        <v>No</v>
      </c>
      <c r="AI118" s="197">
        <f>IF($AH118="No",0,18350)</f>
        <v>0</v>
      </c>
      <c r="AJ118" s="197">
        <f>IF($AH118="No",0,20950)</f>
        <v>0</v>
      </c>
      <c r="AK118" s="197">
        <f>IF($AH118="No",0,23600)</f>
        <v>0</v>
      </c>
      <c r="AL118" s="197">
        <f>IF($AH118="No",0,26200)</f>
        <v>0</v>
      </c>
      <c r="AM118" s="197">
        <f>IF($AH118="No",0,28300)</f>
        <v>0</v>
      </c>
      <c r="AN118" s="197">
        <f>IF($AH118="No",0,30400)</f>
        <v>0</v>
      </c>
      <c r="AO118" s="197">
        <f>IF($AH118="No",0,32500)</f>
        <v>0</v>
      </c>
      <c r="AP118" s="197">
        <f>IF($AH118="No",0,34600)</f>
        <v>0</v>
      </c>
      <c r="AQ118" s="122"/>
      <c r="AR118" s="6"/>
      <c r="AT118" s="9" t="s">
        <v>168</v>
      </c>
      <c r="AU118" s="6"/>
      <c r="AW118" s="292"/>
      <c r="AX118" s="292"/>
      <c r="AY118" s="287" t="s">
        <v>1167</v>
      </c>
      <c r="AZ118" s="217" t="s">
        <v>1448</v>
      </c>
      <c r="BA118" s="285" t="s">
        <v>1139</v>
      </c>
      <c r="BB118" s="285" t="s">
        <v>1182</v>
      </c>
      <c r="BC118" s="285" t="s">
        <v>1182</v>
      </c>
      <c r="BD118" s="291" t="s">
        <v>1439</v>
      </c>
      <c r="BE118" s="291" t="s">
        <v>1508</v>
      </c>
      <c r="BF118" s="285" t="s">
        <v>2436</v>
      </c>
      <c r="BG118" s="207">
        <f t="shared" si="121"/>
        <v>51</v>
      </c>
      <c r="BL118" s="207" t="s">
        <v>2302</v>
      </c>
    </row>
    <row r="119" spans="1:64" s="207" customFormat="1" hidden="1">
      <c r="A119" s="188">
        <f t="shared" si="126"/>
        <v>0</v>
      </c>
      <c r="B119" s="188">
        <f t="shared" si="129"/>
        <v>1</v>
      </c>
      <c r="C119" s="188">
        <f t="shared" si="127"/>
        <v>1</v>
      </c>
      <c r="D119" s="6"/>
      <c r="E119" s="299">
        <f t="shared" ref="E119:L119" si="136">+MAX(E118,E120)</f>
        <v>18900</v>
      </c>
      <c r="F119" s="299">
        <f t="shared" si="136"/>
        <v>21600</v>
      </c>
      <c r="G119" s="299">
        <f t="shared" si="136"/>
        <v>24300</v>
      </c>
      <c r="H119" s="299">
        <f t="shared" si="136"/>
        <v>26950</v>
      </c>
      <c r="I119" s="299">
        <f t="shared" si="136"/>
        <v>29150</v>
      </c>
      <c r="J119" s="299">
        <f t="shared" si="136"/>
        <v>31300</v>
      </c>
      <c r="K119" s="299">
        <f t="shared" si="136"/>
        <v>33450</v>
      </c>
      <c r="L119" s="299">
        <f t="shared" si="136"/>
        <v>35600</v>
      </c>
      <c r="M119" s="6"/>
      <c r="N119" s="170" t="s">
        <v>2228</v>
      </c>
      <c r="O119" s="6"/>
      <c r="P119" s="196"/>
      <c r="Q119" s="196"/>
      <c r="R119" s="196"/>
      <c r="S119" s="196"/>
      <c r="T119" s="196"/>
      <c r="U119" s="196"/>
      <c r="V119" s="196"/>
      <c r="W119" s="196"/>
      <c r="X119" s="6"/>
      <c r="Y119" s="196"/>
      <c r="Z119" s="196"/>
      <c r="AA119" s="196"/>
      <c r="AB119" s="196"/>
      <c r="AC119" s="196"/>
      <c r="AD119" s="196"/>
      <c r="AE119" s="196"/>
      <c r="AF119" s="196"/>
      <c r="AG119" s="6"/>
      <c r="AH119" s="169"/>
      <c r="AI119" s="196"/>
      <c r="AJ119" s="196"/>
      <c r="AK119" s="196"/>
      <c r="AL119" s="196"/>
      <c r="AM119" s="196"/>
      <c r="AN119" s="196"/>
      <c r="AO119" s="196"/>
      <c r="AP119" s="196"/>
      <c r="AQ119" s="122"/>
      <c r="AR119" s="6"/>
      <c r="AT119" s="9" t="s">
        <v>169</v>
      </c>
      <c r="AU119" s="6"/>
      <c r="AW119" s="292"/>
      <c r="AX119" s="292"/>
      <c r="AY119" s="287" t="s">
        <v>1168</v>
      </c>
      <c r="AZ119" s="217" t="s">
        <v>1133</v>
      </c>
      <c r="BA119" s="285" t="s">
        <v>1516</v>
      </c>
      <c r="BB119" s="285" t="s">
        <v>1183</v>
      </c>
      <c r="BC119" s="285" t="s">
        <v>1183</v>
      </c>
      <c r="BD119" s="291" t="s">
        <v>2436</v>
      </c>
      <c r="BE119" s="291" t="s">
        <v>2435</v>
      </c>
      <c r="BF119" s="285" t="s">
        <v>2437</v>
      </c>
    </row>
    <row r="120" spans="1:64" s="207" customFormat="1" hidden="1">
      <c r="A120" s="188">
        <f t="shared" si="126"/>
        <v>0</v>
      </c>
      <c r="B120" s="188">
        <f t="shared" si="129"/>
        <v>1</v>
      </c>
      <c r="C120" s="188">
        <f t="shared" si="127"/>
        <v>1</v>
      </c>
      <c r="D120" s="6"/>
      <c r="E120" s="298">
        <f t="shared" ref="E120:L120" si="137">+MAX(P120,Y120,AI120)</f>
        <v>18900</v>
      </c>
      <c r="F120" s="298">
        <f t="shared" si="137"/>
        <v>21600</v>
      </c>
      <c r="G120" s="298">
        <f t="shared" si="137"/>
        <v>24300</v>
      </c>
      <c r="H120" s="298">
        <f t="shared" si="137"/>
        <v>26950</v>
      </c>
      <c r="I120" s="298">
        <f t="shared" si="137"/>
        <v>29150</v>
      </c>
      <c r="J120" s="298">
        <f t="shared" si="137"/>
        <v>31300</v>
      </c>
      <c r="K120" s="298">
        <f t="shared" si="137"/>
        <v>33450</v>
      </c>
      <c r="L120" s="298">
        <f t="shared" si="137"/>
        <v>35600</v>
      </c>
      <c r="M120" s="6"/>
      <c r="N120" s="91" t="str">
        <f>CONCATENATE(AU19,$B$11)</f>
        <v>1/18/2013 - 12/17/2013Hill</v>
      </c>
      <c r="O120" s="6"/>
      <c r="P120" s="197">
        <f>VLOOKUP($N120,'2013 placeholder'!$A$4:$L$257,E$110+4,FALSE)</f>
        <v>18900</v>
      </c>
      <c r="Q120" s="197">
        <f>VLOOKUP($N120,'2013 placeholder'!$A$4:$L$257,F$110+4,FALSE)</f>
        <v>21600</v>
      </c>
      <c r="R120" s="197">
        <f>VLOOKUP($N120,'2013 placeholder'!$A$4:$L$257,G$110+4,FALSE)</f>
        <v>24300</v>
      </c>
      <c r="S120" s="197">
        <f>VLOOKUP($N120,'2013 placeholder'!$A$4:$L$257,H$110+4,FALSE)</f>
        <v>26950</v>
      </c>
      <c r="T120" s="197">
        <f>VLOOKUP($N120,'2013 placeholder'!$A$4:$L$257,I$110+4,FALSE)</f>
        <v>29150</v>
      </c>
      <c r="U120" s="197">
        <f>VLOOKUP($N120,'2013 placeholder'!$A$4:$L$257,J$110+4,FALSE)</f>
        <v>31300</v>
      </c>
      <c r="V120" s="197">
        <f>VLOOKUP($N120,'2013 placeholder'!$A$4:$L$257,K$110+4,FALSE)</f>
        <v>33450</v>
      </c>
      <c r="W120" s="197">
        <f>VLOOKUP($N120,'2013 placeholder'!$A$4:$L$257,L$110+4,FALSE)</f>
        <v>35600</v>
      </c>
      <c r="X120" s="6"/>
      <c r="Y120" s="197">
        <f>IF($B$18=$AU$10,VLOOKUP($N120,'2013 placeholder'!$A$4:$AK$257,E$110+21,FALSE),0)</f>
        <v>0</v>
      </c>
      <c r="Z120" s="197">
        <f>IF($B$18=$AU$10,VLOOKUP($N120,'2013 placeholder'!$A$4:$AK$257,F$110+21,FALSE),0)</f>
        <v>0</v>
      </c>
      <c r="AA120" s="197">
        <f>IF($B$18=$AU$10,VLOOKUP($N120,'2013 placeholder'!$A$4:$AK$257,G$110+21,FALSE),0)</f>
        <v>0</v>
      </c>
      <c r="AB120" s="197">
        <f>IF($B$18=$AU$10,VLOOKUP($N120,'2013 placeholder'!$A$4:$AK$257,H$110+21,FALSE),0)</f>
        <v>0</v>
      </c>
      <c r="AC120" s="197">
        <f>IF($B$18=$AU$10,VLOOKUP($N120,'2013 placeholder'!$A$4:$AK$257,I$110+21,FALSE),0)</f>
        <v>0</v>
      </c>
      <c r="AD120" s="197">
        <f>IF($B$18=$AU$10,VLOOKUP($N120,'2013 placeholder'!$A$4:$AK$257,J$110+21,FALSE),0)</f>
        <v>0</v>
      </c>
      <c r="AE120" s="197">
        <f>IF($B$18=$AU$10,VLOOKUP($N120,'2013 placeholder'!$A$4:$AK$257,K$110+21,FALSE),0)</f>
        <v>0</v>
      </c>
      <c r="AF120" s="197">
        <f>IF($B$18=$AU$10,VLOOKUP($N120,'2013 placeholder'!$A$4:$AK$257,L$110+21,FALSE),0)</f>
        <v>0</v>
      </c>
      <c r="AG120" s="6"/>
      <c r="AH120" s="169" t="str">
        <f>IF(AND((IF(ISNA(VLOOKUP($B$13,$AZ$10:$AZ$556,1,FALSE)),0,VLOOKUP($B$13,$AZ$10:$AZ$556,1,FALSE)))=0,AL192&gt;S192,OR($B$16=$AS$11,$B$16=$AS$15)),"Yes","No")</f>
        <v>No</v>
      </c>
      <c r="AI120" s="197">
        <f>IF($AH120="No",0,18350)</f>
        <v>0</v>
      </c>
      <c r="AJ120" s="197">
        <f>IF($AH120="No",0,20950)</f>
        <v>0</v>
      </c>
      <c r="AK120" s="197">
        <f>IF($AH120="No",0,23600)</f>
        <v>0</v>
      </c>
      <c r="AL120" s="197">
        <f>IF($AH120="No",0,26200)</f>
        <v>0</v>
      </c>
      <c r="AM120" s="197">
        <f>IF($AH120="No",0,28300)</f>
        <v>0</v>
      </c>
      <c r="AN120" s="197">
        <f>IF($AH120="No",0,30400)</f>
        <v>0</v>
      </c>
      <c r="AO120" s="197">
        <f>IF($AH120="No",0,32500)</f>
        <v>0</v>
      </c>
      <c r="AP120" s="197">
        <f>IF($AH120="No",0,34600)</f>
        <v>0</v>
      </c>
      <c r="AQ120" s="122"/>
      <c r="AT120" s="9" t="s">
        <v>170</v>
      </c>
      <c r="AU120" s="6"/>
      <c r="AW120" s="292"/>
      <c r="AX120" s="292"/>
      <c r="AY120" s="287" t="s">
        <v>1169</v>
      </c>
      <c r="AZ120" s="217" t="s">
        <v>1514</v>
      </c>
      <c r="BA120" s="285" t="s">
        <v>1140</v>
      </c>
      <c r="BB120" s="285" t="s">
        <v>1458</v>
      </c>
      <c r="BC120" s="285" t="s">
        <v>1458</v>
      </c>
      <c r="BD120" s="291" t="s">
        <v>2437</v>
      </c>
      <c r="BE120" s="291" t="s">
        <v>1439</v>
      </c>
      <c r="BF120" s="285" t="s">
        <v>2438</v>
      </c>
    </row>
    <row r="121" spans="1:64" hidden="1">
      <c r="A121" s="188">
        <f t="shared" si="126"/>
        <v>0</v>
      </c>
      <c r="B121" s="188">
        <f t="shared" si="129"/>
        <v>1</v>
      </c>
      <c r="C121" s="188">
        <f t="shared" si="127"/>
        <v>1</v>
      </c>
      <c r="E121" s="299">
        <f t="shared" ref="E121:L121" si="138">+MAX(E120,E122)</f>
        <v>18900</v>
      </c>
      <c r="F121" s="299">
        <f t="shared" si="138"/>
        <v>21600</v>
      </c>
      <c r="G121" s="299">
        <f t="shared" si="138"/>
        <v>24300</v>
      </c>
      <c r="H121" s="299">
        <f t="shared" si="138"/>
        <v>26950</v>
      </c>
      <c r="I121" s="299">
        <f t="shared" si="138"/>
        <v>29150</v>
      </c>
      <c r="J121" s="299">
        <f t="shared" si="138"/>
        <v>31300</v>
      </c>
      <c r="K121" s="299">
        <f t="shared" si="138"/>
        <v>33450</v>
      </c>
      <c r="L121" s="299">
        <f t="shared" si="138"/>
        <v>35600</v>
      </c>
      <c r="N121" s="170" t="s">
        <v>2228</v>
      </c>
      <c r="P121" s="196"/>
      <c r="Q121" s="196"/>
      <c r="R121" s="196"/>
      <c r="S121" s="196"/>
      <c r="T121" s="196"/>
      <c r="U121" s="196"/>
      <c r="V121" s="196"/>
      <c r="W121" s="196"/>
      <c r="Y121" s="196"/>
      <c r="Z121" s="196"/>
      <c r="AA121" s="196"/>
      <c r="AB121" s="196"/>
      <c r="AC121" s="196"/>
      <c r="AD121" s="196"/>
      <c r="AE121" s="196"/>
      <c r="AF121" s="196"/>
      <c r="AH121" s="169"/>
      <c r="AI121" s="196"/>
      <c r="AJ121" s="196"/>
      <c r="AK121" s="196"/>
      <c r="AL121" s="196"/>
      <c r="AM121" s="196"/>
      <c r="AN121" s="196"/>
      <c r="AO121" s="196"/>
      <c r="AP121" s="196"/>
      <c r="AQ121" s="122"/>
      <c r="AR121" s="207"/>
      <c r="AT121" s="9" t="s">
        <v>171</v>
      </c>
      <c r="AW121" s="292"/>
      <c r="AX121" s="292"/>
      <c r="AY121" s="287" t="s">
        <v>1068</v>
      </c>
      <c r="AZ121" s="217" t="s">
        <v>268</v>
      </c>
      <c r="BA121" s="285" t="s">
        <v>1013</v>
      </c>
      <c r="BB121" s="285" t="s">
        <v>1186</v>
      </c>
      <c r="BC121" s="285" t="s">
        <v>1186</v>
      </c>
      <c r="BD121" s="291" t="s">
        <v>2438</v>
      </c>
      <c r="BE121" s="291" t="s">
        <v>2436</v>
      </c>
      <c r="BF121" s="285" t="s">
        <v>2439</v>
      </c>
      <c r="BG121" s="6" t="e">
        <f>+MATCH(BE$10:BE$558,AZ$10:AZ$551,0)</f>
        <v>#N/A</v>
      </c>
    </row>
    <row r="122" spans="1:64" hidden="1">
      <c r="A122" s="188">
        <f t="shared" si="126"/>
        <v>0</v>
      </c>
      <c r="B122" s="188">
        <f t="shared" si="129"/>
        <v>1</v>
      </c>
      <c r="C122" s="188">
        <f t="shared" si="127"/>
        <v>1</v>
      </c>
      <c r="E122" s="298">
        <f t="shared" ref="E122:L122" si="139">+MAX(P122,Y122,AI122)</f>
        <v>18900</v>
      </c>
      <c r="F122" s="298">
        <f t="shared" si="139"/>
        <v>21600</v>
      </c>
      <c r="G122" s="298">
        <f t="shared" si="139"/>
        <v>24300</v>
      </c>
      <c r="H122" s="298">
        <f t="shared" si="139"/>
        <v>26950</v>
      </c>
      <c r="I122" s="298">
        <f t="shared" si="139"/>
        <v>29150</v>
      </c>
      <c r="J122" s="298">
        <f t="shared" si="139"/>
        <v>31300</v>
      </c>
      <c r="K122" s="298">
        <f t="shared" si="139"/>
        <v>33450</v>
      </c>
      <c r="L122" s="298">
        <f t="shared" si="139"/>
        <v>35600</v>
      </c>
      <c r="N122" s="95" t="str">
        <f>CONCATENATE(AU21,$B$11)</f>
        <v>2/1/2014 - 3/5/2015Hill</v>
      </c>
      <c r="P122" s="197">
        <f>VLOOKUP($N122,'2014 placeholder'!$A$4:$L$257,E$110+4,FALSE)</f>
        <v>18900</v>
      </c>
      <c r="Q122" s="197">
        <f>VLOOKUP($N122,'2014 placeholder'!$A$4:$L$257,F$110+4,FALSE)</f>
        <v>21600</v>
      </c>
      <c r="R122" s="197">
        <f>VLOOKUP($N122,'2014 placeholder'!$A$4:$L$257,G$110+4,FALSE)</f>
        <v>24300</v>
      </c>
      <c r="S122" s="197">
        <f>VLOOKUP($N122,'2014 placeholder'!$A$4:$L$257,H$110+4,FALSE)</f>
        <v>26950</v>
      </c>
      <c r="T122" s="197">
        <f>VLOOKUP($N122,'2014 placeholder'!$A$4:$L$257,I$110+4,FALSE)</f>
        <v>29150</v>
      </c>
      <c r="U122" s="197">
        <f>VLOOKUP($N122,'2014 placeholder'!$A$4:$L$257,J$110+4,FALSE)</f>
        <v>31300</v>
      </c>
      <c r="V122" s="197">
        <f>VLOOKUP($N122,'2014 placeholder'!$A$4:$L$257,K$110+4,FALSE)</f>
        <v>33450</v>
      </c>
      <c r="W122" s="197">
        <f>VLOOKUP($N122,'2014 placeholder'!$A$4:$L$257,L$110+4,FALSE)</f>
        <v>35600</v>
      </c>
      <c r="Y122" s="197">
        <f>IF($B$18=$AU$10,VLOOKUP($N122,'2014 placeholder'!$A$4:$AK$257,E$110+21,FALSE),0)</f>
        <v>0</v>
      </c>
      <c r="Z122" s="197">
        <f>IF($B$18=$AU$10,VLOOKUP($N122,'2014 placeholder'!$A$4:$AK$257,F$110+21,FALSE),0)</f>
        <v>0</v>
      </c>
      <c r="AA122" s="197">
        <f>IF($B$18=$AU$10,VLOOKUP($N122,'2014 placeholder'!$A$4:$AK$257,G$110+21,FALSE),0)</f>
        <v>0</v>
      </c>
      <c r="AB122" s="197">
        <f>IF($B$18=$AU$10,VLOOKUP($N122,'2014 placeholder'!$A$4:$AK$257,H$110+21,FALSE),0)</f>
        <v>0</v>
      </c>
      <c r="AC122" s="197">
        <f>IF($B$18=$AU$10,VLOOKUP($N122,'2014 placeholder'!$A$4:$AK$257,I$110+21,FALSE),0)</f>
        <v>0</v>
      </c>
      <c r="AD122" s="197">
        <f>IF($B$18=$AU$10,VLOOKUP($N122,'2014 placeholder'!$A$4:$AK$257,J$110+21,FALSE),0)</f>
        <v>0</v>
      </c>
      <c r="AE122" s="197">
        <f>IF($B$18=$AU$10,VLOOKUP($N122,'2014 placeholder'!$A$4:$AK$257,K$110+21,FALSE),0)</f>
        <v>0</v>
      </c>
      <c r="AF122" s="197">
        <f>IF($B$18=$AU$10,VLOOKUP($N122,'2014 placeholder'!$A$4:$AK$257,L$110+21,FALSE),0)</f>
        <v>0</v>
      </c>
      <c r="AH122" s="169" t="str">
        <f>IF(AND((IF(ISNA(VLOOKUP($B$13,$BA$10:$BA$556,1,FALSE)),0,VLOOKUP($B$13,$BA$10:$BA$556,1,FALSE)))=0,AL194&gt;S194,OR($B$16=$AS$11,$B$16=$AS$15)),"Yes","No")</f>
        <v>No</v>
      </c>
      <c r="AI122" s="197">
        <f>IF($AH122="No",0,18400)</f>
        <v>0</v>
      </c>
      <c r="AJ122" s="197">
        <f>IF($AH122="No",0,21000)</f>
        <v>0</v>
      </c>
      <c r="AK122" s="197">
        <f>IF($AH122="No",0,23650)</f>
        <v>0</v>
      </c>
      <c r="AL122" s="197">
        <f>IF($AH122="No",0,26250)</f>
        <v>0</v>
      </c>
      <c r="AM122" s="197">
        <f>IF($AH122="No",0,28350)</f>
        <v>0</v>
      </c>
      <c r="AN122" s="197">
        <f>IF($AH122="No",0,30450)</f>
        <v>0</v>
      </c>
      <c r="AO122" s="197">
        <f>IF($AH122="No",0,32550)</f>
        <v>0</v>
      </c>
      <c r="AP122" s="197">
        <f>IF($AH122="No",0,34650)</f>
        <v>0</v>
      </c>
      <c r="AQ122" s="122"/>
      <c r="AR122" s="207"/>
      <c r="AT122" s="9" t="s">
        <v>172</v>
      </c>
      <c r="AW122" s="292"/>
      <c r="AX122" s="292"/>
      <c r="AY122" s="287" t="s">
        <v>1170</v>
      </c>
      <c r="AZ122" s="217" t="s">
        <v>1134</v>
      </c>
      <c r="BA122" s="285" t="s">
        <v>1142</v>
      </c>
      <c r="BB122" s="285" t="s">
        <v>172</v>
      </c>
      <c r="BC122" s="285" t="s">
        <v>172</v>
      </c>
      <c r="BD122" s="291" t="s">
        <v>2439</v>
      </c>
      <c r="BE122" s="291" t="s">
        <v>2437</v>
      </c>
      <c r="BF122" s="285" t="s">
        <v>2440</v>
      </c>
      <c r="BG122" s="6" t="e">
        <f>+MATCH(BE$10:BE$558,AZ$10:AZ$551,0)</f>
        <v>#N/A</v>
      </c>
    </row>
    <row r="123" spans="1:64" hidden="1">
      <c r="A123" s="188">
        <f t="shared" si="126"/>
        <v>0</v>
      </c>
      <c r="B123" s="188">
        <f t="shared" si="129"/>
        <v>1</v>
      </c>
      <c r="C123" s="188">
        <f t="shared" si="127"/>
        <v>1</v>
      </c>
      <c r="E123" s="299">
        <f>+MAX(E122,E124)</f>
        <v>18950</v>
      </c>
      <c r="F123" s="299">
        <f t="shared" ref="F123:L123" si="140">+MAX(F122,F124)</f>
        <v>21650</v>
      </c>
      <c r="G123" s="299">
        <f t="shared" si="140"/>
        <v>24350</v>
      </c>
      <c r="H123" s="299">
        <f t="shared" si="140"/>
        <v>27050</v>
      </c>
      <c r="I123" s="299">
        <f t="shared" si="140"/>
        <v>29200</v>
      </c>
      <c r="J123" s="299">
        <f t="shared" si="140"/>
        <v>31400</v>
      </c>
      <c r="K123" s="299">
        <f t="shared" si="140"/>
        <v>33550</v>
      </c>
      <c r="L123" s="299">
        <f t="shared" si="140"/>
        <v>35700</v>
      </c>
      <c r="N123" s="170" t="s">
        <v>2228</v>
      </c>
      <c r="P123" s="196"/>
      <c r="Q123" s="196"/>
      <c r="R123" s="196"/>
      <c r="S123" s="196"/>
      <c r="T123" s="196"/>
      <c r="U123" s="196"/>
      <c r="V123" s="196"/>
      <c r="W123" s="196"/>
      <c r="Y123" s="196"/>
      <c r="Z123" s="196"/>
      <c r="AA123" s="196"/>
      <c r="AB123" s="196"/>
      <c r="AC123" s="196"/>
      <c r="AD123" s="196"/>
      <c r="AE123" s="196"/>
      <c r="AF123" s="196"/>
      <c r="AH123" s="169"/>
      <c r="AI123" s="196"/>
      <c r="AJ123" s="196"/>
      <c r="AK123" s="196"/>
      <c r="AL123" s="196"/>
      <c r="AM123" s="196"/>
      <c r="AN123" s="196"/>
      <c r="AO123" s="196"/>
      <c r="AP123" s="196"/>
      <c r="AQ123" s="122"/>
      <c r="AR123" s="207"/>
      <c r="AT123" s="9" t="s">
        <v>174</v>
      </c>
      <c r="AU123" s="207"/>
      <c r="AW123" s="292"/>
      <c r="AX123" s="292"/>
      <c r="AY123" s="287" t="s">
        <v>1171</v>
      </c>
      <c r="AZ123" s="217" t="s">
        <v>43</v>
      </c>
      <c r="BA123" s="285" t="s">
        <v>1143</v>
      </c>
      <c r="BB123" s="285" t="s">
        <v>1188</v>
      </c>
      <c r="BC123" s="285" t="s">
        <v>1188</v>
      </c>
      <c r="BD123" s="291" t="s">
        <v>2440</v>
      </c>
      <c r="BE123" s="291" t="s">
        <v>2438</v>
      </c>
      <c r="BF123" s="285" t="s">
        <v>1102</v>
      </c>
    </row>
    <row r="124" spans="1:64" hidden="1">
      <c r="A124" s="188">
        <f t="shared" si="126"/>
        <v>0</v>
      </c>
      <c r="B124" s="188">
        <f t="shared" si="129"/>
        <v>1</v>
      </c>
      <c r="C124" s="188">
        <f t="shared" si="127"/>
        <v>1</v>
      </c>
      <c r="E124" s="300">
        <f t="shared" ref="E124:L124" si="141">+MAX(P124,Y124,AI124)</f>
        <v>18950</v>
      </c>
      <c r="F124" s="300">
        <f t="shared" si="141"/>
        <v>21650</v>
      </c>
      <c r="G124" s="300">
        <f t="shared" si="141"/>
        <v>24350</v>
      </c>
      <c r="H124" s="300">
        <f t="shared" si="141"/>
        <v>27050</v>
      </c>
      <c r="I124" s="300">
        <f t="shared" si="141"/>
        <v>29200</v>
      </c>
      <c r="J124" s="300">
        <f t="shared" si="141"/>
        <v>31400</v>
      </c>
      <c r="K124" s="300">
        <f t="shared" si="141"/>
        <v>33550</v>
      </c>
      <c r="L124" s="300">
        <f t="shared" si="141"/>
        <v>35700</v>
      </c>
      <c r="N124" s="95" t="str">
        <f>CONCATENATE(AU23,$B$11)</f>
        <v>4/21/2015 - 3/27/2016Hill</v>
      </c>
      <c r="P124" s="197">
        <f>VLOOKUP($N124,'2015 MTSP Limits'!$A$4:$L$257,E$110+4,FALSE)</f>
        <v>18700</v>
      </c>
      <c r="Q124" s="197">
        <f>VLOOKUP($N124,'2015 MTSP Limits'!$A$4:$L$257,F$110+4,FALSE)</f>
        <v>21350</v>
      </c>
      <c r="R124" s="197">
        <f>VLOOKUP($N124,'2015 MTSP Limits'!$A$4:$L$257,G$110+4,FALSE)</f>
        <v>24000</v>
      </c>
      <c r="S124" s="197">
        <f>VLOOKUP($N124,'2015 MTSP Limits'!$A$4:$L$257,H$110+4,FALSE)</f>
        <v>26650</v>
      </c>
      <c r="T124" s="197">
        <f>VLOOKUP($N124,'2015 MTSP Limits'!$A$4:$L$257,I$110+4,FALSE)</f>
        <v>28800</v>
      </c>
      <c r="U124" s="197">
        <f>VLOOKUP($N124,'2015 MTSP Limits'!$A$4:$L$257,J$110+4,FALSE)</f>
        <v>30950</v>
      </c>
      <c r="V124" s="197">
        <f>VLOOKUP($N124,'2015 MTSP Limits'!$A$4:$L$257,K$110+4,FALSE)</f>
        <v>33050</v>
      </c>
      <c r="W124" s="197">
        <f>VLOOKUP($N124,'2015 MTSP Limits'!$A$4:$L$257,L$110+4,FALSE)</f>
        <v>35200</v>
      </c>
      <c r="Y124" s="197">
        <f>IF($B$18=$AU$10,VLOOKUP($N124,'2015 MTSP Limits'!$A$4:$AK$257,E$110+21,FALSE),0)</f>
        <v>18900</v>
      </c>
      <c r="Z124" s="197">
        <f>IF($B$18=$AU$10,VLOOKUP($N124,'2015 MTSP Limits'!$A$4:$AK$257,F$110+21,FALSE),0)</f>
        <v>21600</v>
      </c>
      <c r="AA124" s="197">
        <f>IF($B$18=$AU$10,VLOOKUP($N124,'2015 MTSP Limits'!$A$4:$AK$257,G$110+21,FALSE),0)</f>
        <v>24300</v>
      </c>
      <c r="AB124" s="197">
        <f>IF($B$18=$AU$10,VLOOKUP($N124,'2015 MTSP Limits'!$A$4:$AK$257,H$110+21,FALSE),0)</f>
        <v>26950</v>
      </c>
      <c r="AC124" s="197">
        <f>IF($B$18=$AU$10,VLOOKUP($N124,'2015 MTSP Limits'!$A$4:$AK$257,I$110+21,FALSE),0)</f>
        <v>29150</v>
      </c>
      <c r="AD124" s="197">
        <f>IF($B$18=$AU$10,VLOOKUP($N124,'2015 MTSP Limits'!$A$4:$AK$257,J$110+21,FALSE),0)</f>
        <v>31300</v>
      </c>
      <c r="AE124" s="197">
        <f>IF($B$18=$AU$10,VLOOKUP($N124,'2015 MTSP Limits'!$A$4:$AK$257,K$110+21,FALSE),0)</f>
        <v>33450</v>
      </c>
      <c r="AF124" s="197">
        <f>IF($B$18=$AU$10,VLOOKUP($N124,'2015 MTSP Limits'!$A$4:$AK$257,L$110+21,FALSE),0)</f>
        <v>35600</v>
      </c>
      <c r="AH124" s="169" t="str">
        <f>IF(AND((IF(ISNA(VLOOKUP($B$13,$BB$10:$BB$556,1,FALSE)),0,VLOOKUP($B$13,$BB$10:$BB$556,1,FALSE)))=0,AL196&gt;S196,OR($B$16=$AS$11,$B$16=$AS$15)),"Yes","No")</f>
        <v>Yes</v>
      </c>
      <c r="AI124" s="197">
        <f>IF($AH124="No",0,18950)</f>
        <v>18950</v>
      </c>
      <c r="AJ124" s="197">
        <f>IF($AH124="No",0,21650)</f>
        <v>21650</v>
      </c>
      <c r="AK124" s="197">
        <f>IF($AH124="No",0,24350)</f>
        <v>24350</v>
      </c>
      <c r="AL124" s="197">
        <f>IF($AH124="No",0,27050)</f>
        <v>27050</v>
      </c>
      <c r="AM124" s="197">
        <f>IF($AH124="No",0,29200)</f>
        <v>29200</v>
      </c>
      <c r="AN124" s="197">
        <f>IF($AH124="No",0,31400)</f>
        <v>31400</v>
      </c>
      <c r="AO124" s="197">
        <f>IF($AH124="No",0,33550)</f>
        <v>33550</v>
      </c>
      <c r="AP124" s="197">
        <f>IF($AH124="No",0,35700)</f>
        <v>35700</v>
      </c>
      <c r="AQ124" s="122"/>
      <c r="AT124" s="9" t="s">
        <v>175</v>
      </c>
      <c r="AU124" s="207"/>
      <c r="AW124" s="292"/>
      <c r="AX124" s="292"/>
      <c r="AY124" s="287" t="s">
        <v>1172</v>
      </c>
      <c r="AZ124" s="217" t="s">
        <v>1135</v>
      </c>
      <c r="BA124" s="285" t="s">
        <v>1517</v>
      </c>
      <c r="BB124" s="285" t="s">
        <v>1189</v>
      </c>
      <c r="BC124" s="285" t="s">
        <v>1189</v>
      </c>
      <c r="BD124" s="291" t="s">
        <v>1102</v>
      </c>
      <c r="BE124" s="291" t="s">
        <v>2439</v>
      </c>
      <c r="BF124" s="285" t="s">
        <v>3014</v>
      </c>
    </row>
    <row r="125" spans="1:64" hidden="1">
      <c r="A125" s="188">
        <f t="shared" si="126"/>
        <v>0</v>
      </c>
      <c r="B125" s="188">
        <f t="shared" si="129"/>
        <v>1</v>
      </c>
      <c r="C125" s="188">
        <f t="shared" si="127"/>
        <v>1</v>
      </c>
      <c r="E125" s="299">
        <f>+MAX(E124,E126)</f>
        <v>18950</v>
      </c>
      <c r="F125" s="299">
        <f t="shared" ref="F125:L125" si="142">+MAX(F124,F126)</f>
        <v>21650</v>
      </c>
      <c r="G125" s="299">
        <f t="shared" si="142"/>
        <v>24350</v>
      </c>
      <c r="H125" s="299">
        <f t="shared" si="142"/>
        <v>27050</v>
      </c>
      <c r="I125" s="299">
        <f t="shared" si="142"/>
        <v>29200</v>
      </c>
      <c r="J125" s="299">
        <f t="shared" si="142"/>
        <v>31400</v>
      </c>
      <c r="K125" s="299">
        <f t="shared" si="142"/>
        <v>33550</v>
      </c>
      <c r="L125" s="299">
        <f t="shared" si="142"/>
        <v>35700</v>
      </c>
      <c r="N125" s="170" t="s">
        <v>2228</v>
      </c>
      <c r="P125" s="196"/>
      <c r="Q125" s="196"/>
      <c r="R125" s="196"/>
      <c r="S125" s="196"/>
      <c r="T125" s="196"/>
      <c r="U125" s="196"/>
      <c r="V125" s="196"/>
      <c r="W125" s="196"/>
      <c r="Y125" s="196"/>
      <c r="Z125" s="196"/>
      <c r="AA125" s="196"/>
      <c r="AB125" s="196"/>
      <c r="AC125" s="196"/>
      <c r="AD125" s="196"/>
      <c r="AE125" s="196"/>
      <c r="AF125" s="196"/>
      <c r="AH125" s="169"/>
      <c r="AI125" s="196"/>
      <c r="AJ125" s="196"/>
      <c r="AK125" s="196"/>
      <c r="AL125" s="196"/>
      <c r="AM125" s="196"/>
      <c r="AN125" s="196"/>
      <c r="AO125" s="196"/>
      <c r="AP125" s="196"/>
      <c r="AQ125" s="122"/>
      <c r="AT125" s="9" t="s">
        <v>45</v>
      </c>
      <c r="AW125" s="292"/>
      <c r="AX125" s="292"/>
      <c r="AY125" s="287" t="s">
        <v>1173</v>
      </c>
      <c r="AZ125" s="217" t="s">
        <v>1136</v>
      </c>
      <c r="BA125" s="285" t="s">
        <v>1144</v>
      </c>
      <c r="BB125" s="285" t="s">
        <v>1190</v>
      </c>
      <c r="BC125" s="285" t="s">
        <v>1190</v>
      </c>
      <c r="BD125" s="291" t="s">
        <v>2441</v>
      </c>
      <c r="BE125" s="291" t="s">
        <v>2440</v>
      </c>
      <c r="BF125" s="285" t="s">
        <v>1016</v>
      </c>
      <c r="BG125" s="6" t="e">
        <f t="shared" ref="BG125:BG138" si="143">+MATCH(BE$10:BE$558,AZ$10:AZ$551,0)</f>
        <v>#N/A</v>
      </c>
    </row>
    <row r="126" spans="1:64" hidden="1">
      <c r="A126" s="188">
        <f t="shared" si="126"/>
        <v>0</v>
      </c>
      <c r="B126" s="188">
        <f t="shared" si="129"/>
        <v>1</v>
      </c>
      <c r="C126" s="188">
        <f t="shared" si="127"/>
        <v>1</v>
      </c>
      <c r="E126" s="300">
        <f t="shared" ref="E126:L126" si="144">+MAX(P126,Y126,AI126)</f>
        <v>18900</v>
      </c>
      <c r="F126" s="300">
        <f t="shared" si="144"/>
        <v>21600</v>
      </c>
      <c r="G126" s="300">
        <f t="shared" si="144"/>
        <v>24300</v>
      </c>
      <c r="H126" s="300">
        <f t="shared" si="144"/>
        <v>26950</v>
      </c>
      <c r="I126" s="300">
        <f t="shared" si="144"/>
        <v>29150</v>
      </c>
      <c r="J126" s="300">
        <f t="shared" si="144"/>
        <v>31300</v>
      </c>
      <c r="K126" s="300">
        <f t="shared" si="144"/>
        <v>33450</v>
      </c>
      <c r="L126" s="300">
        <f t="shared" si="144"/>
        <v>35600</v>
      </c>
      <c r="N126" s="95" t="str">
        <f>CONCATENATE(AU25,$B$11)</f>
        <v>5/13/2016 - 4/13/2017Hill</v>
      </c>
      <c r="P126" s="197">
        <f>VLOOKUP($N126,MTSP2016!$A$4:$L$257,E$110+4,FALSE)</f>
        <v>18800</v>
      </c>
      <c r="Q126" s="197">
        <f>VLOOKUP($N126,MTSP2016!$A$4:$L$257,F$110+4,FALSE)</f>
        <v>21450</v>
      </c>
      <c r="R126" s="197">
        <f>VLOOKUP($N126,MTSP2016!$A$4:$L$257,G$110+4,FALSE)</f>
        <v>24150</v>
      </c>
      <c r="S126" s="197">
        <f>VLOOKUP($N126,MTSP2016!$A$4:$L$257,H$110+4,FALSE)</f>
        <v>26800</v>
      </c>
      <c r="T126" s="197">
        <f>VLOOKUP($N126,MTSP2016!$A$4:$L$257,I$110+4,FALSE)</f>
        <v>28950</v>
      </c>
      <c r="U126" s="197">
        <f>VLOOKUP($N126,MTSP2016!$A$4:$L$257,J$110+4,FALSE)</f>
        <v>31100</v>
      </c>
      <c r="V126" s="197">
        <f>VLOOKUP($N126,MTSP2016!$A$4:$L$257,K$110+4,FALSE)</f>
        <v>33250</v>
      </c>
      <c r="W126" s="197">
        <f>VLOOKUP($N126,MTSP2016!$A$4:$L$257,L$110+4,FALSE)</f>
        <v>35400</v>
      </c>
      <c r="X126" s="207"/>
      <c r="Y126" s="197">
        <f>IF($B$18=$AU$10,VLOOKUP($N126,MTSP2016!$A$4:$AK$257,E$110+21,FALSE),0)</f>
        <v>18900</v>
      </c>
      <c r="Z126" s="197">
        <f>IF($B$18=$AU$10,VLOOKUP($N126,MTSP2016!$A$4:$AK$257,F$110+21,FALSE),0)</f>
        <v>21600</v>
      </c>
      <c r="AA126" s="197">
        <f>IF($B$18=$AU$10,VLOOKUP($N126,MTSP2016!$A$4:$AK$257,G$110+21,FALSE),0)</f>
        <v>24300</v>
      </c>
      <c r="AB126" s="197">
        <f>IF($B$18=$AU$10,VLOOKUP($N126,MTSP2016!$A$4:$AK$257,H$110+21,FALSE),0)</f>
        <v>26950</v>
      </c>
      <c r="AC126" s="197">
        <f>IF($B$18=$AU$10,VLOOKUP($N126,MTSP2016!$A$4:$AK$257,I$110+21,FALSE),0)</f>
        <v>29150</v>
      </c>
      <c r="AD126" s="197">
        <f>IF($B$18=$AU$10,VLOOKUP($N126,MTSP2016!$A$4:$AK$257,J$110+21,FALSE),0)</f>
        <v>31300</v>
      </c>
      <c r="AE126" s="197">
        <f>IF($B$18=$AU$10,VLOOKUP($N126,MTSP2016!$A$4:$AK$257,K$110+21,FALSE),0)</f>
        <v>33450</v>
      </c>
      <c r="AF126" s="197">
        <f>IF($B$18=$AU$10,VLOOKUP($N126,MTSP2016!$A$4:$AK$257,L$110+21,FALSE),0)</f>
        <v>35600</v>
      </c>
      <c r="AH126" s="169" t="str">
        <f>IF(AND((IF(ISNA(VLOOKUP($B$13,$BC$10:$BC$556,1,FALSE)),0,VLOOKUP($B$13,$BC$10:$BC$556,1,FALSE)))=0,AL198&gt;S198,OR($B$16=$AS$11,$B$16=$AS$15)),"Yes","No")</f>
        <v>No</v>
      </c>
      <c r="AI126" s="226">
        <f>IF($AH126="No",0,18650)</f>
        <v>0</v>
      </c>
      <c r="AJ126" s="226">
        <f>IF($AH126="No",0,21300)</f>
        <v>0</v>
      </c>
      <c r="AK126" s="197">
        <f>IF($AH126="No",0,24000)</f>
        <v>0</v>
      </c>
      <c r="AL126" s="197">
        <f>IF($AH126="No",0,26650)</f>
        <v>0</v>
      </c>
      <c r="AM126" s="197">
        <f>IF($AH126="No",0,28800)</f>
        <v>0</v>
      </c>
      <c r="AN126" s="226">
        <f>IF($AH126="No",0,30900)</f>
        <v>0</v>
      </c>
      <c r="AO126" s="197">
        <f>IF($AH126="No",0,33050)</f>
        <v>0</v>
      </c>
      <c r="AP126" s="197">
        <f>IF($AH126="No",0,35200)</f>
        <v>0</v>
      </c>
      <c r="AQ126" s="227" t="s">
        <v>2304</v>
      </c>
      <c r="AT126" s="9" t="s">
        <v>176</v>
      </c>
      <c r="AW126" s="292"/>
      <c r="AX126" s="292"/>
      <c r="AY126" s="287" t="s">
        <v>1017</v>
      </c>
      <c r="AZ126" s="217" t="s">
        <v>1575</v>
      </c>
      <c r="BA126" s="285" t="s">
        <v>51</v>
      </c>
      <c r="BB126" s="285" t="s">
        <v>1075</v>
      </c>
      <c r="BC126" s="285" t="s">
        <v>1075</v>
      </c>
      <c r="BD126" s="291" t="s">
        <v>1016</v>
      </c>
      <c r="BE126" s="291" t="s">
        <v>1102</v>
      </c>
      <c r="BF126" s="285" t="s">
        <v>2442</v>
      </c>
      <c r="BG126" s="6">
        <f t="shared" si="143"/>
        <v>53</v>
      </c>
    </row>
    <row r="127" spans="1:64" hidden="1">
      <c r="A127" s="302">
        <f t="shared" si="126"/>
        <v>0</v>
      </c>
      <c r="B127" s="302">
        <f t="shared" si="129"/>
        <v>1</v>
      </c>
      <c r="C127" s="302">
        <f t="shared" si="127"/>
        <v>1</v>
      </c>
      <c r="D127" s="207"/>
      <c r="E127" s="299">
        <f>+MAX(E126,E128)</f>
        <v>19300</v>
      </c>
      <c r="F127" s="299">
        <f t="shared" ref="F127:L129" si="145">+MAX(F126,F128)</f>
        <v>22100</v>
      </c>
      <c r="G127" s="299">
        <f t="shared" si="145"/>
        <v>24850</v>
      </c>
      <c r="H127" s="299">
        <f t="shared" si="145"/>
        <v>27600</v>
      </c>
      <c r="I127" s="299">
        <f t="shared" si="145"/>
        <v>29800</v>
      </c>
      <c r="J127" s="299">
        <f t="shared" si="145"/>
        <v>32000</v>
      </c>
      <c r="K127" s="299">
        <f t="shared" si="145"/>
        <v>34250</v>
      </c>
      <c r="L127" s="299">
        <f t="shared" si="145"/>
        <v>36450</v>
      </c>
      <c r="M127" s="207"/>
      <c r="N127" s="170" t="s">
        <v>2228</v>
      </c>
      <c r="O127" s="207"/>
      <c r="P127" s="196"/>
      <c r="Q127" s="196"/>
      <c r="R127" s="196"/>
      <c r="S127" s="196"/>
      <c r="T127" s="196"/>
      <c r="U127" s="196"/>
      <c r="V127" s="196"/>
      <c r="W127" s="196"/>
      <c r="X127" s="207"/>
      <c r="Y127" s="196"/>
      <c r="Z127" s="196"/>
      <c r="AA127" s="196"/>
      <c r="AB127" s="196"/>
      <c r="AC127" s="196"/>
      <c r="AD127" s="196"/>
      <c r="AE127" s="196"/>
      <c r="AF127" s="196"/>
      <c r="AG127" s="207"/>
      <c r="AH127" s="197"/>
      <c r="AI127" s="196"/>
      <c r="AJ127" s="196"/>
      <c r="AK127" s="196"/>
      <c r="AL127" s="196"/>
      <c r="AM127" s="196"/>
      <c r="AN127" s="196"/>
      <c r="AO127" s="196"/>
      <c r="AP127" s="196"/>
      <c r="AQ127" s="215"/>
      <c r="AT127" s="9" t="s">
        <v>75</v>
      </c>
      <c r="AW127" s="292"/>
      <c r="AX127" s="292"/>
      <c r="AY127" s="287" t="s">
        <v>1174</v>
      </c>
      <c r="AZ127" s="217" t="s">
        <v>1515</v>
      </c>
      <c r="BA127" s="285" t="s">
        <v>2166</v>
      </c>
      <c r="BB127" s="285" t="s">
        <v>1191</v>
      </c>
      <c r="BC127" s="285" t="s">
        <v>1191</v>
      </c>
      <c r="BD127" s="291" t="s">
        <v>2442</v>
      </c>
      <c r="BE127" s="291" t="s">
        <v>2441</v>
      </c>
      <c r="BF127" s="285" t="s">
        <v>1103</v>
      </c>
      <c r="BG127" s="6" t="e">
        <f t="shared" si="143"/>
        <v>#N/A</v>
      </c>
    </row>
    <row r="128" spans="1:64" hidden="1">
      <c r="A128" s="188">
        <f t="shared" si="126"/>
        <v>0</v>
      </c>
      <c r="B128" s="188">
        <f t="shared" si="129"/>
        <v>1</v>
      </c>
      <c r="C128" s="188">
        <f t="shared" si="127"/>
        <v>1</v>
      </c>
      <c r="D128" s="207"/>
      <c r="E128" s="301">
        <f t="shared" ref="E128:L128" si="146">+MAX(P128,Y128,AI128)</f>
        <v>19300</v>
      </c>
      <c r="F128" s="301">
        <f t="shared" si="146"/>
        <v>22100</v>
      </c>
      <c r="G128" s="301">
        <f t="shared" si="146"/>
        <v>24850</v>
      </c>
      <c r="H128" s="301">
        <f t="shared" si="146"/>
        <v>27600</v>
      </c>
      <c r="I128" s="301">
        <f t="shared" si="146"/>
        <v>29800</v>
      </c>
      <c r="J128" s="301">
        <f t="shared" si="146"/>
        <v>32000</v>
      </c>
      <c r="K128" s="301">
        <f t="shared" si="146"/>
        <v>34250</v>
      </c>
      <c r="L128" s="301">
        <f t="shared" si="146"/>
        <v>36450</v>
      </c>
      <c r="M128" s="207"/>
      <c r="N128" s="218" t="str">
        <f>CONCATENATE(AU27,$B$11)</f>
        <v>5/30/2017 - 3/31/2018Hill</v>
      </c>
      <c r="O128" s="207"/>
      <c r="P128" s="197">
        <f>VLOOKUP($N128,MTSP2017!A4:L257,E$110+4,FALSE)</f>
        <v>19000</v>
      </c>
      <c r="Q128" s="197">
        <f>VLOOKUP($N128,MTSP2017!A4:L257,F$110+4,FALSE)</f>
        <v>21700</v>
      </c>
      <c r="R128" s="197">
        <f>VLOOKUP($N128,MTSP2017!A4:L257,G$110+4,FALSE)</f>
        <v>24400</v>
      </c>
      <c r="S128" s="197">
        <f>VLOOKUP($N128,MTSP2017!A4:L257,H$110+4,FALSE)</f>
        <v>27100</v>
      </c>
      <c r="T128" s="197">
        <f>VLOOKUP($N128,MTSP2017!A4:L257,I$110+4,FALSE)</f>
        <v>29300</v>
      </c>
      <c r="U128" s="197">
        <f>VLOOKUP($N128,MTSP2017!A4:L257,J$110+4,FALSE)</f>
        <v>31450</v>
      </c>
      <c r="V128" s="197">
        <f>VLOOKUP($N128,MTSP2017!A4:L257,K$110+4,FALSE)</f>
        <v>33650</v>
      </c>
      <c r="W128" s="197">
        <f>VLOOKUP($N128,MTSP2017!A4:L257,L$110+4,FALSE)</f>
        <v>35800</v>
      </c>
      <c r="X128" s="207"/>
      <c r="Y128" s="197">
        <f>IF($B$18=$AU$10,VLOOKUP($N$128,MTSP2017!A4:AK257,E$110+21,FALSE),0)</f>
        <v>0</v>
      </c>
      <c r="Z128" s="197">
        <f>IF($B$18=$AU$10,VLOOKUP($N$128,MTSP2017!A4:AK257,F$110+21,FALSE),0)</f>
        <v>0</v>
      </c>
      <c r="AA128" s="197">
        <f>IF($B$18=$AU$10,VLOOKUP($N$128,MTSP2017!A4:AK257,G$110+21,FALSE),0)</f>
        <v>0</v>
      </c>
      <c r="AB128" s="197">
        <f>IF($B$18=$AU$10,VLOOKUP($N$128,MTSP2017!A4:AK257,H$110+21,FALSE),0)</f>
        <v>0</v>
      </c>
      <c r="AC128" s="197">
        <f>IF($B$18=$AU$10,VLOOKUP($N$128,MTSP2017!A4:AK257,I$110+21,FALSE),0)</f>
        <v>0</v>
      </c>
      <c r="AD128" s="197">
        <f>IF($B$18=$AU$10,VLOOKUP($N$128,MTSP2017!A4:AK257,J$110+21,FALSE),0)</f>
        <v>0</v>
      </c>
      <c r="AE128" s="197">
        <f>IF($B$18=$AU$10,VLOOKUP($N$128,MTSP2017!A4:AK257,K$110+21,FALSE),0)</f>
        <v>0</v>
      </c>
      <c r="AF128" s="197">
        <f>IF($B$18=$AU$10,VLOOKUP($N$128,MTSP2017!A4:AK257,L$110+21,FALSE),0)</f>
        <v>0</v>
      </c>
      <c r="AG128" s="207"/>
      <c r="AH128" s="169" t="str">
        <f>IF(AND((IF(ISNA(VLOOKUP($B$13,$BC$10:$BC$556,1,FALSE)),0,VLOOKUP($B$13,$BC$10:$BC$556,1,FALSE)))=0,AL200&gt;S200,OR($B$16=$AS$11,$B$16=$AS$15)),"Yes","No")</f>
        <v>Yes</v>
      </c>
      <c r="AI128" s="226">
        <f>IF($AH128="No",0,19300)</f>
        <v>19300</v>
      </c>
      <c r="AJ128" s="197">
        <f>IF($AH128="No",0,22100)</f>
        <v>22100</v>
      </c>
      <c r="AK128" s="197">
        <f>IF($AH128="No",0,24850)</f>
        <v>24850</v>
      </c>
      <c r="AL128" s="197">
        <f>IF($AH128="No",0,27600)</f>
        <v>27600</v>
      </c>
      <c r="AM128" s="226">
        <f>IF($AH128="No",0,29800)</f>
        <v>29800</v>
      </c>
      <c r="AN128" s="226">
        <f>IF($AH128="No",0,32000)</f>
        <v>32000</v>
      </c>
      <c r="AO128" s="226">
        <f>IF($AH128="No",0,34250)</f>
        <v>34250</v>
      </c>
      <c r="AP128" s="197">
        <f>IF($AH128="No",0,36450)</f>
        <v>36450</v>
      </c>
      <c r="AQ128" s="227" t="s">
        <v>2305</v>
      </c>
      <c r="AT128" s="9" t="s">
        <v>177</v>
      </c>
      <c r="AW128" s="292"/>
      <c r="AX128" s="292"/>
      <c r="AY128" s="287" t="s">
        <v>1175</v>
      </c>
      <c r="AZ128" s="217" t="s">
        <v>1449</v>
      </c>
      <c r="BA128" s="285" t="s">
        <v>1450</v>
      </c>
      <c r="BB128" s="285" t="s">
        <v>1192</v>
      </c>
      <c r="BC128" s="285" t="s">
        <v>1192</v>
      </c>
      <c r="BD128" s="291" t="s">
        <v>1103</v>
      </c>
      <c r="BE128" s="291" t="s">
        <v>1016</v>
      </c>
      <c r="BF128" s="285" t="s">
        <v>1104</v>
      </c>
      <c r="BG128" s="6">
        <f t="shared" si="143"/>
        <v>54</v>
      </c>
    </row>
    <row r="129" spans="1:59" hidden="1">
      <c r="A129" s="188">
        <f t="shared" si="126"/>
        <v>0</v>
      </c>
      <c r="B129" s="188">
        <f t="shared" si="129"/>
        <v>1</v>
      </c>
      <c r="C129" s="188">
        <f t="shared" si="127"/>
        <v>1</v>
      </c>
      <c r="D129" s="207"/>
      <c r="E129" s="299">
        <f>+MAX(E128,E130)</f>
        <v>20450</v>
      </c>
      <c r="F129" s="299">
        <f t="shared" si="145"/>
        <v>23350</v>
      </c>
      <c r="G129" s="299">
        <f t="shared" si="145"/>
        <v>26300</v>
      </c>
      <c r="H129" s="299">
        <f t="shared" si="145"/>
        <v>29200</v>
      </c>
      <c r="I129" s="299">
        <f t="shared" si="145"/>
        <v>31550</v>
      </c>
      <c r="J129" s="299">
        <f t="shared" si="145"/>
        <v>33850</v>
      </c>
      <c r="K129" s="299">
        <f t="shared" si="145"/>
        <v>36200</v>
      </c>
      <c r="L129" s="299">
        <f t="shared" si="145"/>
        <v>38550</v>
      </c>
      <c r="M129" s="207"/>
      <c r="N129" s="170" t="s">
        <v>2228</v>
      </c>
      <c r="O129" s="207"/>
      <c r="P129" s="196"/>
      <c r="Q129" s="196"/>
      <c r="R129" s="196"/>
      <c r="S129" s="196"/>
      <c r="T129" s="196"/>
      <c r="U129" s="196"/>
      <c r="V129" s="196"/>
      <c r="W129" s="196"/>
      <c r="X129" s="207"/>
      <c r="Y129" s="196"/>
      <c r="Z129" s="196"/>
      <c r="AA129" s="196"/>
      <c r="AB129" s="196"/>
      <c r="AC129" s="196"/>
      <c r="AD129" s="196"/>
      <c r="AE129" s="196"/>
      <c r="AF129" s="196"/>
      <c r="AG129" s="207"/>
      <c r="AH129" s="197"/>
      <c r="AI129" s="196"/>
      <c r="AJ129" s="196"/>
      <c r="AK129" s="196"/>
      <c r="AL129" s="196"/>
      <c r="AM129" s="196"/>
      <c r="AN129" s="196"/>
      <c r="AO129" s="196"/>
      <c r="AP129" s="196"/>
      <c r="AQ129" s="227"/>
      <c r="AT129" s="9" t="s">
        <v>178</v>
      </c>
      <c r="AW129" s="292"/>
      <c r="AX129" s="292"/>
      <c r="AY129" s="287" t="s">
        <v>1176</v>
      </c>
      <c r="AZ129" s="217" t="s">
        <v>1137</v>
      </c>
      <c r="BA129" s="285" t="s">
        <v>1145</v>
      </c>
      <c r="BB129" s="285" t="s">
        <v>1194</v>
      </c>
      <c r="BC129" s="285" t="s">
        <v>1194</v>
      </c>
      <c r="BD129" s="291" t="s">
        <v>1104</v>
      </c>
      <c r="BE129" s="291" t="s">
        <v>2442</v>
      </c>
      <c r="BF129" s="285" t="s">
        <v>2443</v>
      </c>
      <c r="BG129" s="6" t="e">
        <f t="shared" si="143"/>
        <v>#N/A</v>
      </c>
    </row>
    <row r="130" spans="1:59" hidden="1">
      <c r="A130" s="188">
        <f>IF($A$24=$AU29,1,0)</f>
        <v>0</v>
      </c>
      <c r="B130" s="188">
        <f t="shared" si="129"/>
        <v>1</v>
      </c>
      <c r="C130" s="188">
        <f t="shared" si="127"/>
        <v>1</v>
      </c>
      <c r="D130" s="207"/>
      <c r="E130" s="301">
        <f t="shared" ref="E130:L130" si="147">+MAX(P130,Y130,AI130)</f>
        <v>20450</v>
      </c>
      <c r="F130" s="301">
        <f t="shared" si="147"/>
        <v>23350</v>
      </c>
      <c r="G130" s="301">
        <f t="shared" si="147"/>
        <v>26300</v>
      </c>
      <c r="H130" s="301">
        <f t="shared" si="147"/>
        <v>29200</v>
      </c>
      <c r="I130" s="301">
        <f t="shared" si="147"/>
        <v>31550</v>
      </c>
      <c r="J130" s="301">
        <f t="shared" si="147"/>
        <v>33850</v>
      </c>
      <c r="K130" s="301">
        <f t="shared" si="147"/>
        <v>36200</v>
      </c>
      <c r="L130" s="301">
        <f t="shared" si="147"/>
        <v>38550</v>
      </c>
      <c r="M130" s="207"/>
      <c r="N130" s="218" t="str">
        <f>CONCATENATE(AU29,$B$11)</f>
        <v>5/17/2018 - 4/23/2018Hill</v>
      </c>
      <c r="O130" s="207"/>
      <c r="P130" s="197">
        <f>INDEX(MTSP2018!E3:E257,MATCH('Income-Rent Tool'!$N$130,MTSP2018!$A$3:$A$257,0))</f>
        <v>19800</v>
      </c>
      <c r="Q130" s="197">
        <f>INDEX(MTSP2018!F3:F257,MATCH('Income-Rent Tool'!$N$130,MTSP2018!$A$3:$A$257,0))</f>
        <v>22600</v>
      </c>
      <c r="R130" s="197">
        <f>INDEX(MTSP2018!G3:G257,MATCH('Income-Rent Tool'!$N$130,MTSP2018!$A$3:$A$257,0))</f>
        <v>25450</v>
      </c>
      <c r="S130" s="197">
        <f>INDEX(MTSP2018!H3:H257,MATCH('Income-Rent Tool'!$N$130,MTSP2018!$A$3:$A$257,0))</f>
        <v>28250</v>
      </c>
      <c r="T130" s="197">
        <f>INDEX(MTSP2018!I3:I257,MATCH('Income-Rent Tool'!$N$130,MTSP2018!$A$3:$A$257,0))</f>
        <v>30550</v>
      </c>
      <c r="U130" s="197">
        <f>INDEX(MTSP2018!J3:J257,MATCH('Income-Rent Tool'!$N$130,MTSP2018!$A$3:$A$257,0))</f>
        <v>32800</v>
      </c>
      <c r="V130" s="197">
        <f>INDEX(MTSP2018!K3:K257,MATCH('Income-Rent Tool'!$N$130,MTSP2018!$A$3:$A$257,0))</f>
        <v>35050</v>
      </c>
      <c r="W130" s="197">
        <f>INDEX(MTSP2018!L3:L257,MATCH('Income-Rent Tool'!$N$130,MTSP2018!$A$3:$A$257,0))</f>
        <v>37300</v>
      </c>
      <c r="X130" s="207"/>
      <c r="Y130" s="197">
        <f>IF($B$18=$AU$10,VLOOKUP($N$130,MTSP2018!$A$3:$AR$257,E$110+21,FALSE),0)</f>
        <v>0</v>
      </c>
      <c r="Z130" s="197">
        <f>IF($B$18=$AU$10,VLOOKUP($N$130,MTSP2018!$A$3:$AR$257,F$110+21,FALSE),0)</f>
        <v>0</v>
      </c>
      <c r="AA130" s="197">
        <f>IF($B$18=$AU$10,VLOOKUP($N$130,MTSP2018!$A$3:$AR$257,G$110+21,FALSE),0)</f>
        <v>0</v>
      </c>
      <c r="AB130" s="197">
        <f>IF($B$18=$AU$10,VLOOKUP($N$130,MTSP2018!$A$3:$AR$257,H$110+21,FALSE),0)</f>
        <v>0</v>
      </c>
      <c r="AC130" s="197">
        <f>IF($B$18=$AU$10,VLOOKUP($N$130,MTSP2018!$A$3:$AR$257,I$110+21,FALSE),0)</f>
        <v>0</v>
      </c>
      <c r="AD130" s="197">
        <f>IF($B$18=$AU$10,VLOOKUP($N$130,MTSP2018!$A$3:$AR$257,J$110+21,FALSE),0)</f>
        <v>0</v>
      </c>
      <c r="AE130" s="197">
        <f>IF($B$18=$AU$10,VLOOKUP($N$130,MTSP2018!$A$3:$AR$257,K$110+21,FALSE),0)</f>
        <v>0</v>
      </c>
      <c r="AF130" s="197">
        <f>IF($B$18=$AU$10,VLOOKUP($N$130,MTSP2018!$A$3:$AR$257,L$110+21,FALSE),0)</f>
        <v>0</v>
      </c>
      <c r="AG130" s="207"/>
      <c r="AH130" s="169" t="str">
        <f>IF(AND((IF(ISNA(VLOOKUP($B$13,$BD$10:$BD$1100,1,FALSE)),0,VLOOKUP($B$13,$BD$10:$BD$1100,1,FALSE)))=0,AL202&gt;S202,OR($B$16=$AS$11,$B$16=$AS$15)),"Yes","No")</f>
        <v>Yes</v>
      </c>
      <c r="AI130" s="256">
        <f>IF($AH130="No",0,20450)</f>
        <v>20450</v>
      </c>
      <c r="AJ130" s="256">
        <f>IF($AH130="No",0,23350)</f>
        <v>23350</v>
      </c>
      <c r="AK130" s="256">
        <f>IF($AH130="No",0,26300)</f>
        <v>26300</v>
      </c>
      <c r="AL130" s="256">
        <f>IF($AH130="No",0,29200)</f>
        <v>29200</v>
      </c>
      <c r="AM130" s="256">
        <f>IF($AH130="No",0,31550)</f>
        <v>31550</v>
      </c>
      <c r="AN130" s="256">
        <f>IF($AH130="No",0,33850)</f>
        <v>33850</v>
      </c>
      <c r="AO130" s="256">
        <f>IF($AH130="No",0,36200)</f>
        <v>36200</v>
      </c>
      <c r="AP130" s="256">
        <f>IF($AH130="No",0,38550)</f>
        <v>38550</v>
      </c>
      <c r="AQ130" s="227"/>
      <c r="AT130" s="9" t="s">
        <v>179</v>
      </c>
      <c r="AW130" s="292"/>
      <c r="AX130" s="292"/>
      <c r="AY130" s="287" t="s">
        <v>1177</v>
      </c>
      <c r="AZ130" s="217" t="s">
        <v>1138</v>
      </c>
      <c r="BA130" s="285" t="s">
        <v>1146</v>
      </c>
      <c r="BB130" s="285" t="s">
        <v>1196</v>
      </c>
      <c r="BC130" s="285" t="s">
        <v>1196</v>
      </c>
      <c r="BD130" s="291" t="s">
        <v>2443</v>
      </c>
      <c r="BE130" s="291" t="s">
        <v>1103</v>
      </c>
      <c r="BF130" s="285" t="s">
        <v>2444</v>
      </c>
      <c r="BG130" s="6">
        <f t="shared" si="143"/>
        <v>55</v>
      </c>
    </row>
    <row r="131" spans="1:59" hidden="1">
      <c r="A131" s="188">
        <f>IF($A$24=$AU30,1,0)</f>
        <v>0</v>
      </c>
      <c r="B131" s="188">
        <f t="shared" si="129"/>
        <v>1</v>
      </c>
      <c r="C131" s="188">
        <f t="shared" si="127"/>
        <v>1</v>
      </c>
      <c r="D131" s="207"/>
      <c r="E131" s="299">
        <f>+MAX(E130,E132)</f>
        <v>21200</v>
      </c>
      <c r="F131" s="299">
        <f t="shared" ref="F131:L131" si="148">+MAX(F130,F132)</f>
        <v>24250</v>
      </c>
      <c r="G131" s="299">
        <f t="shared" si="148"/>
        <v>27250</v>
      </c>
      <c r="H131" s="299">
        <f t="shared" si="148"/>
        <v>30300</v>
      </c>
      <c r="I131" s="299">
        <f t="shared" si="148"/>
        <v>32700</v>
      </c>
      <c r="J131" s="299">
        <f t="shared" si="148"/>
        <v>35150</v>
      </c>
      <c r="K131" s="299">
        <f t="shared" si="148"/>
        <v>37550</v>
      </c>
      <c r="L131" s="299">
        <f t="shared" si="148"/>
        <v>40000</v>
      </c>
      <c r="M131" s="207"/>
      <c r="N131" s="170" t="s">
        <v>2228</v>
      </c>
      <c r="O131" s="207"/>
      <c r="P131" s="196"/>
      <c r="Q131" s="196"/>
      <c r="R131" s="196"/>
      <c r="S131" s="196"/>
      <c r="T131" s="196"/>
      <c r="U131" s="196"/>
      <c r="V131" s="196"/>
      <c r="W131" s="196"/>
      <c r="X131" s="207"/>
      <c r="Y131" s="196"/>
      <c r="Z131" s="196"/>
      <c r="AA131" s="196"/>
      <c r="AB131" s="196"/>
      <c r="AC131" s="196"/>
      <c r="AD131" s="196"/>
      <c r="AE131" s="196"/>
      <c r="AF131" s="196"/>
      <c r="AG131" s="207"/>
      <c r="AH131" s="197"/>
      <c r="AI131" s="196"/>
      <c r="AJ131" s="196"/>
      <c r="AK131" s="196"/>
      <c r="AL131" s="196"/>
      <c r="AM131" s="196"/>
      <c r="AN131" s="196"/>
      <c r="AO131" s="196"/>
      <c r="AP131" s="196"/>
      <c r="AQ131" s="227"/>
      <c r="AT131" s="9" t="s">
        <v>180</v>
      </c>
      <c r="AW131" s="292"/>
      <c r="AX131" s="292"/>
      <c r="AY131" s="287" t="s">
        <v>1178</v>
      </c>
      <c r="AZ131" s="217" t="s">
        <v>1139</v>
      </c>
      <c r="BA131" s="285" t="s">
        <v>1147</v>
      </c>
      <c r="BB131" s="285" t="s">
        <v>1197</v>
      </c>
      <c r="BC131" s="285" t="s">
        <v>1197</v>
      </c>
      <c r="BD131" s="291" t="s">
        <v>2444</v>
      </c>
      <c r="BE131" s="291" t="s">
        <v>1104</v>
      </c>
      <c r="BF131" s="285" t="s">
        <v>2445</v>
      </c>
      <c r="BG131" s="6">
        <f t="shared" si="143"/>
        <v>56</v>
      </c>
    </row>
    <row r="132" spans="1:59" hidden="1">
      <c r="A132" s="188">
        <f>IF($A$24=$AU31,1,0)</f>
        <v>0</v>
      </c>
      <c r="B132" s="188">
        <f t="shared" si="129"/>
        <v>1</v>
      </c>
      <c r="C132" s="188">
        <f t="shared" si="127"/>
        <v>1</v>
      </c>
      <c r="D132" s="207"/>
      <c r="E132" s="301">
        <f t="shared" ref="E132:L132" si="149">+MAX(P132,Y132,AI132)</f>
        <v>21200</v>
      </c>
      <c r="F132" s="301">
        <f t="shared" si="149"/>
        <v>24250</v>
      </c>
      <c r="G132" s="301">
        <f t="shared" si="149"/>
        <v>27250</v>
      </c>
      <c r="H132" s="301">
        <f t="shared" si="149"/>
        <v>30300</v>
      </c>
      <c r="I132" s="301">
        <f t="shared" si="149"/>
        <v>32700</v>
      </c>
      <c r="J132" s="301">
        <f t="shared" si="149"/>
        <v>35150</v>
      </c>
      <c r="K132" s="301">
        <f t="shared" si="149"/>
        <v>37550</v>
      </c>
      <c r="L132" s="301">
        <f t="shared" si="149"/>
        <v>40000</v>
      </c>
      <c r="M132" s="207"/>
      <c r="N132" s="255" t="str">
        <f>CONCATENATE(AU31,$B$11)</f>
        <v>On or After 6/9/2019Hill</v>
      </c>
      <c r="O132" s="207"/>
      <c r="P132" s="197">
        <f>INDEX(MTSP2019!E3:E257,MATCH('Income-Rent Tool'!$N$132,MTSP2019!$A$3:$A$257,0))</f>
        <v>20550</v>
      </c>
      <c r="Q132" s="197">
        <f>INDEX(MTSP2019!F3:F257,MATCH('Income-Rent Tool'!$N$132,MTSP2019!$A$3:$A$257,0))</f>
        <v>23500</v>
      </c>
      <c r="R132" s="197">
        <f>INDEX(MTSP2019!G3:G257,MATCH('Income-Rent Tool'!$N$132,MTSP2019!$A$3:$A$257,0))</f>
        <v>26450</v>
      </c>
      <c r="S132" s="197">
        <f>INDEX(MTSP2019!H3:H257,MATCH('Income-Rent Tool'!$N$132,MTSP2019!$A$3:$A$257,0))</f>
        <v>29350</v>
      </c>
      <c r="T132" s="197">
        <f>INDEX(MTSP2019!I3:I257,MATCH('Income-Rent Tool'!$N$132,MTSP2019!$A$3:$A$257,0))</f>
        <v>31700</v>
      </c>
      <c r="U132" s="197">
        <f>INDEX(MTSP2019!J3:J257,MATCH('Income-Rent Tool'!$N$132,MTSP2019!$A$3:$A$257,0))</f>
        <v>34050</v>
      </c>
      <c r="V132" s="197">
        <f>INDEX(MTSP2019!K3:K257,MATCH('Income-Rent Tool'!$N$132,MTSP2019!$A$3:$A$257,0))</f>
        <v>36400</v>
      </c>
      <c r="W132" s="197">
        <f>INDEX(MTSP2019!L3:L257,MATCH('Income-Rent Tool'!$N$132,MTSP2019!$A$3:$A$257,0))</f>
        <v>38750</v>
      </c>
      <c r="X132" s="207"/>
      <c r="Y132" s="197">
        <f>IF($B$18=$AU$10,VLOOKUP($N$132,MTSP2019!$A$3:$AR$257,E$110+21,FALSE),0)</f>
        <v>0</v>
      </c>
      <c r="Z132" s="197">
        <f>IF($B$18=$AU$10,VLOOKUP($N$132,MTSP2019!$A$3:$AR$257,F$110+21,FALSE),0)</f>
        <v>0</v>
      </c>
      <c r="AA132" s="197">
        <f>IF($B$18=$AU$10,VLOOKUP($N$132,MTSP2019!$A$3:$AR$257,G$110+21,FALSE),0)</f>
        <v>0</v>
      </c>
      <c r="AB132" s="197">
        <f>IF($B$18=$AU$10,VLOOKUP($N$132,MTSP2019!$A$3:$AR$257,H$110+21,FALSE),0)</f>
        <v>0</v>
      </c>
      <c r="AC132" s="197">
        <f>IF($B$18=$AU$10,VLOOKUP($N$132,MTSP2019!$A$3:$AR$257,I$110+21,FALSE),0)</f>
        <v>0</v>
      </c>
      <c r="AD132" s="197">
        <f>IF($B$18=$AU$10,VLOOKUP($N$132,MTSP2019!$A$3:$AR$257,J$110+21,FALSE),0)</f>
        <v>0</v>
      </c>
      <c r="AE132" s="197">
        <f>IF($B$18=$AU$10,VLOOKUP($N$132,MTSP2019!$A$3:$AR$257,K$110+21,FALSE),0)</f>
        <v>0</v>
      </c>
      <c r="AF132" s="197">
        <f>IF($B$18=$AU$10,VLOOKUP($N$132,MTSP2019!$A$3:$AR$257,L$110+21,FALSE),0)</f>
        <v>0</v>
      </c>
      <c r="AG132" s="207"/>
      <c r="AH132" s="169" t="str">
        <f>IF(AND((IF(ISNA(VLOOKUP($B$13,$BF$11:$BF$1054,1,FALSE)),0,VLOOKUP($B$13,$BF$11:$BF$1054,1,FALSE)))=0,AL204&gt;S204,OR($B$16=$AS$11,$B$16=$AS$15)),"Yes","No")</f>
        <v>Yes</v>
      </c>
      <c r="AI132" s="256">
        <f>IF($AH132="No",0,21200)</f>
        <v>21200</v>
      </c>
      <c r="AJ132" s="256">
        <f>IF($AH132="No",0,24250)</f>
        <v>24250</v>
      </c>
      <c r="AK132" s="256">
        <f>IF($AH132="No",0,27250)</f>
        <v>27250</v>
      </c>
      <c r="AL132" s="256">
        <f>IF($AH132="No",0,30300)</f>
        <v>30300</v>
      </c>
      <c r="AM132" s="256">
        <f>IF($AH132="No",0,32700)</f>
        <v>32700</v>
      </c>
      <c r="AN132" s="256">
        <f>IF($AH132="No",0,35150)</f>
        <v>35150</v>
      </c>
      <c r="AO132" s="256">
        <f>IF($AH132="No",0,37550)</f>
        <v>37550</v>
      </c>
      <c r="AP132" s="256">
        <f>IF($AH132="No",0,40000)</f>
        <v>40000</v>
      </c>
      <c r="AQ132" s="227"/>
      <c r="AT132" s="9" t="s">
        <v>31</v>
      </c>
      <c r="AW132" s="292"/>
      <c r="AX132" s="292"/>
      <c r="AY132" s="287" t="s">
        <v>1179</v>
      </c>
      <c r="AZ132" s="217" t="s">
        <v>1516</v>
      </c>
      <c r="BA132" s="285" t="s">
        <v>1148</v>
      </c>
      <c r="BB132" s="285" t="s">
        <v>1199</v>
      </c>
      <c r="BC132" s="285" t="s">
        <v>1199</v>
      </c>
      <c r="BD132" s="291" t="s">
        <v>2445</v>
      </c>
      <c r="BE132" s="291" t="s">
        <v>2443</v>
      </c>
      <c r="BF132" s="285" t="s">
        <v>1105</v>
      </c>
      <c r="BG132" s="6" t="e">
        <f t="shared" si="143"/>
        <v>#N/A</v>
      </c>
    </row>
    <row r="133" spans="1:59" hidden="1">
      <c r="A133" s="118"/>
      <c r="B133" s="119"/>
      <c r="C133" s="120"/>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21" t="s">
        <v>1420</v>
      </c>
      <c r="AT133" s="216" t="s">
        <v>181</v>
      </c>
      <c r="AW133" s="292"/>
      <c r="AX133" s="292"/>
      <c r="AY133" s="287" t="s">
        <v>1180</v>
      </c>
      <c r="AZ133" s="217" t="s">
        <v>1140</v>
      </c>
      <c r="BA133" s="285" t="s">
        <v>1518</v>
      </c>
      <c r="BB133" s="285" t="s">
        <v>1201</v>
      </c>
      <c r="BC133" s="285" t="s">
        <v>1201</v>
      </c>
      <c r="BD133" s="291" t="s">
        <v>1105</v>
      </c>
      <c r="BE133" s="291" t="s">
        <v>2444</v>
      </c>
      <c r="BF133" s="285" t="s">
        <v>2446</v>
      </c>
      <c r="BG133" s="6" t="e">
        <f t="shared" si="143"/>
        <v>#N/A</v>
      </c>
    </row>
    <row r="134" spans="1:59" ht="15.75" hidden="1">
      <c r="A134" s="87" t="s">
        <v>1410</v>
      </c>
      <c r="B134" s="88" t="s">
        <v>1411</v>
      </c>
      <c r="C134" s="93" t="s">
        <v>1361</v>
      </c>
      <c r="E134" s="117">
        <v>1</v>
      </c>
      <c r="F134" s="117">
        <v>2</v>
      </c>
      <c r="G134" s="117">
        <v>3</v>
      </c>
      <c r="H134" s="117">
        <v>4</v>
      </c>
      <c r="I134" s="117">
        <v>5</v>
      </c>
      <c r="J134" s="117">
        <v>6</v>
      </c>
      <c r="K134" s="117">
        <v>7</v>
      </c>
      <c r="L134" s="117">
        <v>8</v>
      </c>
      <c r="M134" s="85"/>
      <c r="N134" s="92">
        <v>60</v>
      </c>
      <c r="O134" s="85"/>
      <c r="P134" s="328" t="s">
        <v>1412</v>
      </c>
      <c r="Q134" s="328"/>
      <c r="R134" s="328"/>
      <c r="S134" s="328"/>
      <c r="T134" s="328"/>
      <c r="U134" s="328"/>
      <c r="V134" s="328"/>
      <c r="W134" s="328"/>
      <c r="Y134" s="327" t="s">
        <v>1413</v>
      </c>
      <c r="Z134" s="327"/>
      <c r="AA134" s="327"/>
      <c r="AB134" s="327"/>
      <c r="AC134" s="327"/>
      <c r="AD134" s="327"/>
      <c r="AE134" s="327"/>
      <c r="AF134" s="327"/>
      <c r="AI134" s="331" t="s">
        <v>1414</v>
      </c>
      <c r="AJ134" s="331"/>
      <c r="AK134" s="331"/>
      <c r="AL134" s="331"/>
      <c r="AM134" s="331"/>
      <c r="AN134" s="331"/>
      <c r="AO134" s="331"/>
      <c r="AP134" s="331"/>
      <c r="AQ134" s="122"/>
      <c r="AT134" s="216" t="s">
        <v>182</v>
      </c>
      <c r="AW134" s="292"/>
      <c r="AX134" s="292"/>
      <c r="AY134" s="287" t="s">
        <v>1181</v>
      </c>
      <c r="AZ134" s="217" t="s">
        <v>1013</v>
      </c>
      <c r="BA134" s="285" t="s">
        <v>1149</v>
      </c>
      <c r="BB134" s="285" t="s">
        <v>1202</v>
      </c>
      <c r="BC134" s="285" t="s">
        <v>1202</v>
      </c>
      <c r="BD134" s="291" t="s">
        <v>2446</v>
      </c>
      <c r="BE134" s="291" t="s">
        <v>2445</v>
      </c>
      <c r="BF134" s="285" t="s">
        <v>2447</v>
      </c>
      <c r="BG134" s="6" t="e">
        <f t="shared" si="143"/>
        <v>#N/A</v>
      </c>
    </row>
    <row r="135" spans="1:59" hidden="1">
      <c r="A135" s="89">
        <f t="shared" ref="A135:A155" si="150">IF($A$24=$AU10,1,0)</f>
        <v>1</v>
      </c>
      <c r="B135" s="89">
        <f>IF($B$18=$AU10,1,0)</f>
        <v>1</v>
      </c>
      <c r="C135" s="89">
        <f t="shared" ref="C135:C156" si="151">+IF((A63+B63)=2,1,A63+B63)</f>
        <v>1</v>
      </c>
      <c r="E135" s="298">
        <f t="shared" ref="E135:L136" si="152">+MAX(P135,Y135,AI135)</f>
        <v>20340</v>
      </c>
      <c r="F135" s="298">
        <f t="shared" si="152"/>
        <v>23220</v>
      </c>
      <c r="G135" s="298">
        <f t="shared" si="152"/>
        <v>26100</v>
      </c>
      <c r="H135" s="298">
        <f t="shared" si="152"/>
        <v>28980</v>
      </c>
      <c r="I135" s="298">
        <f t="shared" si="152"/>
        <v>31320</v>
      </c>
      <c r="J135" s="298">
        <f t="shared" si="152"/>
        <v>33660</v>
      </c>
      <c r="K135" s="298">
        <f t="shared" si="152"/>
        <v>35940</v>
      </c>
      <c r="L135" s="298">
        <f t="shared" si="152"/>
        <v>38280</v>
      </c>
      <c r="N135" s="91" t="str">
        <f>CONCATENATE($AU$10,$B$11,$N$134)</f>
        <v>Before 12-31-2008Hill60</v>
      </c>
      <c r="P135" s="194">
        <f>VLOOKUP($N135,'pre 12-31-08'!$A$4:$L$1400,E$134+3,FALSE)</f>
        <v>20340</v>
      </c>
      <c r="Q135" s="194">
        <f>VLOOKUP($N135,'pre 12-31-08'!$A$4:$L$1400,F$134+3,FALSE)</f>
        <v>23220</v>
      </c>
      <c r="R135" s="194">
        <f>VLOOKUP($N135,'pre 12-31-08'!$A$4:$L$1400,G$134+3,FALSE)</f>
        <v>26100</v>
      </c>
      <c r="S135" s="194">
        <f>VLOOKUP($N135,'pre 12-31-08'!$A$4:$L$1400,H$134+3,FALSE)</f>
        <v>28980</v>
      </c>
      <c r="T135" s="194">
        <f>VLOOKUP($N135,'pre 12-31-08'!$A$4:$L$1400,I$134+3,FALSE)</f>
        <v>31320</v>
      </c>
      <c r="U135" s="194">
        <f>VLOOKUP($N135,'pre 12-31-08'!$A$4:$L$1400,J$134+3,FALSE)</f>
        <v>33660</v>
      </c>
      <c r="V135" s="194">
        <f>VLOOKUP($N135,'pre 12-31-08'!$A$4:$L$1400,K$134+3,FALSE)</f>
        <v>35940</v>
      </c>
      <c r="W135" s="194">
        <f>VLOOKUP($N135,'pre 12-31-08'!$A$4:$L$1400,L$134+3,FALSE)</f>
        <v>38280</v>
      </c>
      <c r="Y135" s="36"/>
      <c r="Z135" s="42"/>
      <c r="AA135" s="42"/>
      <c r="AB135" s="42"/>
      <c r="AC135" s="42"/>
      <c r="AD135" s="42"/>
      <c r="AE135" s="42"/>
      <c r="AF135" s="37"/>
      <c r="AI135" s="196"/>
      <c r="AJ135" s="196"/>
      <c r="AK135" s="196"/>
      <c r="AL135" s="196"/>
      <c r="AM135" s="196"/>
      <c r="AN135" s="196"/>
      <c r="AO135" s="196"/>
      <c r="AP135" s="196"/>
      <c r="AQ135" s="122"/>
      <c r="AT135" s="9" t="s">
        <v>46</v>
      </c>
      <c r="AW135" s="292"/>
      <c r="AX135" s="292"/>
      <c r="AY135" s="287" t="s">
        <v>1182</v>
      </c>
      <c r="AZ135" s="217" t="s">
        <v>1142</v>
      </c>
      <c r="BA135" s="285" t="s">
        <v>1451</v>
      </c>
      <c r="BB135" s="285" t="s">
        <v>2168</v>
      </c>
      <c r="BC135" s="285" t="s">
        <v>2168</v>
      </c>
      <c r="BD135" s="291" t="s">
        <v>2447</v>
      </c>
      <c r="BE135" s="291" t="s">
        <v>1105</v>
      </c>
      <c r="BF135" s="285" t="s">
        <v>1440</v>
      </c>
      <c r="BG135" s="6">
        <f t="shared" si="143"/>
        <v>57</v>
      </c>
    </row>
    <row r="136" spans="1:59" hidden="1">
      <c r="A136" s="89">
        <f t="shared" si="150"/>
        <v>0</v>
      </c>
      <c r="B136" s="89">
        <f t="shared" ref="B136:B156" si="153">IF(OR(B63=1,$B$18=$AU11),1,0)</f>
        <v>1</v>
      </c>
      <c r="C136" s="89">
        <f t="shared" si="151"/>
        <v>1</v>
      </c>
      <c r="E136" s="298">
        <f t="shared" si="152"/>
        <v>21660</v>
      </c>
      <c r="F136" s="298">
        <f t="shared" si="152"/>
        <v>24780</v>
      </c>
      <c r="G136" s="298">
        <f t="shared" si="152"/>
        <v>27840</v>
      </c>
      <c r="H136" s="298">
        <f t="shared" si="152"/>
        <v>30960</v>
      </c>
      <c r="I136" s="298">
        <f t="shared" si="152"/>
        <v>33420</v>
      </c>
      <c r="J136" s="298">
        <f t="shared" si="152"/>
        <v>35940</v>
      </c>
      <c r="K136" s="298">
        <f t="shared" si="152"/>
        <v>38400</v>
      </c>
      <c r="L136" s="298">
        <f t="shared" si="152"/>
        <v>40860</v>
      </c>
      <c r="N136" s="91" t="str">
        <f>CONCATENATE($AU$11,$B$11,$N$134)</f>
        <v>1/1/2009 - 5/13/2010Hill60</v>
      </c>
      <c r="P136" s="194">
        <f>VLOOKUP($N136,'1-1-09-5-14-10'!$A$4:$L$1400,E$134+3,FALSE)</f>
        <v>20340</v>
      </c>
      <c r="Q136" s="194">
        <f>VLOOKUP($N136,'1-1-09-5-14-10'!$A$4:$L$1400,F$134+3,FALSE)</f>
        <v>23220</v>
      </c>
      <c r="R136" s="194">
        <f>VLOOKUP($N136,'1-1-09-5-14-10'!$A$4:$L$1400,G$134+3,FALSE)</f>
        <v>26100</v>
      </c>
      <c r="S136" s="194">
        <f>VLOOKUP($N136,'1-1-09-5-14-10'!$A$4:$L$1400,H$134+3,FALSE)</f>
        <v>28980</v>
      </c>
      <c r="T136" s="194">
        <f>VLOOKUP($N136,'1-1-09-5-14-10'!$A$4:$L$1400,I$134+3,FALSE)</f>
        <v>31320</v>
      </c>
      <c r="U136" s="194">
        <f>VLOOKUP($N136,'1-1-09-5-14-10'!$A$4:$L$1400,J$134+3,FALSE)</f>
        <v>33660</v>
      </c>
      <c r="V136" s="194">
        <f>VLOOKUP($N136,'1-1-09-5-14-10'!$A$4:$L$1400,K$134+3,FALSE)</f>
        <v>35940</v>
      </c>
      <c r="W136" s="194">
        <f>VLOOKUP($N136,'1-1-09-5-14-10'!$A$4:$L$1400,L$134+3,FALSE)</f>
        <v>38280</v>
      </c>
      <c r="Y136" s="38"/>
      <c r="Z136" s="30"/>
      <c r="AA136" s="30"/>
      <c r="AB136" s="30"/>
      <c r="AC136" s="30"/>
      <c r="AD136" s="30"/>
      <c r="AE136" s="30"/>
      <c r="AF136" s="39"/>
      <c r="AI136" s="194">
        <f t="shared" ref="AI136:AP136" si="154">+AI112/5*6</f>
        <v>21660</v>
      </c>
      <c r="AJ136" s="194">
        <f t="shared" si="154"/>
        <v>24780</v>
      </c>
      <c r="AK136" s="194">
        <f t="shared" si="154"/>
        <v>27840</v>
      </c>
      <c r="AL136" s="194">
        <f t="shared" si="154"/>
        <v>30960</v>
      </c>
      <c r="AM136" s="194">
        <f t="shared" si="154"/>
        <v>33420</v>
      </c>
      <c r="AN136" s="194">
        <f t="shared" si="154"/>
        <v>35940</v>
      </c>
      <c r="AO136" s="194">
        <f t="shared" si="154"/>
        <v>38400</v>
      </c>
      <c r="AP136" s="194">
        <f t="shared" si="154"/>
        <v>40860</v>
      </c>
      <c r="AQ136" s="122"/>
      <c r="AT136" s="9" t="s">
        <v>18</v>
      </c>
      <c r="AW136" s="292"/>
      <c r="AX136" s="292"/>
      <c r="AY136" s="287" t="s">
        <v>1183</v>
      </c>
      <c r="AZ136" s="217" t="s">
        <v>1143</v>
      </c>
      <c r="BA136" s="285" t="s">
        <v>1150</v>
      </c>
      <c r="BB136" s="285" t="s">
        <v>1203</v>
      </c>
      <c r="BC136" s="285" t="s">
        <v>1203</v>
      </c>
      <c r="BD136" s="291" t="s">
        <v>2448</v>
      </c>
      <c r="BE136" s="291" t="s">
        <v>2446</v>
      </c>
      <c r="BF136" s="285" t="s">
        <v>3015</v>
      </c>
      <c r="BG136" s="6" t="e">
        <f t="shared" si="143"/>
        <v>#N/A</v>
      </c>
    </row>
    <row r="137" spans="1:59" ht="15" hidden="1" customHeight="1">
      <c r="A137" s="89">
        <f t="shared" si="150"/>
        <v>0</v>
      </c>
      <c r="B137" s="89">
        <f t="shared" si="153"/>
        <v>1</v>
      </c>
      <c r="C137" s="89">
        <f t="shared" si="151"/>
        <v>1</v>
      </c>
      <c r="E137" s="299">
        <f t="shared" ref="E137:L137" si="155">+MAX(E136,E138)</f>
        <v>21660</v>
      </c>
      <c r="F137" s="299">
        <f t="shared" si="155"/>
        <v>24780</v>
      </c>
      <c r="G137" s="299">
        <f t="shared" si="155"/>
        <v>27840</v>
      </c>
      <c r="H137" s="299">
        <f t="shared" si="155"/>
        <v>30960</v>
      </c>
      <c r="I137" s="299">
        <f t="shared" si="155"/>
        <v>33420</v>
      </c>
      <c r="J137" s="299">
        <f t="shared" si="155"/>
        <v>35940</v>
      </c>
      <c r="K137" s="299">
        <f t="shared" si="155"/>
        <v>38400</v>
      </c>
      <c r="L137" s="299">
        <f t="shared" si="155"/>
        <v>40860</v>
      </c>
      <c r="N137" s="170" t="s">
        <v>2228</v>
      </c>
      <c r="P137" s="196"/>
      <c r="Q137" s="196"/>
      <c r="R137" s="196"/>
      <c r="S137" s="196"/>
      <c r="T137" s="196"/>
      <c r="U137" s="196"/>
      <c r="V137" s="196"/>
      <c r="W137" s="196"/>
      <c r="Y137" s="38"/>
      <c r="Z137" s="30"/>
      <c r="AA137" s="30"/>
      <c r="AB137" s="30"/>
      <c r="AC137" s="30"/>
      <c r="AD137" s="30"/>
      <c r="AE137" s="30"/>
      <c r="AF137" s="39"/>
      <c r="AI137" s="196"/>
      <c r="AJ137" s="196"/>
      <c r="AK137" s="196"/>
      <c r="AL137" s="196"/>
      <c r="AM137" s="196"/>
      <c r="AN137" s="196"/>
      <c r="AO137" s="196"/>
      <c r="AP137" s="196"/>
      <c r="AQ137" s="122"/>
      <c r="AT137" s="9" t="s">
        <v>183</v>
      </c>
      <c r="AW137" s="292"/>
      <c r="AX137" s="292"/>
      <c r="AY137" s="287" t="s">
        <v>1184</v>
      </c>
      <c r="AZ137" s="217" t="s">
        <v>1517</v>
      </c>
      <c r="BA137" s="285" t="s">
        <v>1452</v>
      </c>
      <c r="BB137" s="285" t="s">
        <v>1205</v>
      </c>
      <c r="BC137" s="285" t="s">
        <v>1205</v>
      </c>
      <c r="BD137" s="291" t="s">
        <v>2449</v>
      </c>
      <c r="BE137" s="291" t="s">
        <v>2447</v>
      </c>
      <c r="BF137" s="285" t="s">
        <v>1106</v>
      </c>
      <c r="BG137" s="6" t="e">
        <f t="shared" si="143"/>
        <v>#N/A</v>
      </c>
    </row>
    <row r="138" spans="1:59" hidden="1">
      <c r="A138" s="89">
        <f t="shared" si="150"/>
        <v>0</v>
      </c>
      <c r="B138" s="89">
        <f t="shared" si="153"/>
        <v>1</v>
      </c>
      <c r="C138" s="89">
        <f t="shared" si="151"/>
        <v>1</v>
      </c>
      <c r="E138" s="298">
        <f t="shared" ref="E138:L138" si="156">+MAX(P138,Y138,AI138)</f>
        <v>21660</v>
      </c>
      <c r="F138" s="298">
        <f t="shared" si="156"/>
        <v>24780</v>
      </c>
      <c r="G138" s="298">
        <f t="shared" si="156"/>
        <v>27840</v>
      </c>
      <c r="H138" s="298">
        <f t="shared" si="156"/>
        <v>30960</v>
      </c>
      <c r="I138" s="298">
        <f t="shared" si="156"/>
        <v>33420</v>
      </c>
      <c r="J138" s="298">
        <f t="shared" si="156"/>
        <v>35940</v>
      </c>
      <c r="K138" s="298">
        <f t="shared" si="156"/>
        <v>38400</v>
      </c>
      <c r="L138" s="298">
        <f t="shared" si="156"/>
        <v>40860</v>
      </c>
      <c r="N138" s="91" t="str">
        <f>CONCATENATE($AU$13,$B$11,$N$134)</f>
        <v>6/29/2010 - 5/30/2011Hill60</v>
      </c>
      <c r="P138" s="194">
        <f>VLOOKUP($N138,'5-14-10-5-31-11'!$A$4:$L$1400,E$134+3,FALSE)</f>
        <v>20340</v>
      </c>
      <c r="Q138" s="194">
        <f>VLOOKUP($N138,'5-14-10-5-31-11'!$A$4:$L$1400,F$134+3,FALSE)</f>
        <v>23220</v>
      </c>
      <c r="R138" s="194">
        <f>VLOOKUP($N138,'5-14-10-5-31-11'!$A$4:$L$1400,G$134+3,FALSE)</f>
        <v>26100</v>
      </c>
      <c r="S138" s="194">
        <f>VLOOKUP($N138,'5-14-10-5-31-11'!$A$4:$L$1400,H$134+3,FALSE)</f>
        <v>28980</v>
      </c>
      <c r="T138" s="194">
        <f>VLOOKUP($N138,'5-14-10-5-31-11'!$A$4:$L$1400,I$134+3,FALSE)</f>
        <v>31320</v>
      </c>
      <c r="U138" s="194">
        <f>VLOOKUP($N138,'5-14-10-5-31-11'!$A$4:$L$1400,J$134+3,FALSE)</f>
        <v>33660</v>
      </c>
      <c r="V138" s="194">
        <f>VLOOKUP($N138,'5-14-10-5-31-11'!$A$4:$L$1400,K$134+3,FALSE)</f>
        <v>35940</v>
      </c>
      <c r="W138" s="194">
        <f>VLOOKUP($N138,'5-14-10-5-31-11'!$A$4:$L$1400,L$134+3,FALSE)</f>
        <v>38280</v>
      </c>
      <c r="Y138" s="38"/>
      <c r="Z138" s="30"/>
      <c r="AA138" s="30"/>
      <c r="AB138" s="30"/>
      <c r="AC138" s="30"/>
      <c r="AD138" s="30"/>
      <c r="AE138" s="30"/>
      <c r="AF138" s="39"/>
      <c r="AI138" s="194">
        <f t="shared" ref="AI138:AP138" si="157">+AI114/5*6</f>
        <v>21660</v>
      </c>
      <c r="AJ138" s="194">
        <f t="shared" si="157"/>
        <v>24780</v>
      </c>
      <c r="AK138" s="194">
        <f t="shared" si="157"/>
        <v>27840</v>
      </c>
      <c r="AL138" s="194">
        <f t="shared" si="157"/>
        <v>30960</v>
      </c>
      <c r="AM138" s="194">
        <f t="shared" si="157"/>
        <v>33420</v>
      </c>
      <c r="AN138" s="194">
        <f t="shared" si="157"/>
        <v>35940</v>
      </c>
      <c r="AO138" s="194">
        <f t="shared" si="157"/>
        <v>38400</v>
      </c>
      <c r="AP138" s="194">
        <f t="shared" si="157"/>
        <v>40860</v>
      </c>
      <c r="AQ138" s="122"/>
      <c r="AT138" s="9" t="s">
        <v>47</v>
      </c>
      <c r="AW138" s="292"/>
      <c r="AX138" s="292"/>
      <c r="AY138" s="287" t="s">
        <v>1185</v>
      </c>
      <c r="AZ138" s="217" t="s">
        <v>1144</v>
      </c>
      <c r="BA138" s="285" t="s">
        <v>1151</v>
      </c>
      <c r="BB138" s="285" t="s">
        <v>1463</v>
      </c>
      <c r="BC138" s="285" t="s">
        <v>1463</v>
      </c>
      <c r="BD138" s="291" t="s">
        <v>1440</v>
      </c>
      <c r="BE138" s="291" t="s">
        <v>2448</v>
      </c>
      <c r="BF138" s="285" t="s">
        <v>1441</v>
      </c>
      <c r="BG138" s="6" t="e">
        <f t="shared" si="143"/>
        <v>#N/A</v>
      </c>
    </row>
    <row r="139" spans="1:59" s="207" customFormat="1" hidden="1">
      <c r="A139" s="89">
        <f t="shared" si="150"/>
        <v>0</v>
      </c>
      <c r="B139" s="89">
        <f t="shared" si="153"/>
        <v>1</v>
      </c>
      <c r="C139" s="89">
        <f t="shared" si="151"/>
        <v>1</v>
      </c>
      <c r="D139" s="6"/>
      <c r="E139" s="299">
        <f t="shared" ref="E139:L139" si="158">+MAX(E138,E140)</f>
        <v>21780</v>
      </c>
      <c r="F139" s="299">
        <f t="shared" si="158"/>
        <v>24900</v>
      </c>
      <c r="G139" s="299">
        <f t="shared" si="158"/>
        <v>28020</v>
      </c>
      <c r="H139" s="299">
        <f t="shared" si="158"/>
        <v>31080</v>
      </c>
      <c r="I139" s="299">
        <f t="shared" si="158"/>
        <v>33600</v>
      </c>
      <c r="J139" s="299">
        <f t="shared" si="158"/>
        <v>36060</v>
      </c>
      <c r="K139" s="299">
        <f t="shared" si="158"/>
        <v>38580</v>
      </c>
      <c r="L139" s="299">
        <f t="shared" si="158"/>
        <v>41040</v>
      </c>
      <c r="M139" s="6"/>
      <c r="N139" s="170" t="s">
        <v>2228</v>
      </c>
      <c r="O139" s="6"/>
      <c r="P139" s="196"/>
      <c r="Q139" s="196"/>
      <c r="R139" s="196"/>
      <c r="S139" s="196"/>
      <c r="T139" s="196"/>
      <c r="U139" s="196"/>
      <c r="V139" s="196"/>
      <c r="W139" s="196"/>
      <c r="X139" s="6"/>
      <c r="Y139" s="38"/>
      <c r="Z139" s="30"/>
      <c r="AA139" s="30"/>
      <c r="AB139" s="30"/>
      <c r="AC139" s="30"/>
      <c r="AD139" s="30"/>
      <c r="AE139" s="30"/>
      <c r="AF139" s="39"/>
      <c r="AG139" s="6"/>
      <c r="AH139" s="6"/>
      <c r="AI139" s="196"/>
      <c r="AJ139" s="196"/>
      <c r="AK139" s="196"/>
      <c r="AL139" s="196"/>
      <c r="AM139" s="196"/>
      <c r="AN139" s="196"/>
      <c r="AO139" s="196"/>
      <c r="AP139" s="196"/>
      <c r="AQ139" s="122"/>
      <c r="AR139" s="6"/>
      <c r="AT139" s="9" t="s">
        <v>184</v>
      </c>
      <c r="AU139" s="6"/>
      <c r="AW139" s="292"/>
      <c r="AX139" s="292"/>
      <c r="AY139" s="287" t="s">
        <v>1186</v>
      </c>
      <c r="AZ139" s="217" t="s">
        <v>51</v>
      </c>
      <c r="BA139" s="285" t="s">
        <v>1152</v>
      </c>
      <c r="BB139" s="285" t="s">
        <v>1206</v>
      </c>
      <c r="BC139" s="285" t="s">
        <v>1206</v>
      </c>
      <c r="BD139" s="291" t="s">
        <v>1106</v>
      </c>
      <c r="BE139" s="291" t="s">
        <v>2449</v>
      </c>
      <c r="BF139" s="285" t="s">
        <v>35</v>
      </c>
    </row>
    <row r="140" spans="1:59" s="207" customFormat="1" hidden="1">
      <c r="A140" s="89">
        <f t="shared" si="150"/>
        <v>0</v>
      </c>
      <c r="B140" s="89">
        <f t="shared" si="153"/>
        <v>1</v>
      </c>
      <c r="C140" s="89">
        <f t="shared" si="151"/>
        <v>1</v>
      </c>
      <c r="D140" s="6"/>
      <c r="E140" s="298">
        <f t="shared" ref="E140:L140" si="159">+MAX(P140,Y140,AI140)</f>
        <v>21780</v>
      </c>
      <c r="F140" s="298">
        <f t="shared" si="159"/>
        <v>24900</v>
      </c>
      <c r="G140" s="298">
        <f t="shared" si="159"/>
        <v>28020</v>
      </c>
      <c r="H140" s="298">
        <f t="shared" si="159"/>
        <v>31080</v>
      </c>
      <c r="I140" s="298">
        <f t="shared" si="159"/>
        <v>33600</v>
      </c>
      <c r="J140" s="298">
        <f t="shared" si="159"/>
        <v>36060</v>
      </c>
      <c r="K140" s="298">
        <f t="shared" si="159"/>
        <v>38580</v>
      </c>
      <c r="L140" s="298">
        <f t="shared" si="159"/>
        <v>41040</v>
      </c>
      <c r="M140" s="6"/>
      <c r="N140" s="91" t="str">
        <f>CONCATENATE(AU15,$B$11)</f>
        <v>7/16/2011 - 11/31/2011Hill</v>
      </c>
      <c r="O140" s="6"/>
      <c r="P140" s="194">
        <f>VLOOKUP($N140,'6-1-11'!$A$4:$T$257,E$134+12,FALSE)</f>
        <v>21300</v>
      </c>
      <c r="Q140" s="194">
        <f>VLOOKUP($N140,'6-1-11'!$A$4:$T$257,F$134+12,FALSE)</f>
        <v>24360</v>
      </c>
      <c r="R140" s="194">
        <f>VLOOKUP($N140,'6-1-11'!$A$4:$T$257,G$134+12,FALSE)</f>
        <v>27420</v>
      </c>
      <c r="S140" s="194">
        <f>VLOOKUP($N140,'6-1-11'!$A$4:$T$257,H$134+12,FALSE)</f>
        <v>30420</v>
      </c>
      <c r="T140" s="194">
        <f>VLOOKUP($N140,'6-1-11'!$A$4:$T$257,I$134+12,FALSE)</f>
        <v>32880</v>
      </c>
      <c r="U140" s="194">
        <f>VLOOKUP($N140,'6-1-11'!$A$4:$T$257,J$134+12,FALSE)</f>
        <v>35340</v>
      </c>
      <c r="V140" s="194">
        <f>VLOOKUP($N140,'6-1-11'!$A$4:$T$257,K$134+12,FALSE)</f>
        <v>37740</v>
      </c>
      <c r="W140" s="194">
        <f>VLOOKUP($N140,'6-1-11'!$A$4:$T$257,L$134+12,FALSE)</f>
        <v>40200</v>
      </c>
      <c r="X140" s="6"/>
      <c r="Y140" s="194">
        <f>IF($B$18=$AU$10,VLOOKUP($N140,'6-1-11'!$A$4:$AK$257,E$134+29,FALSE),0)</f>
        <v>21780</v>
      </c>
      <c r="Z140" s="194">
        <f>IF($B$18=$AU$10,VLOOKUP($N140,'6-1-11'!$A$4:$AK$257,F$134+29,FALSE),0)</f>
        <v>24900</v>
      </c>
      <c r="AA140" s="194">
        <f>IF($B$18=$AU$10,VLOOKUP($N140,'6-1-11'!$A$4:$AK$257,G$134+29,FALSE),0)</f>
        <v>28020</v>
      </c>
      <c r="AB140" s="194">
        <f>IF($B$18=$AU$10,VLOOKUP($N140,'6-1-11'!$A$4:$AK$257,H$134+29,FALSE),0)</f>
        <v>31080</v>
      </c>
      <c r="AC140" s="194">
        <f>IF($B$18=$AU$10,VLOOKUP($N140,'6-1-11'!$A$4:$AK$257,I$134+29,FALSE),0)</f>
        <v>33600</v>
      </c>
      <c r="AD140" s="194">
        <f>IF($B$18=$AU$10,VLOOKUP($N140,'6-1-11'!$A$4:$AK$257,J$134+29,FALSE),0)</f>
        <v>36060</v>
      </c>
      <c r="AE140" s="194">
        <f>IF($B$18=$AU$10,VLOOKUP($N140,'6-1-11'!$A$4:$AK$257,K$134+29,FALSE),0)</f>
        <v>38580</v>
      </c>
      <c r="AF140" s="194">
        <f>IF($B$18=$AU$10,VLOOKUP($N140,'6-1-11'!$A$4:$AK$257,L$134+29,FALSE),0)</f>
        <v>41040</v>
      </c>
      <c r="AG140" s="6"/>
      <c r="AH140" s="6"/>
      <c r="AI140" s="194">
        <f t="shared" ref="AI140:AP140" si="160">+AI116/5*6</f>
        <v>0</v>
      </c>
      <c r="AJ140" s="194">
        <f t="shared" si="160"/>
        <v>0</v>
      </c>
      <c r="AK140" s="194">
        <f t="shared" si="160"/>
        <v>0</v>
      </c>
      <c r="AL140" s="194">
        <f t="shared" si="160"/>
        <v>0</v>
      </c>
      <c r="AM140" s="194">
        <f t="shared" si="160"/>
        <v>0</v>
      </c>
      <c r="AN140" s="194">
        <f t="shared" si="160"/>
        <v>0</v>
      </c>
      <c r="AO140" s="194">
        <f t="shared" si="160"/>
        <v>0</v>
      </c>
      <c r="AP140" s="194">
        <f t="shared" si="160"/>
        <v>0</v>
      </c>
      <c r="AQ140" s="122"/>
      <c r="AR140" s="6"/>
      <c r="AT140" s="9" t="s">
        <v>185</v>
      </c>
      <c r="AU140" s="6"/>
      <c r="AW140" s="292"/>
      <c r="AX140" s="292"/>
      <c r="AY140" s="287" t="s">
        <v>172</v>
      </c>
      <c r="AZ140" s="217" t="s">
        <v>1450</v>
      </c>
      <c r="BA140" s="285" t="s">
        <v>1153</v>
      </c>
      <c r="BB140" s="285" t="s">
        <v>191</v>
      </c>
      <c r="BC140" s="285" t="s">
        <v>191</v>
      </c>
      <c r="BD140" s="291" t="s">
        <v>1441</v>
      </c>
      <c r="BE140" s="291" t="s">
        <v>1440</v>
      </c>
      <c r="BF140" s="285" t="s">
        <v>112</v>
      </c>
    </row>
    <row r="141" spans="1:59" s="207" customFormat="1" hidden="1">
      <c r="A141" s="89">
        <f t="shared" si="150"/>
        <v>0</v>
      </c>
      <c r="B141" s="89">
        <f t="shared" si="153"/>
        <v>1</v>
      </c>
      <c r="C141" s="89">
        <f t="shared" si="151"/>
        <v>1</v>
      </c>
      <c r="D141" s="6"/>
      <c r="E141" s="299">
        <f t="shared" ref="E141:L141" si="161">+MAX(E140,E142)</f>
        <v>22080</v>
      </c>
      <c r="F141" s="299">
        <f t="shared" si="161"/>
        <v>25200</v>
      </c>
      <c r="G141" s="299">
        <f t="shared" si="161"/>
        <v>28380</v>
      </c>
      <c r="H141" s="299">
        <f t="shared" si="161"/>
        <v>31500</v>
      </c>
      <c r="I141" s="299">
        <f t="shared" si="161"/>
        <v>34020</v>
      </c>
      <c r="J141" s="299">
        <f t="shared" si="161"/>
        <v>36540</v>
      </c>
      <c r="K141" s="299">
        <f t="shared" si="161"/>
        <v>39060</v>
      </c>
      <c r="L141" s="299">
        <f t="shared" si="161"/>
        <v>41580</v>
      </c>
      <c r="M141" s="6"/>
      <c r="N141" s="170" t="s">
        <v>2228</v>
      </c>
      <c r="O141" s="6"/>
      <c r="P141" s="196"/>
      <c r="Q141" s="196"/>
      <c r="R141" s="196"/>
      <c r="S141" s="196"/>
      <c r="T141" s="196"/>
      <c r="U141" s="196"/>
      <c r="V141" s="196"/>
      <c r="W141" s="196"/>
      <c r="X141" s="6"/>
      <c r="Y141" s="196"/>
      <c r="Z141" s="196"/>
      <c r="AA141" s="196"/>
      <c r="AB141" s="196"/>
      <c r="AC141" s="196"/>
      <c r="AD141" s="196"/>
      <c r="AE141" s="196"/>
      <c r="AF141" s="196"/>
      <c r="AG141" s="6"/>
      <c r="AH141" s="6"/>
      <c r="AI141" s="196"/>
      <c r="AJ141" s="196"/>
      <c r="AK141" s="196"/>
      <c r="AL141" s="196"/>
      <c r="AM141" s="196"/>
      <c r="AN141" s="196"/>
      <c r="AO141" s="196"/>
      <c r="AP141" s="196"/>
      <c r="AQ141" s="122"/>
      <c r="AR141" s="6"/>
      <c r="AT141" s="9" t="s">
        <v>186</v>
      </c>
      <c r="AU141" s="6"/>
      <c r="AW141" s="292"/>
      <c r="AX141" s="292"/>
      <c r="AY141" s="287" t="s">
        <v>1187</v>
      </c>
      <c r="AZ141" s="217" t="s">
        <v>1145</v>
      </c>
      <c r="BA141" s="285" t="s">
        <v>1453</v>
      </c>
      <c r="BB141" s="285" t="s">
        <v>1207</v>
      </c>
      <c r="BC141" s="285" t="s">
        <v>1207</v>
      </c>
      <c r="BD141" s="291" t="s">
        <v>35</v>
      </c>
      <c r="BE141" s="291" t="s">
        <v>1106</v>
      </c>
      <c r="BF141" s="285" t="s">
        <v>2450</v>
      </c>
    </row>
    <row r="142" spans="1:59" s="207" customFormat="1" hidden="1">
      <c r="A142" s="89">
        <f t="shared" si="150"/>
        <v>0</v>
      </c>
      <c r="B142" s="89">
        <f t="shared" si="153"/>
        <v>1</v>
      </c>
      <c r="C142" s="89">
        <f t="shared" si="151"/>
        <v>1</v>
      </c>
      <c r="D142" s="6"/>
      <c r="E142" s="298">
        <f t="shared" ref="E142:L142" si="162">+MAX(P142,Y142,AI142)</f>
        <v>22080</v>
      </c>
      <c r="F142" s="298">
        <f t="shared" si="162"/>
        <v>25200</v>
      </c>
      <c r="G142" s="298">
        <f t="shared" si="162"/>
        <v>28380</v>
      </c>
      <c r="H142" s="298">
        <f t="shared" si="162"/>
        <v>31500</v>
      </c>
      <c r="I142" s="298">
        <f t="shared" si="162"/>
        <v>34020</v>
      </c>
      <c r="J142" s="298">
        <f t="shared" si="162"/>
        <v>36540</v>
      </c>
      <c r="K142" s="298">
        <f t="shared" si="162"/>
        <v>39060</v>
      </c>
      <c r="L142" s="298">
        <f t="shared" si="162"/>
        <v>41580</v>
      </c>
      <c r="M142" s="6"/>
      <c r="N142" s="91" t="str">
        <f>CONCATENATE(AU17,$B$11)</f>
        <v>1/16/2012 - 12/3/2012Hill</v>
      </c>
      <c r="O142" s="6"/>
      <c r="P142" s="194">
        <f>VLOOKUP($N142,'12-1-11'!$A$4:$T$257,E$134+12,FALSE)</f>
        <v>22080</v>
      </c>
      <c r="Q142" s="194">
        <f>VLOOKUP($N142,'12-1-11'!$A$4:$T$257,F$134+12,FALSE)</f>
        <v>25200</v>
      </c>
      <c r="R142" s="194">
        <f>VLOOKUP($N142,'12-1-11'!$A$4:$T$257,G$134+12,FALSE)</f>
        <v>28380</v>
      </c>
      <c r="S142" s="194">
        <f>VLOOKUP($N142,'12-1-11'!$A$4:$T$257,H$134+12,FALSE)</f>
        <v>31500</v>
      </c>
      <c r="T142" s="194">
        <f>VLOOKUP($N142,'12-1-11'!$A$4:$T$257,I$134+12,FALSE)</f>
        <v>34020</v>
      </c>
      <c r="U142" s="194">
        <f>VLOOKUP($N142,'12-1-11'!$A$4:$T$257,J$134+12,FALSE)</f>
        <v>36540</v>
      </c>
      <c r="V142" s="194">
        <f>VLOOKUP($N142,'12-1-11'!$A$4:$T$257,K$134+12,FALSE)</f>
        <v>39060</v>
      </c>
      <c r="W142" s="194">
        <f>VLOOKUP($N142,'12-1-11'!$A$4:$T$257,L$134+12,FALSE)</f>
        <v>41580</v>
      </c>
      <c r="X142" s="6"/>
      <c r="Y142" s="194">
        <f>IF($B$18=$AU$10,VLOOKUP($N142,'12-1-11'!$A$4:$AK$257,E$134+29,FALSE),0)</f>
        <v>0</v>
      </c>
      <c r="Z142" s="194">
        <f>IF($B$18=$AU$10,VLOOKUP($N142,'12-1-11'!$A$4:$AK$257,F$134+29,FALSE),0)</f>
        <v>0</v>
      </c>
      <c r="AA142" s="194">
        <f>IF($B$18=$AU$10,VLOOKUP($N142,'12-1-11'!$A$4:$AK$257,G$134+29,FALSE),0)</f>
        <v>0</v>
      </c>
      <c r="AB142" s="194">
        <f>IF($B$18=$AU$10,VLOOKUP($N142,'12-1-11'!$A$4:$AK$257,H$134+29,FALSE),0)</f>
        <v>0</v>
      </c>
      <c r="AC142" s="194">
        <f>IF($B$18=$AU$10,VLOOKUP($N142,'12-1-11'!$A$4:$AK$257,I$134+29,FALSE),0)</f>
        <v>0</v>
      </c>
      <c r="AD142" s="194">
        <f>IF($B$18=$AU$10,VLOOKUP($N142,'12-1-11'!$A$4:$AK$257,J$134+29,FALSE),0)</f>
        <v>0</v>
      </c>
      <c r="AE142" s="194">
        <f>IF($B$18=$AU$10,VLOOKUP($N142,'12-1-11'!$A$4:$AK$257,K$134+29,FALSE),0)</f>
        <v>0</v>
      </c>
      <c r="AF142" s="194">
        <f>IF($B$18=$AU$10,VLOOKUP($N142,'12-1-11'!$A$4:$AK$257,L$134+29,FALSE),0)</f>
        <v>0</v>
      </c>
      <c r="AG142" s="6"/>
      <c r="AH142" s="6"/>
      <c r="AI142" s="194">
        <f t="shared" ref="AI142:AP142" si="163">+AI118/5*6</f>
        <v>0</v>
      </c>
      <c r="AJ142" s="194">
        <f t="shared" si="163"/>
        <v>0</v>
      </c>
      <c r="AK142" s="194">
        <f t="shared" si="163"/>
        <v>0</v>
      </c>
      <c r="AL142" s="194">
        <f t="shared" si="163"/>
        <v>0</v>
      </c>
      <c r="AM142" s="194">
        <f t="shared" si="163"/>
        <v>0</v>
      </c>
      <c r="AN142" s="194">
        <f t="shared" si="163"/>
        <v>0</v>
      </c>
      <c r="AO142" s="194">
        <f t="shared" si="163"/>
        <v>0</v>
      </c>
      <c r="AP142" s="194">
        <f t="shared" si="163"/>
        <v>0</v>
      </c>
      <c r="AQ142" s="122"/>
      <c r="AT142" s="9" t="s">
        <v>187</v>
      </c>
      <c r="AU142" s="6"/>
      <c r="AW142" s="292"/>
      <c r="AX142" s="292"/>
      <c r="AY142" s="287" t="s">
        <v>1188</v>
      </c>
      <c r="AZ142" s="217" t="s">
        <v>1146</v>
      </c>
      <c r="BA142" s="285" t="s">
        <v>1154</v>
      </c>
      <c r="BB142" s="285" t="s">
        <v>2170</v>
      </c>
      <c r="BC142" s="285" t="s">
        <v>2170</v>
      </c>
      <c r="BD142" s="291" t="s">
        <v>112</v>
      </c>
      <c r="BE142" s="291" t="s">
        <v>1441</v>
      </c>
      <c r="BF142" s="285" t="s">
        <v>2452</v>
      </c>
    </row>
    <row r="143" spans="1:59" hidden="1">
      <c r="A143" s="89">
        <f t="shared" si="150"/>
        <v>0</v>
      </c>
      <c r="B143" s="89">
        <f t="shared" si="153"/>
        <v>1</v>
      </c>
      <c r="C143" s="89">
        <f t="shared" si="151"/>
        <v>1</v>
      </c>
      <c r="E143" s="299">
        <f t="shared" ref="E143:L143" si="164">+MAX(E142,E144)</f>
        <v>22680</v>
      </c>
      <c r="F143" s="299">
        <f t="shared" si="164"/>
        <v>25920</v>
      </c>
      <c r="G143" s="299">
        <f t="shared" si="164"/>
        <v>29160</v>
      </c>
      <c r="H143" s="299">
        <f t="shared" si="164"/>
        <v>32340</v>
      </c>
      <c r="I143" s="299">
        <f t="shared" si="164"/>
        <v>34980</v>
      </c>
      <c r="J143" s="299">
        <f t="shared" si="164"/>
        <v>37560</v>
      </c>
      <c r="K143" s="299">
        <f t="shared" si="164"/>
        <v>40140</v>
      </c>
      <c r="L143" s="299">
        <f t="shared" si="164"/>
        <v>42720</v>
      </c>
      <c r="N143" s="170" t="s">
        <v>2228</v>
      </c>
      <c r="P143" s="196"/>
      <c r="Q143" s="196"/>
      <c r="R143" s="196"/>
      <c r="S143" s="196"/>
      <c r="T143" s="196"/>
      <c r="U143" s="196"/>
      <c r="V143" s="196"/>
      <c r="W143" s="196"/>
      <c r="Y143" s="196"/>
      <c r="Z143" s="196"/>
      <c r="AA143" s="196"/>
      <c r="AB143" s="196"/>
      <c r="AC143" s="196"/>
      <c r="AD143" s="196"/>
      <c r="AE143" s="196"/>
      <c r="AF143" s="196"/>
      <c r="AI143" s="196"/>
      <c r="AJ143" s="196"/>
      <c r="AK143" s="196"/>
      <c r="AL143" s="196"/>
      <c r="AM143" s="196"/>
      <c r="AN143" s="196"/>
      <c r="AO143" s="196"/>
      <c r="AP143" s="196"/>
      <c r="AQ143" s="122"/>
      <c r="AR143" s="207"/>
      <c r="AT143" s="9" t="s">
        <v>188</v>
      </c>
      <c r="AW143" s="292"/>
      <c r="AX143" s="292"/>
      <c r="AY143" s="287" t="s">
        <v>1189</v>
      </c>
      <c r="AZ143" s="217" t="s">
        <v>1147</v>
      </c>
      <c r="BA143" s="285" t="s">
        <v>1155</v>
      </c>
      <c r="BB143" s="285" t="s">
        <v>1465</v>
      </c>
      <c r="BC143" s="285" t="s">
        <v>1465</v>
      </c>
      <c r="BD143" s="291" t="s">
        <v>2450</v>
      </c>
      <c r="BE143" s="291" t="s">
        <v>35</v>
      </c>
      <c r="BF143" s="285" t="s">
        <v>26</v>
      </c>
      <c r="BG143" s="6">
        <f t="shared" ref="BG143:BG156" si="165">+MATCH(BE$10:BE$558,AZ$10:AZ$551,0)</f>
        <v>61</v>
      </c>
    </row>
    <row r="144" spans="1:59" ht="15" hidden="1" customHeight="1">
      <c r="A144" s="89">
        <f t="shared" si="150"/>
        <v>0</v>
      </c>
      <c r="B144" s="89">
        <f t="shared" si="153"/>
        <v>1</v>
      </c>
      <c r="C144" s="89">
        <f t="shared" si="151"/>
        <v>1</v>
      </c>
      <c r="E144" s="298">
        <f t="shared" ref="E144:L144" si="166">+MAX(P144,Y144,AI144)</f>
        <v>22680</v>
      </c>
      <c r="F144" s="298">
        <f t="shared" si="166"/>
        <v>25920</v>
      </c>
      <c r="G144" s="298">
        <f t="shared" si="166"/>
        <v>29160</v>
      </c>
      <c r="H144" s="298">
        <f t="shared" si="166"/>
        <v>32340</v>
      </c>
      <c r="I144" s="298">
        <f t="shared" si="166"/>
        <v>34980</v>
      </c>
      <c r="J144" s="298">
        <f t="shared" si="166"/>
        <v>37560</v>
      </c>
      <c r="K144" s="298">
        <f t="shared" si="166"/>
        <v>40140</v>
      </c>
      <c r="L144" s="298">
        <f t="shared" si="166"/>
        <v>42720</v>
      </c>
      <c r="N144" s="91" t="str">
        <f>CONCATENATE(AU19,$B$11)</f>
        <v>1/18/2013 - 12/17/2013Hill</v>
      </c>
      <c r="P144" s="194">
        <f>VLOOKUP($N144,'2013 placeholder'!$A$4:$T$257,E$134+12,FALSE)</f>
        <v>22680</v>
      </c>
      <c r="Q144" s="194">
        <f>VLOOKUP($N144,'2013 placeholder'!$A$4:$T$257,F$134+12,FALSE)</f>
        <v>25920</v>
      </c>
      <c r="R144" s="194">
        <f>VLOOKUP($N144,'2013 placeholder'!$A$4:$T$257,G$134+12,FALSE)</f>
        <v>29160</v>
      </c>
      <c r="S144" s="194">
        <f>VLOOKUP($N144,'2013 placeholder'!$A$4:$T$257,H$134+12,FALSE)</f>
        <v>32340</v>
      </c>
      <c r="T144" s="194">
        <f>VLOOKUP($N144,'2013 placeholder'!$A$4:$T$257,I$134+12,FALSE)</f>
        <v>34980</v>
      </c>
      <c r="U144" s="194">
        <f>VLOOKUP($N144,'2013 placeholder'!$A$4:$T$257,J$134+12,FALSE)</f>
        <v>37560</v>
      </c>
      <c r="V144" s="194">
        <f>VLOOKUP($N144,'2013 placeholder'!$A$4:$T$257,K$134+12,FALSE)</f>
        <v>40140</v>
      </c>
      <c r="W144" s="194">
        <f>VLOOKUP($N144,'2013 placeholder'!$A$4:$T$257,L$134+12,FALSE)</f>
        <v>42720</v>
      </c>
      <c r="Y144" s="194">
        <f>IF($B$18=$AU$10,VLOOKUP($N144,'2013 placeholder'!$A$4:$AK$257,E$134+29,FALSE),0)</f>
        <v>0</v>
      </c>
      <c r="Z144" s="194">
        <f>IF($B$18=$AU$10,VLOOKUP($N144,'2013 placeholder'!$A$4:$AK$257,F$134+29,FALSE),0)</f>
        <v>0</v>
      </c>
      <c r="AA144" s="194">
        <f>IF($B$18=$AU$10,VLOOKUP($N144,'2013 placeholder'!$A$4:$AK$257,G$134+29,FALSE),0)</f>
        <v>0</v>
      </c>
      <c r="AB144" s="194">
        <f>IF($B$18=$AU$10,VLOOKUP($N144,'2013 placeholder'!$A$4:$AK$257,H$134+29,FALSE),0)</f>
        <v>0</v>
      </c>
      <c r="AC144" s="194">
        <f>IF($B$18=$AU$10,VLOOKUP($N144,'2013 placeholder'!$A$4:$AK$257,I$134+29,FALSE),0)</f>
        <v>0</v>
      </c>
      <c r="AD144" s="194">
        <f>IF($B$18=$AU$10,VLOOKUP($N144,'2013 placeholder'!$A$4:$AK$257,J$134+29,FALSE),0)</f>
        <v>0</v>
      </c>
      <c r="AE144" s="194">
        <f>IF($B$18=$AU$10,VLOOKUP($N144,'2013 placeholder'!$A$4:$AK$257,K$134+29,FALSE),0)</f>
        <v>0</v>
      </c>
      <c r="AF144" s="194">
        <f>IF($B$18=$AU$10,VLOOKUP($N144,'2013 placeholder'!$A$4:$AK$257,L$134+29,FALSE),0)</f>
        <v>0</v>
      </c>
      <c r="AI144" s="194">
        <f t="shared" ref="AI144:AP144" si="167">+AI120*1.2</f>
        <v>0</v>
      </c>
      <c r="AJ144" s="194">
        <f t="shared" si="167"/>
        <v>0</v>
      </c>
      <c r="AK144" s="194">
        <f t="shared" si="167"/>
        <v>0</v>
      </c>
      <c r="AL144" s="194">
        <f t="shared" si="167"/>
        <v>0</v>
      </c>
      <c r="AM144" s="194">
        <f t="shared" si="167"/>
        <v>0</v>
      </c>
      <c r="AN144" s="194">
        <f t="shared" si="167"/>
        <v>0</v>
      </c>
      <c r="AO144" s="194">
        <f t="shared" si="167"/>
        <v>0</v>
      </c>
      <c r="AP144" s="194">
        <f t="shared" si="167"/>
        <v>0</v>
      </c>
      <c r="AQ144" s="122"/>
      <c r="AR144" s="207"/>
      <c r="AT144" s="9" t="s">
        <v>189</v>
      </c>
      <c r="AW144" s="292"/>
      <c r="AX144" s="292"/>
      <c r="AY144" s="287" t="s">
        <v>1190</v>
      </c>
      <c r="AZ144" s="217" t="s">
        <v>1148</v>
      </c>
      <c r="BA144" s="285" t="s">
        <v>1156</v>
      </c>
      <c r="BB144" s="285" t="s">
        <v>1211</v>
      </c>
      <c r="BC144" s="285" t="s">
        <v>1211</v>
      </c>
      <c r="BD144" s="291" t="s">
        <v>2451</v>
      </c>
      <c r="BE144" s="291" t="s">
        <v>112</v>
      </c>
      <c r="BF144" s="285" t="s">
        <v>1442</v>
      </c>
      <c r="BG144" s="6" t="e">
        <f t="shared" si="165"/>
        <v>#N/A</v>
      </c>
    </row>
    <row r="145" spans="1:59" hidden="1">
      <c r="A145" s="188">
        <f t="shared" si="150"/>
        <v>0</v>
      </c>
      <c r="B145" s="188">
        <f t="shared" si="153"/>
        <v>1</v>
      </c>
      <c r="C145" s="188">
        <f t="shared" si="151"/>
        <v>1</v>
      </c>
      <c r="E145" s="299">
        <f t="shared" ref="E145:L145" si="168">+MAX(E144,E146)</f>
        <v>22680</v>
      </c>
      <c r="F145" s="299">
        <f t="shared" si="168"/>
        <v>25920</v>
      </c>
      <c r="G145" s="299">
        <f t="shared" si="168"/>
        <v>29160</v>
      </c>
      <c r="H145" s="299">
        <f t="shared" si="168"/>
        <v>32340</v>
      </c>
      <c r="I145" s="299">
        <f t="shared" si="168"/>
        <v>34980</v>
      </c>
      <c r="J145" s="299">
        <f t="shared" si="168"/>
        <v>37560</v>
      </c>
      <c r="K145" s="299">
        <f t="shared" si="168"/>
        <v>40140</v>
      </c>
      <c r="L145" s="299">
        <f t="shared" si="168"/>
        <v>42720</v>
      </c>
      <c r="N145" s="170" t="s">
        <v>2228</v>
      </c>
      <c r="P145" s="196"/>
      <c r="Q145" s="196"/>
      <c r="R145" s="196"/>
      <c r="S145" s="196"/>
      <c r="T145" s="196"/>
      <c r="U145" s="196"/>
      <c r="V145" s="196"/>
      <c r="W145" s="196"/>
      <c r="Y145" s="196"/>
      <c r="Z145" s="196"/>
      <c r="AA145" s="196"/>
      <c r="AB145" s="196"/>
      <c r="AC145" s="196"/>
      <c r="AD145" s="196"/>
      <c r="AE145" s="196"/>
      <c r="AF145" s="196"/>
      <c r="AI145" s="196"/>
      <c r="AJ145" s="196"/>
      <c r="AK145" s="196"/>
      <c r="AL145" s="196"/>
      <c r="AM145" s="196"/>
      <c r="AN145" s="196"/>
      <c r="AO145" s="196"/>
      <c r="AP145" s="196"/>
      <c r="AQ145" s="122"/>
      <c r="AR145" s="207"/>
      <c r="AT145" s="9" t="s">
        <v>190</v>
      </c>
      <c r="AU145" s="207"/>
      <c r="AW145" s="292"/>
      <c r="AX145" s="292"/>
      <c r="AY145" s="287" t="s">
        <v>1075</v>
      </c>
      <c r="AZ145" s="217" t="s">
        <v>1518</v>
      </c>
      <c r="BA145" s="285" t="s">
        <v>1157</v>
      </c>
      <c r="BB145" s="285" t="s">
        <v>1525</v>
      </c>
      <c r="BC145" s="285" t="s">
        <v>1525</v>
      </c>
      <c r="BD145" s="291" t="s">
        <v>2452</v>
      </c>
      <c r="BE145" s="291" t="s">
        <v>2450</v>
      </c>
      <c r="BF145" s="285" t="s">
        <v>2453</v>
      </c>
      <c r="BG145" s="6" t="e">
        <f t="shared" si="165"/>
        <v>#N/A</v>
      </c>
    </row>
    <row r="146" spans="1:59" hidden="1">
      <c r="A146" s="188">
        <f t="shared" si="150"/>
        <v>0</v>
      </c>
      <c r="B146" s="188">
        <f t="shared" si="153"/>
        <v>1</v>
      </c>
      <c r="C146" s="188">
        <f t="shared" si="151"/>
        <v>1</v>
      </c>
      <c r="E146" s="298">
        <f t="shared" ref="E146:L146" si="169">+MAX(P146,Y146,AI146)</f>
        <v>22680</v>
      </c>
      <c r="F146" s="298">
        <f t="shared" si="169"/>
        <v>25920</v>
      </c>
      <c r="G146" s="298">
        <f t="shared" si="169"/>
        <v>29160</v>
      </c>
      <c r="H146" s="298">
        <f t="shared" si="169"/>
        <v>32340</v>
      </c>
      <c r="I146" s="298">
        <f t="shared" si="169"/>
        <v>34980</v>
      </c>
      <c r="J146" s="298">
        <f t="shared" si="169"/>
        <v>37560</v>
      </c>
      <c r="K146" s="298">
        <f t="shared" si="169"/>
        <v>40140</v>
      </c>
      <c r="L146" s="298">
        <f t="shared" si="169"/>
        <v>42720</v>
      </c>
      <c r="N146" s="95" t="str">
        <f>CONCATENATE(AU21,$B$11)</f>
        <v>2/1/2014 - 3/5/2015Hill</v>
      </c>
      <c r="P146" s="197">
        <f>VLOOKUP($N146,'2014 placeholder'!$A$4:$T$257,E$134+12,FALSE)</f>
        <v>22680</v>
      </c>
      <c r="Q146" s="197">
        <f>VLOOKUP($N146,'2014 placeholder'!$A$4:$T$257,F$134+12,FALSE)</f>
        <v>25920</v>
      </c>
      <c r="R146" s="197">
        <f>VLOOKUP($N146,'2014 placeholder'!$A$4:$T$257,G$134+12,FALSE)</f>
        <v>29160</v>
      </c>
      <c r="S146" s="197">
        <f>VLOOKUP($N146,'2014 placeholder'!$A$4:$T$257,H$134+12,FALSE)</f>
        <v>32340</v>
      </c>
      <c r="T146" s="197">
        <f>VLOOKUP($N146,'2014 placeholder'!$A$4:$T$257,I$134+12,FALSE)</f>
        <v>34980</v>
      </c>
      <c r="U146" s="197">
        <f>VLOOKUP($N146,'2014 placeholder'!$A$4:$T$257,J$134+12,FALSE)</f>
        <v>37560</v>
      </c>
      <c r="V146" s="197">
        <f>VLOOKUP($N146,'2014 placeholder'!$A$4:$T$257,K$134+12,FALSE)</f>
        <v>40140</v>
      </c>
      <c r="W146" s="197">
        <f>VLOOKUP($N146,'2014 placeholder'!$A$4:$T$257,L$134+12,FALSE)</f>
        <v>42720</v>
      </c>
      <c r="Y146" s="197">
        <f>IF($B$18=$AU$10,VLOOKUP($N146,'2014 placeholder'!$A$4:$AK$257,E$134+29,FALSE),0)</f>
        <v>0</v>
      </c>
      <c r="Z146" s="197">
        <f>IF($B$18=$AU$10,VLOOKUP($N146,'2014 placeholder'!$A$4:$AK$257,F$134+29,FALSE),0)</f>
        <v>0</v>
      </c>
      <c r="AA146" s="197">
        <f>IF($B$18=$AU$10,VLOOKUP($N146,'2014 placeholder'!$A$4:$AK$257,G$134+29,FALSE),0)</f>
        <v>0</v>
      </c>
      <c r="AB146" s="197">
        <f>IF($B$18=$AU$10,VLOOKUP($N146,'2014 placeholder'!$A$4:$AK$257,H$134+29,FALSE),0)</f>
        <v>0</v>
      </c>
      <c r="AC146" s="197">
        <f>IF($B$18=$AU$10,VLOOKUP($N146,'2014 placeholder'!$A$4:$AK$257,I$134+29,FALSE),0)</f>
        <v>0</v>
      </c>
      <c r="AD146" s="197">
        <f>IF($B$18=$AU$10,VLOOKUP($N146,'2014 placeholder'!$A$4:$AK$257,J$134+29,FALSE),0)</f>
        <v>0</v>
      </c>
      <c r="AE146" s="197">
        <f>IF($B$18=$AU$10,VLOOKUP($N146,'2014 placeholder'!$A$4:$AK$257,K$134+29,FALSE),0)</f>
        <v>0</v>
      </c>
      <c r="AF146" s="197">
        <f>IF($B$18=$AU$10,VLOOKUP($N146,'2014 placeholder'!$A$4:$AK$257,L$134+29,FALSE),0)</f>
        <v>0</v>
      </c>
      <c r="AI146" s="194">
        <f t="shared" ref="AI146:AP146" si="170">+AI122*1.2</f>
        <v>0</v>
      </c>
      <c r="AJ146" s="194">
        <f t="shared" si="170"/>
        <v>0</v>
      </c>
      <c r="AK146" s="194">
        <f t="shared" si="170"/>
        <v>0</v>
      </c>
      <c r="AL146" s="194">
        <f t="shared" si="170"/>
        <v>0</v>
      </c>
      <c r="AM146" s="194">
        <f t="shared" si="170"/>
        <v>0</v>
      </c>
      <c r="AN146" s="194">
        <f t="shared" si="170"/>
        <v>0</v>
      </c>
      <c r="AO146" s="194">
        <f t="shared" si="170"/>
        <v>0</v>
      </c>
      <c r="AP146" s="194">
        <f t="shared" si="170"/>
        <v>0</v>
      </c>
      <c r="AQ146" s="122"/>
      <c r="AT146" s="9" t="s">
        <v>192</v>
      </c>
      <c r="AU146" s="207"/>
      <c r="AW146" s="292"/>
      <c r="AX146" s="292"/>
      <c r="AY146" s="287" t="s">
        <v>1191</v>
      </c>
      <c r="AZ146" s="217" t="s">
        <v>1149</v>
      </c>
      <c r="BA146" s="285" t="s">
        <v>1158</v>
      </c>
      <c r="BB146" s="285" t="s">
        <v>1212</v>
      </c>
      <c r="BC146" s="285" t="s">
        <v>1212</v>
      </c>
      <c r="BD146" s="291" t="s">
        <v>26</v>
      </c>
      <c r="BE146" s="291" t="s">
        <v>2451</v>
      </c>
      <c r="BF146" s="285" t="s">
        <v>1021</v>
      </c>
      <c r="BG146" s="6" t="e">
        <f t="shared" si="165"/>
        <v>#N/A</v>
      </c>
    </row>
    <row r="147" spans="1:59" hidden="1">
      <c r="A147" s="188">
        <f t="shared" si="150"/>
        <v>0</v>
      </c>
      <c r="B147" s="188">
        <f t="shared" si="153"/>
        <v>1</v>
      </c>
      <c r="C147" s="188">
        <f t="shared" si="151"/>
        <v>1</v>
      </c>
      <c r="E147" s="299">
        <f>+MAX(E146,E148)</f>
        <v>22740</v>
      </c>
      <c r="F147" s="299">
        <f t="shared" ref="F147:L147" si="171">+MAX(F146,F148)</f>
        <v>25980</v>
      </c>
      <c r="G147" s="299">
        <f t="shared" si="171"/>
        <v>29220</v>
      </c>
      <c r="H147" s="299">
        <f t="shared" si="171"/>
        <v>32460</v>
      </c>
      <c r="I147" s="299">
        <f t="shared" si="171"/>
        <v>35040</v>
      </c>
      <c r="J147" s="299">
        <f t="shared" si="171"/>
        <v>37680</v>
      </c>
      <c r="K147" s="299">
        <f t="shared" si="171"/>
        <v>40260</v>
      </c>
      <c r="L147" s="299">
        <f t="shared" si="171"/>
        <v>42840</v>
      </c>
      <c r="N147" s="170" t="s">
        <v>2228</v>
      </c>
      <c r="P147" s="196"/>
      <c r="Q147" s="196"/>
      <c r="R147" s="196"/>
      <c r="S147" s="196"/>
      <c r="T147" s="196"/>
      <c r="U147" s="196"/>
      <c r="V147" s="196"/>
      <c r="W147" s="196"/>
      <c r="Y147" s="196"/>
      <c r="Z147" s="196"/>
      <c r="AA147" s="196"/>
      <c r="AB147" s="196"/>
      <c r="AC147" s="196"/>
      <c r="AD147" s="196"/>
      <c r="AE147" s="196"/>
      <c r="AF147" s="196"/>
      <c r="AI147" s="196"/>
      <c r="AJ147" s="196"/>
      <c r="AK147" s="196"/>
      <c r="AL147" s="196"/>
      <c r="AM147" s="196"/>
      <c r="AN147" s="196"/>
      <c r="AO147" s="196"/>
      <c r="AP147" s="196"/>
      <c r="AQ147" s="122"/>
      <c r="AT147" s="9" t="s">
        <v>193</v>
      </c>
      <c r="AW147" s="292"/>
      <c r="AX147" s="292"/>
      <c r="AY147" s="287" t="s">
        <v>1192</v>
      </c>
      <c r="AZ147" s="217" t="s">
        <v>1451</v>
      </c>
      <c r="BA147" s="285" t="s">
        <v>1159</v>
      </c>
      <c r="BB147" s="285" t="s">
        <v>1213</v>
      </c>
      <c r="BC147" s="285" t="s">
        <v>1213</v>
      </c>
      <c r="BD147" s="291" t="s">
        <v>1442</v>
      </c>
      <c r="BE147" s="291" t="s">
        <v>2452</v>
      </c>
      <c r="BF147" s="285" t="s">
        <v>2454</v>
      </c>
      <c r="BG147" s="6" t="e">
        <f t="shared" si="165"/>
        <v>#N/A</v>
      </c>
    </row>
    <row r="148" spans="1:59" hidden="1">
      <c r="A148" s="188">
        <f t="shared" si="150"/>
        <v>0</v>
      </c>
      <c r="B148" s="188">
        <f t="shared" si="153"/>
        <v>1</v>
      </c>
      <c r="C148" s="188">
        <f t="shared" si="151"/>
        <v>1</v>
      </c>
      <c r="E148" s="300">
        <f t="shared" ref="E148:L148" si="172">+MAX(P148,Y148,AI148)</f>
        <v>22740</v>
      </c>
      <c r="F148" s="300">
        <f t="shared" si="172"/>
        <v>25980</v>
      </c>
      <c r="G148" s="300">
        <f t="shared" si="172"/>
        <v>29220</v>
      </c>
      <c r="H148" s="300">
        <f t="shared" si="172"/>
        <v>32460</v>
      </c>
      <c r="I148" s="300">
        <f t="shared" si="172"/>
        <v>35040</v>
      </c>
      <c r="J148" s="300">
        <f t="shared" si="172"/>
        <v>37680</v>
      </c>
      <c r="K148" s="300">
        <f t="shared" si="172"/>
        <v>40260</v>
      </c>
      <c r="L148" s="300">
        <f t="shared" si="172"/>
        <v>42840</v>
      </c>
      <c r="N148" s="95" t="str">
        <f>CONCATENATE(AU23,$B$11)</f>
        <v>4/21/2015 - 3/27/2016Hill</v>
      </c>
      <c r="P148" s="197">
        <f>VLOOKUP($N148,'2015 MTSP Limits'!$A$4:$T$257,E$134+12,FALSE)</f>
        <v>22440</v>
      </c>
      <c r="Q148" s="197">
        <f>VLOOKUP($N148,'2015 MTSP Limits'!$A$4:$T$257,F$134+12,FALSE)</f>
        <v>25620</v>
      </c>
      <c r="R148" s="197">
        <f>VLOOKUP($N148,'2015 MTSP Limits'!$A$4:$T$257,G$134+12,FALSE)</f>
        <v>28800</v>
      </c>
      <c r="S148" s="197">
        <f>VLOOKUP($N148,'2015 MTSP Limits'!$A$4:$T$257,H$134+12,FALSE)</f>
        <v>31980</v>
      </c>
      <c r="T148" s="197">
        <f>VLOOKUP($N148,'2015 MTSP Limits'!$A$4:$T$257,I$134+12,FALSE)</f>
        <v>34560</v>
      </c>
      <c r="U148" s="197">
        <f>VLOOKUP($N148,'2015 MTSP Limits'!$A$4:$T$257,J$134+12,FALSE)</f>
        <v>37140</v>
      </c>
      <c r="V148" s="197">
        <f>VLOOKUP($N148,'2015 MTSP Limits'!$A$4:$T$257,K$134+12,FALSE)</f>
        <v>39660</v>
      </c>
      <c r="W148" s="197">
        <f>VLOOKUP($N148,'2015 MTSP Limits'!$A$4:$T$257,L$134+12,FALSE)</f>
        <v>42240</v>
      </c>
      <c r="Y148" s="197">
        <f>IF($B$18=$AU$10,VLOOKUP($N148,'2015 MTSP Limits'!$A$4:$AK$257,E$110+29,FALSE),0)</f>
        <v>22680</v>
      </c>
      <c r="Z148" s="197">
        <f>IF($B$18=$AU$10,VLOOKUP($N148,'2015 MTSP Limits'!$A$4:$AK$257,F$110+29,FALSE),0)</f>
        <v>25920</v>
      </c>
      <c r="AA148" s="197">
        <f>IF($B$18=$AU$10,VLOOKUP($N148,'2015 MTSP Limits'!$A$4:$AK$257,G$110+29,FALSE),0)</f>
        <v>29160</v>
      </c>
      <c r="AB148" s="197">
        <f>IF($B$18=$AU$10,VLOOKUP($N148,'2015 MTSP Limits'!$A$4:$AK$257,H$110+29,FALSE),0)</f>
        <v>32340</v>
      </c>
      <c r="AC148" s="197">
        <f>IF($B$18=$AU$10,VLOOKUP($N148,'2015 MTSP Limits'!$A$4:$AK$257,I$110+29,FALSE),0)</f>
        <v>34980</v>
      </c>
      <c r="AD148" s="197">
        <f>IF($B$18=$AU$10,VLOOKUP($N148,'2015 MTSP Limits'!$A$4:$AK$257,J$110+29,FALSE),0)</f>
        <v>37560</v>
      </c>
      <c r="AE148" s="197">
        <f>IF($B$18=$AU$10,VLOOKUP($N148,'2015 MTSP Limits'!$A$4:$AK$257,K$110+29,FALSE),0)</f>
        <v>40140</v>
      </c>
      <c r="AF148" s="197">
        <f>IF($B$18=$AU$10,VLOOKUP($N148,'2015 MTSP Limits'!$A$4:$AK$257,L$110+29,FALSE),0)</f>
        <v>42720</v>
      </c>
      <c r="AI148" s="194">
        <f t="shared" ref="AI148:AP148" si="173">+AI124*1.2</f>
        <v>22740</v>
      </c>
      <c r="AJ148" s="194">
        <f t="shared" si="173"/>
        <v>25980</v>
      </c>
      <c r="AK148" s="194">
        <f t="shared" si="173"/>
        <v>29220</v>
      </c>
      <c r="AL148" s="194">
        <f t="shared" si="173"/>
        <v>32460</v>
      </c>
      <c r="AM148" s="194">
        <f t="shared" si="173"/>
        <v>35040</v>
      </c>
      <c r="AN148" s="194">
        <f t="shared" si="173"/>
        <v>37680</v>
      </c>
      <c r="AO148" s="194">
        <f t="shared" si="173"/>
        <v>40260</v>
      </c>
      <c r="AP148" s="194">
        <f t="shared" si="173"/>
        <v>42840</v>
      </c>
      <c r="AQ148" s="122"/>
      <c r="AT148" s="9" t="s">
        <v>194</v>
      </c>
      <c r="AW148" s="292"/>
      <c r="AX148" s="292"/>
      <c r="AY148" s="287" t="s">
        <v>1193</v>
      </c>
      <c r="AZ148" s="217" t="s">
        <v>1150</v>
      </c>
      <c r="BA148" s="285" t="s">
        <v>1160</v>
      </c>
      <c r="BB148" s="285" t="s">
        <v>1214</v>
      </c>
      <c r="BC148" s="285" t="s">
        <v>1214</v>
      </c>
      <c r="BD148" s="291" t="s">
        <v>2453</v>
      </c>
      <c r="BE148" s="291" t="s">
        <v>26</v>
      </c>
      <c r="BF148" s="285" t="s">
        <v>2455</v>
      </c>
      <c r="BG148" s="6" t="e">
        <f t="shared" si="165"/>
        <v>#N/A</v>
      </c>
    </row>
    <row r="149" spans="1:59" hidden="1">
      <c r="A149" s="188">
        <f t="shared" si="150"/>
        <v>0</v>
      </c>
      <c r="B149" s="188">
        <f t="shared" si="153"/>
        <v>1</v>
      </c>
      <c r="C149" s="188">
        <f t="shared" si="151"/>
        <v>1</v>
      </c>
      <c r="E149" s="299">
        <f>+MAX(E148,E150)</f>
        <v>22740</v>
      </c>
      <c r="F149" s="299">
        <f t="shared" ref="F149:L149" si="174">+MAX(F148,F150)</f>
        <v>25980</v>
      </c>
      <c r="G149" s="299">
        <f t="shared" si="174"/>
        <v>29220</v>
      </c>
      <c r="H149" s="299">
        <f t="shared" si="174"/>
        <v>32460</v>
      </c>
      <c r="I149" s="299">
        <f t="shared" si="174"/>
        <v>35040</v>
      </c>
      <c r="J149" s="299">
        <f t="shared" si="174"/>
        <v>37680</v>
      </c>
      <c r="K149" s="299">
        <f t="shared" si="174"/>
        <v>40260</v>
      </c>
      <c r="L149" s="299">
        <f t="shared" si="174"/>
        <v>42840</v>
      </c>
      <c r="N149" s="170" t="s">
        <v>2228</v>
      </c>
      <c r="P149" s="196"/>
      <c r="Q149" s="196"/>
      <c r="R149" s="196"/>
      <c r="S149" s="196"/>
      <c r="T149" s="196"/>
      <c r="U149" s="196"/>
      <c r="V149" s="196"/>
      <c r="W149" s="196"/>
      <c r="Y149" s="196"/>
      <c r="Z149" s="196"/>
      <c r="AA149" s="196"/>
      <c r="AB149" s="196"/>
      <c r="AC149" s="196"/>
      <c r="AD149" s="196"/>
      <c r="AE149" s="196"/>
      <c r="AF149" s="196"/>
      <c r="AI149" s="196"/>
      <c r="AJ149" s="196"/>
      <c r="AK149" s="196"/>
      <c r="AL149" s="196"/>
      <c r="AM149" s="196"/>
      <c r="AN149" s="196"/>
      <c r="AO149" s="196"/>
      <c r="AP149" s="196"/>
      <c r="AQ149" s="122"/>
      <c r="AT149" s="9" t="s">
        <v>196</v>
      </c>
      <c r="AW149" s="292"/>
      <c r="AX149" s="292"/>
      <c r="AY149" s="287" t="s">
        <v>1194</v>
      </c>
      <c r="AZ149" s="217" t="s">
        <v>1452</v>
      </c>
      <c r="BA149" s="285" t="s">
        <v>1161</v>
      </c>
      <c r="BB149" s="285" t="s">
        <v>1466</v>
      </c>
      <c r="BC149" s="285" t="s">
        <v>1466</v>
      </c>
      <c r="BD149" s="291" t="s">
        <v>1021</v>
      </c>
      <c r="BE149" s="291" t="s">
        <v>1442</v>
      </c>
      <c r="BF149" s="285" t="s">
        <v>2456</v>
      </c>
      <c r="BG149" s="6">
        <f t="shared" si="165"/>
        <v>62</v>
      </c>
    </row>
    <row r="150" spans="1:59" ht="15" hidden="1" customHeight="1">
      <c r="A150" s="188">
        <f t="shared" si="150"/>
        <v>0</v>
      </c>
      <c r="B150" s="188">
        <f t="shared" si="153"/>
        <v>1</v>
      </c>
      <c r="C150" s="188">
        <f t="shared" si="151"/>
        <v>1</v>
      </c>
      <c r="E150" s="300">
        <f t="shared" ref="E150:L150" si="175">+MAX(P150,Y150,AI150)</f>
        <v>22680</v>
      </c>
      <c r="F150" s="300">
        <f t="shared" si="175"/>
        <v>25920</v>
      </c>
      <c r="G150" s="300">
        <f t="shared" si="175"/>
        <v>29160</v>
      </c>
      <c r="H150" s="300">
        <f t="shared" si="175"/>
        <v>32340</v>
      </c>
      <c r="I150" s="300">
        <f t="shared" si="175"/>
        <v>34980</v>
      </c>
      <c r="J150" s="300">
        <f t="shared" si="175"/>
        <v>37560</v>
      </c>
      <c r="K150" s="300">
        <f t="shared" si="175"/>
        <v>40140</v>
      </c>
      <c r="L150" s="300">
        <f t="shared" si="175"/>
        <v>42720</v>
      </c>
      <c r="N150" s="95" t="str">
        <f>CONCATENATE(AU25,$B$11)</f>
        <v>5/13/2016 - 4/13/2017Hill</v>
      </c>
      <c r="P150" s="197">
        <f>VLOOKUP($N150,MTSP2016!$A$4:$T$257,E$134+12,FALSE)</f>
        <v>22560</v>
      </c>
      <c r="Q150" s="197">
        <f>VLOOKUP($N150,MTSP2016!$A$4:$T$257,F$134+12,FALSE)</f>
        <v>25740</v>
      </c>
      <c r="R150" s="197">
        <f>VLOOKUP($N150,MTSP2016!$A$4:$T$257,G$134+12,FALSE)</f>
        <v>28980</v>
      </c>
      <c r="S150" s="197">
        <f>VLOOKUP($N150,MTSP2016!$A$4:$T$257,H$134+12,FALSE)</f>
        <v>32160</v>
      </c>
      <c r="T150" s="197">
        <f>VLOOKUP($N150,MTSP2016!$A$4:$T$257,I$134+12,FALSE)</f>
        <v>34740</v>
      </c>
      <c r="U150" s="197">
        <f>VLOOKUP($N150,MTSP2016!$A$4:$T$257,J$134+12,FALSE)</f>
        <v>37320</v>
      </c>
      <c r="V150" s="197">
        <f>VLOOKUP($N150,MTSP2016!$A$4:$T$257,K$134+12,FALSE)</f>
        <v>39900</v>
      </c>
      <c r="W150" s="197">
        <f>VLOOKUP($N150,MTSP2016!$A$4:$T$257,L$134+12,FALSE)</f>
        <v>42480</v>
      </c>
      <c r="X150" s="207"/>
      <c r="Y150" s="197">
        <f>IF($B$18=$AU$10,VLOOKUP($N150,MTSP2016!$A$4:$AK$257,E$110+29,FALSE),0)</f>
        <v>22680</v>
      </c>
      <c r="Z150" s="197">
        <f>IF($B$18=$AU$10,VLOOKUP($N150,MTSP2016!$A$4:$AK$257,F$110+29,FALSE),0)</f>
        <v>25920</v>
      </c>
      <c r="AA150" s="197">
        <f>IF($B$18=$AU$10,VLOOKUP($N150,MTSP2016!$A$4:$AK$257,G$110+29,FALSE),0)</f>
        <v>29160</v>
      </c>
      <c r="AB150" s="197">
        <f>IF($B$18=$AU$10,VLOOKUP($N150,MTSP2016!$A$4:$AK$257,H$110+29,FALSE),0)</f>
        <v>32340</v>
      </c>
      <c r="AC150" s="197">
        <f>IF($B$18=$AU$10,VLOOKUP($N150,MTSP2016!$A$4:$AK$257,I$110+29,FALSE),0)</f>
        <v>34980</v>
      </c>
      <c r="AD150" s="197">
        <f>IF($B$18=$AU$10,VLOOKUP($N150,MTSP2016!$A$4:$AK$257,J$110+29,FALSE),0)</f>
        <v>37560</v>
      </c>
      <c r="AE150" s="197">
        <f>IF($B$18=$AU$10,VLOOKUP($N150,MTSP2016!$A$4:$AK$257,K$110+29,FALSE),0)</f>
        <v>40140</v>
      </c>
      <c r="AF150" s="197">
        <f>IF($B$18=$AU$10,VLOOKUP($N150,MTSP2016!$A$4:$AK$257,L$110+29,FALSE),0)</f>
        <v>42720</v>
      </c>
      <c r="AI150" s="194">
        <f t="shared" ref="AI150:AP150" si="176">+AI126*1.2</f>
        <v>0</v>
      </c>
      <c r="AJ150" s="194">
        <f t="shared" si="176"/>
        <v>0</v>
      </c>
      <c r="AK150" s="194">
        <f t="shared" si="176"/>
        <v>0</v>
      </c>
      <c r="AL150" s="194">
        <f t="shared" si="176"/>
        <v>0</v>
      </c>
      <c r="AM150" s="194">
        <f t="shared" si="176"/>
        <v>0</v>
      </c>
      <c r="AN150" s="194">
        <f t="shared" si="176"/>
        <v>0</v>
      </c>
      <c r="AO150" s="194">
        <f t="shared" si="176"/>
        <v>0</v>
      </c>
      <c r="AP150" s="194">
        <f t="shared" si="176"/>
        <v>0</v>
      </c>
      <c r="AQ150" s="122"/>
      <c r="AT150" s="9" t="s">
        <v>197</v>
      </c>
      <c r="AW150" s="292"/>
      <c r="AX150" s="292"/>
      <c r="AY150" s="287" t="s">
        <v>1195</v>
      </c>
      <c r="AZ150" s="217" t="s">
        <v>1151</v>
      </c>
      <c r="BA150" s="285" t="s">
        <v>1162</v>
      </c>
      <c r="BB150" s="285" t="s">
        <v>1215</v>
      </c>
      <c r="BC150" s="285" t="s">
        <v>1215</v>
      </c>
      <c r="BD150" s="291" t="s">
        <v>2454</v>
      </c>
      <c r="BE150" s="291" t="s">
        <v>2453</v>
      </c>
      <c r="BF150" s="285" t="s">
        <v>1107</v>
      </c>
      <c r="BG150" s="6" t="e">
        <f t="shared" si="165"/>
        <v>#N/A</v>
      </c>
    </row>
    <row r="151" spans="1:59" ht="15" hidden="1" customHeight="1">
      <c r="A151" s="302">
        <f t="shared" si="150"/>
        <v>0</v>
      </c>
      <c r="B151" s="302">
        <f t="shared" si="153"/>
        <v>1</v>
      </c>
      <c r="C151" s="302">
        <f t="shared" si="151"/>
        <v>1</v>
      </c>
      <c r="D151" s="207"/>
      <c r="E151" s="299">
        <f>+MAX(E150,E152)</f>
        <v>23160</v>
      </c>
      <c r="F151" s="299">
        <f t="shared" ref="F151:L153" si="177">+MAX(F150,F152)</f>
        <v>26520</v>
      </c>
      <c r="G151" s="299">
        <f t="shared" si="177"/>
        <v>29820</v>
      </c>
      <c r="H151" s="299">
        <f t="shared" si="177"/>
        <v>33120</v>
      </c>
      <c r="I151" s="299">
        <f t="shared" si="177"/>
        <v>35760</v>
      </c>
      <c r="J151" s="299">
        <f t="shared" si="177"/>
        <v>38400</v>
      </c>
      <c r="K151" s="299">
        <f t="shared" si="177"/>
        <v>41100</v>
      </c>
      <c r="L151" s="299">
        <f t="shared" si="177"/>
        <v>43740</v>
      </c>
      <c r="M151" s="207"/>
      <c r="N151" s="170" t="s">
        <v>2228</v>
      </c>
      <c r="O151" s="207"/>
      <c r="P151" s="196"/>
      <c r="Q151" s="196"/>
      <c r="R151" s="196"/>
      <c r="S151" s="196"/>
      <c r="T151" s="196"/>
      <c r="U151" s="196"/>
      <c r="V151" s="196"/>
      <c r="W151" s="196"/>
      <c r="X151" s="207"/>
      <c r="Y151" s="196"/>
      <c r="Z151" s="196"/>
      <c r="AA151" s="196"/>
      <c r="AB151" s="196"/>
      <c r="AC151" s="196"/>
      <c r="AD151" s="196"/>
      <c r="AE151" s="196"/>
      <c r="AF151" s="196"/>
      <c r="AG151" s="207"/>
      <c r="AH151" s="207"/>
      <c r="AI151" s="196"/>
      <c r="AJ151" s="196"/>
      <c r="AK151" s="196"/>
      <c r="AL151" s="196"/>
      <c r="AM151" s="196"/>
      <c r="AN151" s="196"/>
      <c r="AO151" s="196"/>
      <c r="AP151" s="196"/>
      <c r="AQ151" s="215"/>
      <c r="AT151" s="9" t="s">
        <v>198</v>
      </c>
      <c r="AW151" s="292"/>
      <c r="AX151" s="292"/>
      <c r="AY151" s="287" t="s">
        <v>1195</v>
      </c>
      <c r="AZ151" s="217" t="s">
        <v>1151</v>
      </c>
      <c r="BA151" s="285" t="s">
        <v>54</v>
      </c>
      <c r="BB151" s="285" t="s">
        <v>1216</v>
      </c>
      <c r="BC151" s="285" t="s">
        <v>1216</v>
      </c>
      <c r="BD151" s="291" t="s">
        <v>2455</v>
      </c>
      <c r="BE151" s="291" t="s">
        <v>1021</v>
      </c>
      <c r="BF151" s="285" t="s">
        <v>1443</v>
      </c>
      <c r="BG151" s="6">
        <f t="shared" si="165"/>
        <v>63</v>
      </c>
    </row>
    <row r="152" spans="1:59" ht="15" hidden="1" customHeight="1">
      <c r="A152" s="188">
        <f t="shared" si="150"/>
        <v>0</v>
      </c>
      <c r="B152" s="188">
        <f t="shared" si="153"/>
        <v>1</v>
      </c>
      <c r="C152" s="188">
        <f t="shared" si="151"/>
        <v>1</v>
      </c>
      <c r="D152" s="207"/>
      <c r="E152" s="301">
        <f t="shared" ref="E152:L152" si="178">+MAX(P152,Y152,AI152)</f>
        <v>23160</v>
      </c>
      <c r="F152" s="301">
        <f t="shared" si="178"/>
        <v>26520</v>
      </c>
      <c r="G152" s="301">
        <f t="shared" si="178"/>
        <v>29820</v>
      </c>
      <c r="H152" s="301">
        <f t="shared" si="178"/>
        <v>33120</v>
      </c>
      <c r="I152" s="301">
        <f t="shared" si="178"/>
        <v>35760</v>
      </c>
      <c r="J152" s="301">
        <f t="shared" si="178"/>
        <v>38400</v>
      </c>
      <c r="K152" s="301">
        <f t="shared" si="178"/>
        <v>41100</v>
      </c>
      <c r="L152" s="301">
        <f t="shared" si="178"/>
        <v>43740</v>
      </c>
      <c r="M152" s="207"/>
      <c r="N152" s="218" t="str">
        <f>CONCATENATE(AU27,$B$11)</f>
        <v>5/30/2017 - 3/31/2018Hill</v>
      </c>
      <c r="O152" s="207"/>
      <c r="P152" s="197">
        <f>VLOOKUP(N152,MTSP2017!A4:T257,E$134+12,FALSE)</f>
        <v>22800</v>
      </c>
      <c r="Q152" s="197">
        <f>VLOOKUP(N152,MTSP2017!A4:T257,F$134+12,FALSE)</f>
        <v>26040</v>
      </c>
      <c r="R152" s="197">
        <f>VLOOKUP(N152,MTSP2017!A4:T257,G$134+12,FALSE)</f>
        <v>29280</v>
      </c>
      <c r="S152" s="197">
        <f>VLOOKUP(N152,MTSP2017!A4:T257,H$134+12,FALSE)</f>
        <v>32520</v>
      </c>
      <c r="T152" s="197">
        <f>VLOOKUP(N152,MTSP2017!A4:T257,I$134+12,FALSE)</f>
        <v>35160</v>
      </c>
      <c r="U152" s="197">
        <f>VLOOKUP(N152,MTSP2017!A4:T257,J$134+12,FALSE)</f>
        <v>37740</v>
      </c>
      <c r="V152" s="197">
        <f>VLOOKUP(N152,MTSP2017!A4:T257,K$134+12,FALSE)</f>
        <v>40380</v>
      </c>
      <c r="W152" s="197">
        <f>VLOOKUP(N152,MTSP2017!A4:T257,L$134+12,FALSE)</f>
        <v>42960</v>
      </c>
      <c r="X152" s="207"/>
      <c r="Y152" s="197">
        <f>IF($B$18=$AU$10,VLOOKUP($N152,MTSP2017!A4:AK257,E$110+29,FALSE),0)</f>
        <v>0</v>
      </c>
      <c r="Z152" s="197">
        <f>IF($B$18=$AU$10,VLOOKUP($N152,MTSP2017!A4:AK257,F$110+29,FALSE),0)</f>
        <v>0</v>
      </c>
      <c r="AA152" s="197">
        <f>IF($B$18=$AU$10,VLOOKUP($N152,MTSP2017!A4:AK257,G$110+29,FALSE),0)</f>
        <v>0</v>
      </c>
      <c r="AB152" s="197">
        <f>IF($B$18=$AU$10,VLOOKUP($N152,MTSP2017!A4:AK257,H$110+29,FALSE),0)</f>
        <v>0</v>
      </c>
      <c r="AC152" s="197">
        <f>IF($B$18=$AU$10,VLOOKUP($N152,MTSP2017!A4:AK257,I$110+29,FALSE),0)</f>
        <v>0</v>
      </c>
      <c r="AD152" s="197">
        <f>IF($B$18=$AU$10,VLOOKUP($N152,MTSP2017!A4:AK257,J$110+29,FALSE),0)</f>
        <v>0</v>
      </c>
      <c r="AE152" s="197">
        <f>IF($B$18=$AU$10,VLOOKUP($N152,MTSP2017!A4:AK257,K$110+29,FALSE),0)</f>
        <v>0</v>
      </c>
      <c r="AF152" s="197">
        <f>IF($B$18=$AU$10,VLOOKUP($N152,MTSP2017!A4:AK257,L$110+29,FALSE),0)</f>
        <v>0</v>
      </c>
      <c r="AG152" s="207"/>
      <c r="AH152" s="207"/>
      <c r="AI152" s="197">
        <f t="shared" ref="AI152:AP152" si="179">+AI128*1.2</f>
        <v>23160</v>
      </c>
      <c r="AJ152" s="197">
        <f t="shared" si="179"/>
        <v>26520</v>
      </c>
      <c r="AK152" s="197">
        <f t="shared" si="179"/>
        <v>29820</v>
      </c>
      <c r="AL152" s="197">
        <f t="shared" si="179"/>
        <v>33120</v>
      </c>
      <c r="AM152" s="197">
        <f t="shared" si="179"/>
        <v>35760</v>
      </c>
      <c r="AN152" s="197">
        <f t="shared" si="179"/>
        <v>38400</v>
      </c>
      <c r="AO152" s="197">
        <f t="shared" si="179"/>
        <v>41100</v>
      </c>
      <c r="AP152" s="197">
        <f t="shared" si="179"/>
        <v>43740</v>
      </c>
      <c r="AQ152" s="215"/>
      <c r="AT152" s="9" t="s">
        <v>199</v>
      </c>
      <c r="AW152" s="292"/>
      <c r="AX152" s="292"/>
      <c r="AY152" s="287" t="s">
        <v>2265</v>
      </c>
      <c r="AZ152" s="217" t="s">
        <v>1152</v>
      </c>
      <c r="BA152" s="285" t="s">
        <v>1455</v>
      </c>
      <c r="BB152" s="285" t="s">
        <v>1219</v>
      </c>
      <c r="BC152" s="285" t="s">
        <v>1219</v>
      </c>
      <c r="BD152" s="291" t="s">
        <v>2456</v>
      </c>
      <c r="BE152" s="291" t="s">
        <v>2454</v>
      </c>
      <c r="BF152" s="285" t="s">
        <v>2458</v>
      </c>
      <c r="BG152" s="6" t="e">
        <f t="shared" si="165"/>
        <v>#N/A</v>
      </c>
    </row>
    <row r="153" spans="1:59" ht="15" hidden="1" customHeight="1">
      <c r="A153" s="188">
        <f t="shared" si="150"/>
        <v>0</v>
      </c>
      <c r="B153" s="188">
        <f t="shared" si="153"/>
        <v>1</v>
      </c>
      <c r="C153" s="188">
        <f t="shared" si="151"/>
        <v>1</v>
      </c>
      <c r="D153" s="207"/>
      <c r="E153" s="299">
        <f>+MAX(E152,E154)</f>
        <v>24540</v>
      </c>
      <c r="F153" s="299">
        <f t="shared" si="177"/>
        <v>28020</v>
      </c>
      <c r="G153" s="299">
        <f t="shared" si="177"/>
        <v>31560</v>
      </c>
      <c r="H153" s="299">
        <f t="shared" si="177"/>
        <v>35040</v>
      </c>
      <c r="I153" s="299">
        <f t="shared" si="177"/>
        <v>37860</v>
      </c>
      <c r="J153" s="299">
        <f t="shared" si="177"/>
        <v>40620</v>
      </c>
      <c r="K153" s="299">
        <f t="shared" si="177"/>
        <v>43440</v>
      </c>
      <c r="L153" s="299">
        <f t="shared" si="177"/>
        <v>46260</v>
      </c>
      <c r="M153" s="207"/>
      <c r="N153" s="170" t="s">
        <v>2228</v>
      </c>
      <c r="O153" s="207"/>
      <c r="P153" s="196"/>
      <c r="Q153" s="196"/>
      <c r="R153" s="196"/>
      <c r="S153" s="196"/>
      <c r="T153" s="196"/>
      <c r="U153" s="196"/>
      <c r="V153" s="196"/>
      <c r="W153" s="196"/>
      <c r="X153" s="207"/>
      <c r="Y153" s="196"/>
      <c r="Z153" s="196"/>
      <c r="AA153" s="196"/>
      <c r="AB153" s="196"/>
      <c r="AC153" s="196"/>
      <c r="AD153" s="196"/>
      <c r="AE153" s="196"/>
      <c r="AF153" s="196"/>
      <c r="AG153" s="207"/>
      <c r="AH153" s="207"/>
      <c r="AI153" s="196"/>
      <c r="AJ153" s="196"/>
      <c r="AK153" s="196"/>
      <c r="AL153" s="196"/>
      <c r="AM153" s="196"/>
      <c r="AN153" s="196"/>
      <c r="AO153" s="196"/>
      <c r="AP153" s="196"/>
      <c r="AQ153" s="215"/>
      <c r="AT153" s="216" t="s">
        <v>200</v>
      </c>
      <c r="AW153" s="292"/>
      <c r="AX153" s="292"/>
      <c r="AY153" s="287" t="s">
        <v>2265</v>
      </c>
      <c r="AZ153" s="217" t="s">
        <v>1152</v>
      </c>
      <c r="BA153" s="285" t="s">
        <v>1519</v>
      </c>
      <c r="BB153" s="285" t="s">
        <v>1530</v>
      </c>
      <c r="BC153" s="285" t="s">
        <v>1530</v>
      </c>
      <c r="BD153" s="291" t="s">
        <v>2457</v>
      </c>
      <c r="BE153" s="291" t="s">
        <v>2455</v>
      </c>
      <c r="BF153" s="285" t="s">
        <v>1509</v>
      </c>
      <c r="BG153" s="6" t="e">
        <f t="shared" si="165"/>
        <v>#N/A</v>
      </c>
    </row>
    <row r="154" spans="1:59" ht="15" hidden="1" customHeight="1">
      <c r="A154" s="188">
        <f>IF($A$24=$AU29,1,0)</f>
        <v>0</v>
      </c>
      <c r="B154" s="188">
        <f t="shared" si="153"/>
        <v>1</v>
      </c>
      <c r="C154" s="188">
        <f t="shared" si="151"/>
        <v>1</v>
      </c>
      <c r="D154" s="207"/>
      <c r="E154" s="301">
        <f t="shared" ref="E154:L154" si="180">+MAX(P154,Y154,AI154)</f>
        <v>24540</v>
      </c>
      <c r="F154" s="301">
        <f t="shared" si="180"/>
        <v>28020</v>
      </c>
      <c r="G154" s="301">
        <f t="shared" si="180"/>
        <v>31560</v>
      </c>
      <c r="H154" s="301">
        <f t="shared" si="180"/>
        <v>35040</v>
      </c>
      <c r="I154" s="301">
        <f t="shared" si="180"/>
        <v>37860</v>
      </c>
      <c r="J154" s="301">
        <f t="shared" si="180"/>
        <v>40620</v>
      </c>
      <c r="K154" s="301">
        <f t="shared" si="180"/>
        <v>43440</v>
      </c>
      <c r="L154" s="301">
        <f t="shared" si="180"/>
        <v>46260</v>
      </c>
      <c r="M154" s="207"/>
      <c r="N154" s="218" t="str">
        <f>CONCATENATE(AU29,$B$11)</f>
        <v>5/17/2018 - 4/23/2018Hill</v>
      </c>
      <c r="O154" s="207"/>
      <c r="P154" s="197">
        <f>INDEX(MTSP2018!M3:M257,MATCH('Income-Rent Tool'!$N$154,MTSP2018!$A$3:$A$257,0))</f>
        <v>23760</v>
      </c>
      <c r="Q154" s="197">
        <f>INDEX(MTSP2018!N3:N257,MATCH('Income-Rent Tool'!$N$154,MTSP2018!$A$3:$A$257,0))</f>
        <v>27120</v>
      </c>
      <c r="R154" s="197">
        <f>INDEX(MTSP2018!O3:O257,MATCH('Income-Rent Tool'!$N$154,MTSP2018!$A$3:$A$257,0))</f>
        <v>30540</v>
      </c>
      <c r="S154" s="197">
        <f>INDEX(MTSP2018!P3:P257,MATCH('Income-Rent Tool'!$N$154,MTSP2018!$A$3:$A$257,0))</f>
        <v>33900</v>
      </c>
      <c r="T154" s="197">
        <f>INDEX(MTSP2018!Q3:Q257,MATCH('Income-Rent Tool'!$N$154,MTSP2018!$A$3:$A$257,0))</f>
        <v>36660</v>
      </c>
      <c r="U154" s="197">
        <f>INDEX(MTSP2018!R3:R257,MATCH('Income-Rent Tool'!$N$154,MTSP2018!$A$3:$A$257,0))</f>
        <v>39360</v>
      </c>
      <c r="V154" s="197">
        <f>INDEX(MTSP2018!S3:S257,MATCH('Income-Rent Tool'!$N$154,MTSP2018!$A$3:$A$257,0))</f>
        <v>42060</v>
      </c>
      <c r="W154" s="197">
        <f>INDEX(MTSP2018!T3:T257,MATCH('Income-Rent Tool'!$N$154,MTSP2018!$A$3:$A$257,0))</f>
        <v>44760</v>
      </c>
      <c r="X154" s="207"/>
      <c r="Y154" s="197">
        <f>IF($B$18=$AU$10,VLOOKUP($N154,MTSP2018!$A$3:$AR$257,E$110+29,FALSE),0)</f>
        <v>0</v>
      </c>
      <c r="Z154" s="197">
        <f>IF($B$18=$AU$10,VLOOKUP($N154,MTSP2018!$A$3:$AR$257,F$110+29,FALSE),0)</f>
        <v>0</v>
      </c>
      <c r="AA154" s="197">
        <f>IF($B$18=$AU$10,VLOOKUP($N154,MTSP2018!$A$3:$AR$257,G$110+29,FALSE),0)</f>
        <v>0</v>
      </c>
      <c r="AB154" s="197">
        <f>IF($B$18=$AU$10,VLOOKUP($N154,MTSP2018!$A$3:$AR$257,H$110+29,FALSE),0)</f>
        <v>0</v>
      </c>
      <c r="AC154" s="197">
        <f>IF($B$18=$AU$10,VLOOKUP($N154,MTSP2018!$A$3:$AR$257,I$110+29,FALSE),0)</f>
        <v>0</v>
      </c>
      <c r="AD154" s="197">
        <f>IF($B$18=$AU$10,VLOOKUP($N154,MTSP2018!$A$3:$AR$257,J$110+29,FALSE),0)</f>
        <v>0</v>
      </c>
      <c r="AE154" s="197">
        <f>IF($B$18=$AU$10,VLOOKUP($N154,MTSP2018!$A$3:$AR$257,K$110+29,FALSE),0)</f>
        <v>0</v>
      </c>
      <c r="AF154" s="197">
        <f>IF($B$18=$AU$10,VLOOKUP($N154,MTSP2018!$A$3:$AR$257,L$110+29,FALSE),0)</f>
        <v>0</v>
      </c>
      <c r="AG154" s="207"/>
      <c r="AH154" s="207"/>
      <c r="AI154" s="197">
        <f t="shared" ref="AI154:AP154" si="181">+AI130*1.2</f>
        <v>24540</v>
      </c>
      <c r="AJ154" s="197">
        <f t="shared" si="181"/>
        <v>28020</v>
      </c>
      <c r="AK154" s="197">
        <f t="shared" si="181"/>
        <v>31560</v>
      </c>
      <c r="AL154" s="197">
        <f t="shared" si="181"/>
        <v>35040</v>
      </c>
      <c r="AM154" s="197">
        <f t="shared" si="181"/>
        <v>37860</v>
      </c>
      <c r="AN154" s="197">
        <f t="shared" si="181"/>
        <v>40620</v>
      </c>
      <c r="AO154" s="197">
        <f t="shared" si="181"/>
        <v>43440</v>
      </c>
      <c r="AP154" s="197">
        <f t="shared" si="181"/>
        <v>46260</v>
      </c>
      <c r="AQ154" s="215"/>
      <c r="AT154" s="216" t="s">
        <v>201</v>
      </c>
      <c r="AW154" s="292"/>
      <c r="AX154" s="292"/>
      <c r="AY154" s="287" t="s">
        <v>1196</v>
      </c>
      <c r="AZ154" s="217" t="s">
        <v>1153</v>
      </c>
      <c r="BA154" s="285" t="s">
        <v>1163</v>
      </c>
      <c r="BB154" s="285" t="s">
        <v>62</v>
      </c>
      <c r="BC154" s="285" t="s">
        <v>62</v>
      </c>
      <c r="BD154" s="291" t="s">
        <v>1107</v>
      </c>
      <c r="BE154" s="291" t="s">
        <v>2456</v>
      </c>
      <c r="BF154" s="285" t="s">
        <v>2460</v>
      </c>
      <c r="BG154" s="6" t="e">
        <f t="shared" si="165"/>
        <v>#N/A</v>
      </c>
    </row>
    <row r="155" spans="1:59" ht="15" hidden="1" customHeight="1">
      <c r="A155" s="188">
        <f t="shared" si="150"/>
        <v>0</v>
      </c>
      <c r="B155" s="188">
        <f t="shared" si="153"/>
        <v>1</v>
      </c>
      <c r="C155" s="188">
        <f t="shared" si="151"/>
        <v>1</v>
      </c>
      <c r="D155" s="207"/>
      <c r="E155" s="299">
        <f>+MAX(E154,E156)</f>
        <v>25440</v>
      </c>
      <c r="F155" s="299">
        <f t="shared" ref="F155:L155" si="182">+MAX(F154,F156)</f>
        <v>29100</v>
      </c>
      <c r="G155" s="299">
        <f t="shared" si="182"/>
        <v>32700</v>
      </c>
      <c r="H155" s="299">
        <f t="shared" si="182"/>
        <v>36360</v>
      </c>
      <c r="I155" s="299">
        <f t="shared" si="182"/>
        <v>39240</v>
      </c>
      <c r="J155" s="299">
        <f t="shared" si="182"/>
        <v>42180</v>
      </c>
      <c r="K155" s="299">
        <f t="shared" si="182"/>
        <v>45060</v>
      </c>
      <c r="L155" s="299">
        <f t="shared" si="182"/>
        <v>48000</v>
      </c>
      <c r="M155" s="207"/>
      <c r="N155" s="170" t="s">
        <v>2228</v>
      </c>
      <c r="O155" s="207"/>
      <c r="P155" s="196"/>
      <c r="Q155" s="196"/>
      <c r="R155" s="196"/>
      <c r="S155" s="196"/>
      <c r="T155" s="196"/>
      <c r="U155" s="196"/>
      <c r="V155" s="196"/>
      <c r="W155" s="196"/>
      <c r="X155" s="207"/>
      <c r="Y155" s="196"/>
      <c r="Z155" s="196"/>
      <c r="AA155" s="196"/>
      <c r="AB155" s="196"/>
      <c r="AC155" s="196"/>
      <c r="AD155" s="196"/>
      <c r="AE155" s="196"/>
      <c r="AF155" s="196"/>
      <c r="AG155" s="207"/>
      <c r="AH155" s="207"/>
      <c r="AI155" s="196"/>
      <c r="AJ155" s="196"/>
      <c r="AK155" s="196"/>
      <c r="AL155" s="196"/>
      <c r="AM155" s="196"/>
      <c r="AN155" s="196"/>
      <c r="AO155" s="196"/>
      <c r="AP155" s="196"/>
      <c r="AQ155" s="215"/>
      <c r="AT155" s="9" t="s">
        <v>56</v>
      </c>
      <c r="AW155" s="292"/>
      <c r="AX155" s="292"/>
      <c r="AY155" s="287" t="s">
        <v>1196</v>
      </c>
      <c r="AZ155" s="217" t="s">
        <v>1153</v>
      </c>
      <c r="BA155" s="285" t="s">
        <v>1456</v>
      </c>
      <c r="BB155" s="285" t="s">
        <v>1221</v>
      </c>
      <c r="BC155" s="285" t="s">
        <v>1221</v>
      </c>
      <c r="BD155" s="291" t="s">
        <v>1443</v>
      </c>
      <c r="BE155" s="291" t="s">
        <v>2457</v>
      </c>
      <c r="BF155" s="285" t="s">
        <v>2461</v>
      </c>
      <c r="BG155" s="6" t="e">
        <f t="shared" si="165"/>
        <v>#N/A</v>
      </c>
    </row>
    <row r="156" spans="1:59" hidden="1">
      <c r="A156" s="188">
        <f>IF($A$24=$AU31,1,0)</f>
        <v>0</v>
      </c>
      <c r="B156" s="188">
        <f t="shared" si="153"/>
        <v>1</v>
      </c>
      <c r="C156" s="188">
        <f t="shared" si="151"/>
        <v>1</v>
      </c>
      <c r="D156" s="207"/>
      <c r="E156" s="301">
        <f t="shared" ref="E156:L156" si="183">+MAX(P156,Y156,AI156)</f>
        <v>25440</v>
      </c>
      <c r="F156" s="301">
        <f t="shared" si="183"/>
        <v>29100</v>
      </c>
      <c r="G156" s="301">
        <f t="shared" si="183"/>
        <v>32700</v>
      </c>
      <c r="H156" s="301">
        <f t="shared" si="183"/>
        <v>36360</v>
      </c>
      <c r="I156" s="301">
        <f t="shared" si="183"/>
        <v>39240</v>
      </c>
      <c r="J156" s="301">
        <f t="shared" si="183"/>
        <v>42180</v>
      </c>
      <c r="K156" s="301">
        <f t="shared" si="183"/>
        <v>45060</v>
      </c>
      <c r="L156" s="301">
        <f t="shared" si="183"/>
        <v>48000</v>
      </c>
      <c r="M156" s="207"/>
      <c r="N156" s="218" t="str">
        <f>CONCATENATE(AU31,$B$11)</f>
        <v>On or After 6/9/2019Hill</v>
      </c>
      <c r="O156" s="207"/>
      <c r="P156" s="197">
        <f>INDEX(MTSP2019!M3:M257,MATCH('Income-Rent Tool'!$N$156,MTSP2019!$A$3:$A$257,0))</f>
        <v>24660</v>
      </c>
      <c r="Q156" s="197">
        <f>INDEX(MTSP2019!N3:N257,MATCH('Income-Rent Tool'!$N$156,MTSP2019!$A$3:$A$257,0))</f>
        <v>28200</v>
      </c>
      <c r="R156" s="197">
        <f>INDEX(MTSP2019!O3:O257,MATCH('Income-Rent Tool'!$N$156,MTSP2019!$A$3:$A$257,0))</f>
        <v>31740</v>
      </c>
      <c r="S156" s="197">
        <f>INDEX(MTSP2019!P3:P257,MATCH('Income-Rent Tool'!$N$156,MTSP2019!$A$3:$A$257,0))</f>
        <v>35220</v>
      </c>
      <c r="T156" s="197">
        <f>INDEX(MTSP2019!Q3:Q257,MATCH('Income-Rent Tool'!$N$156,MTSP2019!$A$3:$A$257,0))</f>
        <v>38040</v>
      </c>
      <c r="U156" s="197">
        <f>INDEX(MTSP2019!R3:R257,MATCH('Income-Rent Tool'!$N$156,MTSP2019!$A$3:$A$257,0))</f>
        <v>40860</v>
      </c>
      <c r="V156" s="197">
        <f>INDEX(MTSP2019!S3:S257,MATCH('Income-Rent Tool'!$N$156,MTSP2019!$A$3:$A$257,0))</f>
        <v>43680</v>
      </c>
      <c r="W156" s="197">
        <f>INDEX(MTSP2019!T3:T257,MATCH('Income-Rent Tool'!$N$156,MTSP2019!$A$3:$A$257,0))</f>
        <v>46500</v>
      </c>
      <c r="X156" s="207"/>
      <c r="Y156" s="197">
        <f>IF($B$18=$AU$10,VLOOKUP($N156,MTSP2019!$A$3:$AR$257,E$110+29,FALSE),0)</f>
        <v>0</v>
      </c>
      <c r="Z156" s="197">
        <f>IF($B$18=$AU$10,VLOOKUP($N156,MTSP2019!$A$3:$AR$257,F$110+29,FALSE),0)</f>
        <v>0</v>
      </c>
      <c r="AA156" s="197">
        <f>IF($B$18=$AU$10,VLOOKUP($N156,MTSP2019!$A$3:$AR$257,G$110+29,FALSE),0)</f>
        <v>0</v>
      </c>
      <c r="AB156" s="197">
        <f>IF($B$18=$AU$10,VLOOKUP($N156,MTSP2019!$A$3:$AR$257,H$110+29,FALSE),0)</f>
        <v>0</v>
      </c>
      <c r="AC156" s="197">
        <f>IF($B$18=$AU$10,VLOOKUP($N156,MTSP2019!$A$3:$AR$257,I$110+29,FALSE),0)</f>
        <v>0</v>
      </c>
      <c r="AD156" s="197">
        <f>IF($B$18=$AU$10,VLOOKUP($N156,MTSP2019!$A$3:$AR$257,J$110+29,FALSE),0)</f>
        <v>0</v>
      </c>
      <c r="AE156" s="197">
        <f>IF($B$18=$AU$10,VLOOKUP($N156,MTSP2019!$A$3:$AR$257,K$110+29,FALSE),0)</f>
        <v>0</v>
      </c>
      <c r="AF156" s="197">
        <f>IF($B$18=$AU$10,VLOOKUP($N156,MTSP2019!$A$3:$AR$257,L$110+29,FALSE),0)</f>
        <v>0</v>
      </c>
      <c r="AG156" s="207"/>
      <c r="AH156" s="207"/>
      <c r="AI156" s="197">
        <f t="shared" ref="AI156:AP156" si="184">+AI132*1.2</f>
        <v>25440</v>
      </c>
      <c r="AJ156" s="197">
        <f t="shared" si="184"/>
        <v>29100</v>
      </c>
      <c r="AK156" s="197">
        <f t="shared" si="184"/>
        <v>32700</v>
      </c>
      <c r="AL156" s="197">
        <f t="shared" si="184"/>
        <v>36360</v>
      </c>
      <c r="AM156" s="197">
        <f t="shared" si="184"/>
        <v>39240</v>
      </c>
      <c r="AN156" s="197">
        <f t="shared" si="184"/>
        <v>42180</v>
      </c>
      <c r="AO156" s="197">
        <f t="shared" si="184"/>
        <v>45060</v>
      </c>
      <c r="AP156" s="197">
        <f t="shared" si="184"/>
        <v>48000</v>
      </c>
      <c r="AQ156" s="215"/>
      <c r="AT156" s="9" t="s">
        <v>202</v>
      </c>
      <c r="AW156" s="292"/>
      <c r="AX156" s="292"/>
      <c r="AY156" s="287" t="s">
        <v>1197</v>
      </c>
      <c r="AZ156" s="217" t="s">
        <v>1453</v>
      </c>
      <c r="BA156" s="285" t="s">
        <v>2167</v>
      </c>
      <c r="BB156" s="285" t="s">
        <v>1222</v>
      </c>
      <c r="BC156" s="285" t="s">
        <v>1222</v>
      </c>
      <c r="BD156" s="291" t="s">
        <v>2458</v>
      </c>
      <c r="BE156" s="291" t="s">
        <v>1107</v>
      </c>
      <c r="BF156" s="285" t="s">
        <v>1108</v>
      </c>
      <c r="BG156" s="6">
        <f t="shared" si="165"/>
        <v>64</v>
      </c>
    </row>
    <row r="157" spans="1:59" hidden="1">
      <c r="A157" s="118"/>
      <c r="B157" s="119"/>
      <c r="C157" s="120"/>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21" t="s">
        <v>1420</v>
      </c>
      <c r="AT157" s="9" t="s">
        <v>203</v>
      </c>
      <c r="AW157" s="292"/>
      <c r="AX157" s="292"/>
      <c r="AY157" s="287" t="s">
        <v>1197</v>
      </c>
      <c r="AZ157" s="217" t="s">
        <v>1453</v>
      </c>
      <c r="BA157" s="285" t="s">
        <v>1520</v>
      </c>
      <c r="BB157" s="285" t="s">
        <v>1223</v>
      </c>
      <c r="BC157" s="285" t="s">
        <v>1223</v>
      </c>
      <c r="BD157" s="291" t="s">
        <v>1509</v>
      </c>
      <c r="BE157" s="291" t="s">
        <v>1443</v>
      </c>
      <c r="BF157" s="285" t="s">
        <v>2462</v>
      </c>
    </row>
    <row r="158" spans="1:59" ht="15.75" hidden="1">
      <c r="A158" s="87" t="s">
        <v>1410</v>
      </c>
      <c r="B158" s="88" t="s">
        <v>1411</v>
      </c>
      <c r="C158" s="93" t="s">
        <v>1361</v>
      </c>
      <c r="E158" s="117">
        <v>1</v>
      </c>
      <c r="F158" s="117">
        <v>2</v>
      </c>
      <c r="G158" s="117">
        <v>3</v>
      </c>
      <c r="H158" s="117">
        <v>4</v>
      </c>
      <c r="I158" s="117">
        <v>5</v>
      </c>
      <c r="J158" s="117">
        <v>6</v>
      </c>
      <c r="K158" s="117">
        <v>7</v>
      </c>
      <c r="L158" s="117">
        <v>8</v>
      </c>
      <c r="M158" s="85"/>
      <c r="N158" s="92">
        <v>80</v>
      </c>
      <c r="O158" s="85"/>
      <c r="P158" s="328" t="s">
        <v>1412</v>
      </c>
      <c r="Q158" s="328"/>
      <c r="R158" s="328"/>
      <c r="S158" s="328"/>
      <c r="T158" s="328"/>
      <c r="U158" s="328"/>
      <c r="V158" s="328"/>
      <c r="W158" s="328"/>
      <c r="Y158" s="326" t="s">
        <v>1413</v>
      </c>
      <c r="Z158" s="326"/>
      <c r="AA158" s="326"/>
      <c r="AB158" s="326"/>
      <c r="AC158" s="326"/>
      <c r="AD158" s="326"/>
      <c r="AE158" s="326"/>
      <c r="AF158" s="326"/>
      <c r="AI158" s="331" t="s">
        <v>1414</v>
      </c>
      <c r="AJ158" s="331"/>
      <c r="AK158" s="331"/>
      <c r="AL158" s="331"/>
      <c r="AM158" s="331"/>
      <c r="AN158" s="331"/>
      <c r="AO158" s="331"/>
      <c r="AP158" s="331"/>
      <c r="AQ158" s="122"/>
      <c r="AT158" s="9" t="s">
        <v>204</v>
      </c>
      <c r="AW158" s="292"/>
      <c r="AX158" s="292"/>
      <c r="AY158" s="287" t="s">
        <v>1198</v>
      </c>
      <c r="AZ158" s="217" t="s">
        <v>1154</v>
      </c>
      <c r="BA158" s="285" t="s">
        <v>1457</v>
      </c>
      <c r="BB158" s="285" t="s">
        <v>1224</v>
      </c>
      <c r="BC158" s="285" t="s">
        <v>1224</v>
      </c>
      <c r="BD158" s="291" t="s">
        <v>2459</v>
      </c>
      <c r="BE158" s="291" t="s">
        <v>2458</v>
      </c>
      <c r="BF158" s="285" t="s">
        <v>1109</v>
      </c>
      <c r="BG158" s="6" t="e">
        <f>+MATCH(BE$10:BE$558,AZ$10:AZ$551,0)</f>
        <v>#N/A</v>
      </c>
    </row>
    <row r="159" spans="1:59" hidden="1">
      <c r="A159" s="188">
        <f t="shared" ref="A159:A177" si="185">IF($A$24=$AU10,1,0)</f>
        <v>1</v>
      </c>
      <c r="B159" s="188">
        <f>IF($B$18=$AU10,1,0)</f>
        <v>1</v>
      </c>
      <c r="C159" s="188">
        <f t="shared" ref="C159:C180" si="186">+IF((A63+B63)=2,1,A63+B63)</f>
        <v>1</v>
      </c>
      <c r="E159" s="298">
        <f t="shared" ref="E159:L160" si="187">+MAX(P159,Y159,AI159)</f>
        <v>27120</v>
      </c>
      <c r="F159" s="298">
        <f t="shared" si="187"/>
        <v>30960</v>
      </c>
      <c r="G159" s="298">
        <f t="shared" si="187"/>
        <v>34800</v>
      </c>
      <c r="H159" s="298">
        <f t="shared" si="187"/>
        <v>38640</v>
      </c>
      <c r="I159" s="298">
        <f t="shared" si="187"/>
        <v>41760</v>
      </c>
      <c r="J159" s="298">
        <f t="shared" si="187"/>
        <v>44880</v>
      </c>
      <c r="K159" s="298">
        <f t="shared" si="187"/>
        <v>47920</v>
      </c>
      <c r="L159" s="298">
        <f t="shared" si="187"/>
        <v>51040</v>
      </c>
      <c r="N159" s="91" t="str">
        <f>CONCATENATE($AU$10,$B$11,$N$158)</f>
        <v>Before 12-31-2008Hill80</v>
      </c>
      <c r="P159" s="194">
        <f>VLOOKUP($N159,'pre 12-31-08'!$A$4:$L$1400,E$158+3,FALSE)</f>
        <v>27120</v>
      </c>
      <c r="Q159" s="194">
        <f>VLOOKUP($N159,'pre 12-31-08'!$A$4:$L$1400,F$158+3,FALSE)</f>
        <v>30960</v>
      </c>
      <c r="R159" s="194">
        <f>VLOOKUP($N159,'pre 12-31-08'!$A$4:$L$1400,G$158+3,FALSE)</f>
        <v>34800</v>
      </c>
      <c r="S159" s="194">
        <f>VLOOKUP($N159,'pre 12-31-08'!$A$4:$L$1400,H$158+3,FALSE)</f>
        <v>38640</v>
      </c>
      <c r="T159" s="194">
        <f>VLOOKUP($N159,'pre 12-31-08'!$A$4:$L$1400,I$158+3,FALSE)</f>
        <v>41760</v>
      </c>
      <c r="U159" s="194">
        <f>VLOOKUP($N159,'pre 12-31-08'!$A$4:$L$1400,J$158+3,FALSE)</f>
        <v>44880</v>
      </c>
      <c r="V159" s="194">
        <f>VLOOKUP($N159,'pre 12-31-08'!$A$4:$L$1400,K$158+3,FALSE)</f>
        <v>47920</v>
      </c>
      <c r="W159" s="194">
        <f>VLOOKUP($N159,'pre 12-31-08'!$A$4:$L$1400,L$158+3,FALSE)</f>
        <v>51040</v>
      </c>
      <c r="Y159" s="36"/>
      <c r="Z159" s="42"/>
      <c r="AA159" s="42"/>
      <c r="AB159" s="42"/>
      <c r="AC159" s="42"/>
      <c r="AD159" s="42"/>
      <c r="AE159" s="42"/>
      <c r="AF159" s="37"/>
      <c r="AI159" s="196"/>
      <c r="AJ159" s="196"/>
      <c r="AK159" s="196"/>
      <c r="AL159" s="196"/>
      <c r="AM159" s="196"/>
      <c r="AN159" s="196"/>
      <c r="AO159" s="196"/>
      <c r="AP159" s="196"/>
      <c r="AQ159" s="122"/>
      <c r="AT159" s="9" t="s">
        <v>205</v>
      </c>
      <c r="AW159" s="292"/>
      <c r="AX159" s="292"/>
      <c r="AY159" s="287" t="s">
        <v>1198</v>
      </c>
      <c r="AZ159" s="217" t="s">
        <v>1154</v>
      </c>
      <c r="BA159" s="285" t="s">
        <v>1165</v>
      </c>
      <c r="BB159" s="285" t="s">
        <v>204</v>
      </c>
      <c r="BC159" s="285" t="s">
        <v>204</v>
      </c>
      <c r="BD159" s="291" t="s">
        <v>2460</v>
      </c>
      <c r="BE159" s="291" t="s">
        <v>1509</v>
      </c>
      <c r="BF159" s="285" t="s">
        <v>2464</v>
      </c>
      <c r="BG159" s="6">
        <f>+MATCH(BE$10:BE$558,AZ$10:AZ$551,0)</f>
        <v>66</v>
      </c>
    </row>
    <row r="160" spans="1:59" hidden="1">
      <c r="A160" s="188">
        <f t="shared" si="185"/>
        <v>0</v>
      </c>
      <c r="B160" s="188">
        <f t="shared" ref="B160:B180" si="188">IF(OR(B63=1,$B$18=$AU11),1,0)</f>
        <v>1</v>
      </c>
      <c r="C160" s="188">
        <f t="shared" si="186"/>
        <v>1</v>
      </c>
      <c r="E160" s="298">
        <f t="shared" si="187"/>
        <v>28880</v>
      </c>
      <c r="F160" s="298">
        <f t="shared" si="187"/>
        <v>33040</v>
      </c>
      <c r="G160" s="298">
        <f t="shared" si="187"/>
        <v>37120</v>
      </c>
      <c r="H160" s="298">
        <f t="shared" si="187"/>
        <v>41280</v>
      </c>
      <c r="I160" s="298">
        <f t="shared" si="187"/>
        <v>44560</v>
      </c>
      <c r="J160" s="298">
        <f t="shared" si="187"/>
        <v>47920</v>
      </c>
      <c r="K160" s="298">
        <f t="shared" si="187"/>
        <v>51200</v>
      </c>
      <c r="L160" s="298">
        <f t="shared" si="187"/>
        <v>54480</v>
      </c>
      <c r="N160" s="91" t="str">
        <f>CONCATENATE($AU$11,$B$11,$N$158)</f>
        <v>1/1/2009 - 5/13/2010Hill80</v>
      </c>
      <c r="P160" s="194">
        <f>VLOOKUP($N160,'1-1-09-5-14-10'!$A$4:$L$1400,E$158+3,FALSE)</f>
        <v>27120</v>
      </c>
      <c r="Q160" s="194">
        <f>VLOOKUP($N160,'1-1-09-5-14-10'!$A$4:$L$1400,F$158+3,FALSE)</f>
        <v>30960</v>
      </c>
      <c r="R160" s="194">
        <f>VLOOKUP($N160,'1-1-09-5-14-10'!$A$4:$L$1400,G$158+3,FALSE)</f>
        <v>34800</v>
      </c>
      <c r="S160" s="194">
        <f>VLOOKUP($N160,'1-1-09-5-14-10'!$A$4:$L$1400,H$158+3,FALSE)</f>
        <v>38640</v>
      </c>
      <c r="T160" s="194">
        <f>VLOOKUP($N160,'1-1-09-5-14-10'!$A$4:$L$1400,I$158+3,FALSE)</f>
        <v>41760</v>
      </c>
      <c r="U160" s="194">
        <f>VLOOKUP($N160,'1-1-09-5-14-10'!$A$4:$L$1400,J$158+3,FALSE)</f>
        <v>44880</v>
      </c>
      <c r="V160" s="194">
        <f>VLOOKUP($N160,'1-1-09-5-14-10'!$A$4:$L$1400,K$158+3,FALSE)</f>
        <v>47920</v>
      </c>
      <c r="W160" s="194">
        <f>VLOOKUP($N160,'1-1-09-5-14-10'!$A$4:$L$1400,L$158+3,FALSE)</f>
        <v>51040</v>
      </c>
      <c r="Y160" s="38"/>
      <c r="Z160" s="30"/>
      <c r="AA160" s="30"/>
      <c r="AB160" s="30"/>
      <c r="AC160" s="30"/>
      <c r="AD160" s="30"/>
      <c r="AE160" s="30"/>
      <c r="AF160" s="39"/>
      <c r="AI160" s="194">
        <f t="shared" ref="AI160:AP160" si="189">+AI112/5*8</f>
        <v>28880</v>
      </c>
      <c r="AJ160" s="194">
        <f t="shared" si="189"/>
        <v>33040</v>
      </c>
      <c r="AK160" s="194">
        <f t="shared" si="189"/>
        <v>37120</v>
      </c>
      <c r="AL160" s="194">
        <f t="shared" si="189"/>
        <v>41280</v>
      </c>
      <c r="AM160" s="194">
        <f t="shared" si="189"/>
        <v>44560</v>
      </c>
      <c r="AN160" s="194">
        <f t="shared" si="189"/>
        <v>47920</v>
      </c>
      <c r="AO160" s="194">
        <f t="shared" si="189"/>
        <v>51200</v>
      </c>
      <c r="AP160" s="194">
        <f t="shared" si="189"/>
        <v>54480</v>
      </c>
      <c r="AQ160" s="122"/>
      <c r="AT160" s="9" t="s">
        <v>206</v>
      </c>
      <c r="AW160" s="292"/>
      <c r="AX160" s="292"/>
      <c r="AY160" s="287" t="s">
        <v>1199</v>
      </c>
      <c r="AZ160" s="217" t="s">
        <v>1155</v>
      </c>
      <c r="BA160" s="285" t="s">
        <v>1166</v>
      </c>
      <c r="BB160" s="285" t="s">
        <v>1226</v>
      </c>
      <c r="BC160" s="285" t="s">
        <v>1226</v>
      </c>
      <c r="BD160" s="291" t="s">
        <v>2461</v>
      </c>
      <c r="BE160" s="291" t="s">
        <v>2459</v>
      </c>
      <c r="BF160" s="285" t="s">
        <v>1110</v>
      </c>
      <c r="BG160" s="6" t="e">
        <f>+MATCH(BE$10:BE$558,AZ$10:AZ$551,0)</f>
        <v>#N/A</v>
      </c>
    </row>
    <row r="161" spans="1:59" s="207" customFormat="1" hidden="1">
      <c r="A161" s="188">
        <f t="shared" si="185"/>
        <v>0</v>
      </c>
      <c r="B161" s="188">
        <f t="shared" si="188"/>
        <v>1</v>
      </c>
      <c r="C161" s="188">
        <f t="shared" si="186"/>
        <v>1</v>
      </c>
      <c r="D161" s="6"/>
      <c r="E161" s="299">
        <f t="shared" ref="E161:L161" si="190">+MAX(E160,E162)</f>
        <v>28880</v>
      </c>
      <c r="F161" s="299">
        <f t="shared" si="190"/>
        <v>33040</v>
      </c>
      <c r="G161" s="299">
        <f t="shared" si="190"/>
        <v>37120</v>
      </c>
      <c r="H161" s="299">
        <f t="shared" si="190"/>
        <v>41280</v>
      </c>
      <c r="I161" s="299">
        <f t="shared" si="190"/>
        <v>44560</v>
      </c>
      <c r="J161" s="299">
        <f t="shared" si="190"/>
        <v>47920</v>
      </c>
      <c r="K161" s="299">
        <f t="shared" si="190"/>
        <v>51200</v>
      </c>
      <c r="L161" s="299">
        <f t="shared" si="190"/>
        <v>54480</v>
      </c>
      <c r="M161" s="6"/>
      <c r="N161" s="170" t="s">
        <v>2228</v>
      </c>
      <c r="O161" s="6"/>
      <c r="P161" s="196"/>
      <c r="Q161" s="196"/>
      <c r="R161" s="196"/>
      <c r="S161" s="196"/>
      <c r="T161" s="196"/>
      <c r="U161" s="196"/>
      <c r="V161" s="196"/>
      <c r="W161" s="196"/>
      <c r="X161" s="6"/>
      <c r="Y161" s="38"/>
      <c r="Z161" s="30"/>
      <c r="AA161" s="30"/>
      <c r="AB161" s="30"/>
      <c r="AC161" s="30"/>
      <c r="AD161" s="30"/>
      <c r="AE161" s="30"/>
      <c r="AF161" s="39"/>
      <c r="AG161" s="6"/>
      <c r="AH161" s="6"/>
      <c r="AI161" s="196"/>
      <c r="AJ161" s="196"/>
      <c r="AK161" s="196"/>
      <c r="AL161" s="196"/>
      <c r="AM161" s="196"/>
      <c r="AN161" s="196"/>
      <c r="AO161" s="196"/>
      <c r="AP161" s="196"/>
      <c r="AQ161" s="122"/>
      <c r="AR161" s="6"/>
      <c r="AT161" s="9" t="s">
        <v>68</v>
      </c>
      <c r="AU161" s="6"/>
      <c r="AW161" s="292"/>
      <c r="AX161" s="292"/>
      <c r="AY161" s="287" t="s">
        <v>1199</v>
      </c>
      <c r="AZ161" s="217" t="s">
        <v>1155</v>
      </c>
      <c r="BA161" s="285" t="s">
        <v>1167</v>
      </c>
      <c r="BB161" s="285" t="s">
        <v>65</v>
      </c>
      <c r="BC161" s="285" t="s">
        <v>65</v>
      </c>
      <c r="BD161" s="291" t="s">
        <v>1108</v>
      </c>
      <c r="BE161" s="291" t="s">
        <v>2460</v>
      </c>
      <c r="BF161" s="285" t="s">
        <v>1111</v>
      </c>
      <c r="BG161" s="207" t="e">
        <f>+MATCH(BE$10:BE$558,AZ$10:AZ$551,0)</f>
        <v>#N/A</v>
      </c>
    </row>
    <row r="162" spans="1:59" s="207" customFormat="1" ht="15" hidden="1" customHeight="1">
      <c r="A162" s="188">
        <f t="shared" si="185"/>
        <v>0</v>
      </c>
      <c r="B162" s="188">
        <f t="shared" si="188"/>
        <v>1</v>
      </c>
      <c r="C162" s="188">
        <f t="shared" si="186"/>
        <v>1</v>
      </c>
      <c r="D162" s="6"/>
      <c r="E162" s="298">
        <f t="shared" ref="E162:L162" si="191">+MAX(P162,Y162,AI162)</f>
        <v>28880</v>
      </c>
      <c r="F162" s="298">
        <f t="shared" si="191"/>
        <v>33040</v>
      </c>
      <c r="G162" s="298">
        <f t="shared" si="191"/>
        <v>37120</v>
      </c>
      <c r="H162" s="298">
        <f t="shared" si="191"/>
        <v>41280</v>
      </c>
      <c r="I162" s="298">
        <f t="shared" si="191"/>
        <v>44560</v>
      </c>
      <c r="J162" s="298">
        <f t="shared" si="191"/>
        <v>47920</v>
      </c>
      <c r="K162" s="298">
        <f t="shared" si="191"/>
        <v>51200</v>
      </c>
      <c r="L162" s="298">
        <f t="shared" si="191"/>
        <v>54480</v>
      </c>
      <c r="M162" s="6"/>
      <c r="N162" s="91" t="str">
        <f>CONCATENATE($AU$13,$B$11,$N$158)</f>
        <v>6/29/2010 - 5/30/2011Hill80</v>
      </c>
      <c r="O162" s="6"/>
      <c r="P162" s="194">
        <f>VLOOKUP($N162,'5-14-10-5-31-11'!$A$4:$L$1400,E$158+3,FALSE)</f>
        <v>27120</v>
      </c>
      <c r="Q162" s="194">
        <f>VLOOKUP($N162,'5-14-10-5-31-11'!$A$4:$L$1400,F$158+3,FALSE)</f>
        <v>30960</v>
      </c>
      <c r="R162" s="194">
        <f>VLOOKUP($N162,'5-14-10-5-31-11'!$A$4:$L$1400,G$158+3,FALSE)</f>
        <v>34800</v>
      </c>
      <c r="S162" s="194">
        <f>VLOOKUP($N162,'5-14-10-5-31-11'!$A$4:$L$1400,H$158+3,FALSE)</f>
        <v>38640</v>
      </c>
      <c r="T162" s="194">
        <f>VLOOKUP($N162,'5-14-10-5-31-11'!$A$4:$L$1400,I$158+3,FALSE)</f>
        <v>41760</v>
      </c>
      <c r="U162" s="194">
        <f>VLOOKUP($N162,'5-14-10-5-31-11'!$A$4:$L$1400,J$158+3,FALSE)</f>
        <v>44880</v>
      </c>
      <c r="V162" s="194">
        <f>VLOOKUP($N162,'5-14-10-5-31-11'!$A$4:$L$1400,K$158+3,FALSE)</f>
        <v>47920</v>
      </c>
      <c r="W162" s="194">
        <f>VLOOKUP($N162,'5-14-10-5-31-11'!$A$4:$L$1400,L$158+3,FALSE)</f>
        <v>51040</v>
      </c>
      <c r="X162" s="6"/>
      <c r="Y162" s="38"/>
      <c r="Z162" s="30"/>
      <c r="AA162" s="30"/>
      <c r="AB162" s="30"/>
      <c r="AC162" s="30"/>
      <c r="AD162" s="30"/>
      <c r="AE162" s="30"/>
      <c r="AF162" s="39"/>
      <c r="AG162" s="6"/>
      <c r="AH162" s="6"/>
      <c r="AI162" s="194">
        <f t="shared" ref="AI162:AP162" si="192">+AI114/5*8</f>
        <v>28880</v>
      </c>
      <c r="AJ162" s="194">
        <f t="shared" si="192"/>
        <v>33040</v>
      </c>
      <c r="AK162" s="194">
        <f t="shared" si="192"/>
        <v>37120</v>
      </c>
      <c r="AL162" s="194">
        <f t="shared" si="192"/>
        <v>41280</v>
      </c>
      <c r="AM162" s="194">
        <f t="shared" si="192"/>
        <v>44560</v>
      </c>
      <c r="AN162" s="194">
        <f t="shared" si="192"/>
        <v>47920</v>
      </c>
      <c r="AO162" s="194">
        <f t="shared" si="192"/>
        <v>51200</v>
      </c>
      <c r="AP162" s="194">
        <f t="shared" si="192"/>
        <v>54480</v>
      </c>
      <c r="AQ162" s="122"/>
      <c r="AR162" s="6"/>
      <c r="AT162" s="9" t="s">
        <v>207</v>
      </c>
      <c r="AU162" s="6"/>
      <c r="AW162" s="292"/>
      <c r="AX162" s="292"/>
      <c r="AY162" s="287" t="s">
        <v>1200</v>
      </c>
      <c r="AZ162" s="217" t="s">
        <v>1156</v>
      </c>
      <c r="BA162" s="285" t="s">
        <v>1168</v>
      </c>
      <c r="BB162" s="285" t="s">
        <v>1227</v>
      </c>
      <c r="BC162" s="285" t="s">
        <v>1227</v>
      </c>
      <c r="BD162" s="291" t="s">
        <v>2462</v>
      </c>
      <c r="BE162" s="291" t="s">
        <v>2461</v>
      </c>
      <c r="BF162" s="285" t="s">
        <v>3016</v>
      </c>
      <c r="BG162" s="207" t="e">
        <f>+MATCH(BE$10:BE$558,AZ$10:AZ$551,0)</f>
        <v>#N/A</v>
      </c>
    </row>
    <row r="163" spans="1:59" s="207" customFormat="1" ht="15" hidden="1" customHeight="1">
      <c r="A163" s="188">
        <f t="shared" si="185"/>
        <v>0</v>
      </c>
      <c r="B163" s="188">
        <f t="shared" si="188"/>
        <v>1</v>
      </c>
      <c r="C163" s="188">
        <f t="shared" si="186"/>
        <v>1</v>
      </c>
      <c r="D163" s="6"/>
      <c r="E163" s="299">
        <f t="shared" ref="E163:L163" si="193">+MAX(E162,E164)</f>
        <v>29040</v>
      </c>
      <c r="F163" s="299">
        <f t="shared" si="193"/>
        <v>33200</v>
      </c>
      <c r="G163" s="299">
        <f t="shared" si="193"/>
        <v>37360</v>
      </c>
      <c r="H163" s="299">
        <f t="shared" si="193"/>
        <v>41440</v>
      </c>
      <c r="I163" s="299">
        <f t="shared" si="193"/>
        <v>44800</v>
      </c>
      <c r="J163" s="299">
        <f t="shared" si="193"/>
        <v>48080</v>
      </c>
      <c r="K163" s="299">
        <f t="shared" si="193"/>
        <v>51440</v>
      </c>
      <c r="L163" s="299">
        <f t="shared" si="193"/>
        <v>54720</v>
      </c>
      <c r="M163" s="6"/>
      <c r="N163" s="170" t="s">
        <v>2228</v>
      </c>
      <c r="O163" s="6"/>
      <c r="P163" s="196"/>
      <c r="Q163" s="196"/>
      <c r="R163" s="196"/>
      <c r="S163" s="196"/>
      <c r="T163" s="196"/>
      <c r="U163" s="196"/>
      <c r="V163" s="196"/>
      <c r="W163" s="196"/>
      <c r="X163" s="6"/>
      <c r="Y163" s="38"/>
      <c r="Z163" s="30"/>
      <c r="AA163" s="30"/>
      <c r="AB163" s="30"/>
      <c r="AC163" s="30"/>
      <c r="AD163" s="30"/>
      <c r="AE163" s="30"/>
      <c r="AF163" s="39"/>
      <c r="AG163" s="6"/>
      <c r="AH163" s="6"/>
      <c r="AI163" s="196"/>
      <c r="AJ163" s="196"/>
      <c r="AK163" s="196"/>
      <c r="AL163" s="196"/>
      <c r="AM163" s="196"/>
      <c r="AN163" s="196"/>
      <c r="AO163" s="196"/>
      <c r="AP163" s="196"/>
      <c r="AQ163" s="122"/>
      <c r="AR163" s="6"/>
      <c r="AT163" s="9" t="s">
        <v>208</v>
      </c>
      <c r="AU163" s="6"/>
      <c r="AW163" s="292"/>
      <c r="AX163" s="292"/>
      <c r="AY163" s="287" t="s">
        <v>1200</v>
      </c>
      <c r="AZ163" s="217" t="s">
        <v>1156</v>
      </c>
      <c r="BA163" s="285" t="s">
        <v>1169</v>
      </c>
      <c r="BB163" s="285" t="s">
        <v>1228</v>
      </c>
      <c r="BC163" s="285" t="s">
        <v>1228</v>
      </c>
      <c r="BD163" s="291" t="s">
        <v>2463</v>
      </c>
      <c r="BE163" s="291" t="s">
        <v>1108</v>
      </c>
      <c r="BF163" s="285" t="s">
        <v>2465</v>
      </c>
    </row>
    <row r="164" spans="1:59" s="207" customFormat="1" ht="15" hidden="1" customHeight="1">
      <c r="A164" s="188">
        <f t="shared" si="185"/>
        <v>0</v>
      </c>
      <c r="B164" s="188">
        <f t="shared" si="188"/>
        <v>1</v>
      </c>
      <c r="C164" s="188">
        <f t="shared" si="186"/>
        <v>1</v>
      </c>
      <c r="D164" s="6"/>
      <c r="E164" s="298">
        <f t="shared" ref="E164:L164" si="194">+MAX(P164,Y164,AI164)</f>
        <v>29040</v>
      </c>
      <c r="F164" s="298">
        <f t="shared" si="194"/>
        <v>33200</v>
      </c>
      <c r="G164" s="298">
        <f t="shared" si="194"/>
        <v>37360</v>
      </c>
      <c r="H164" s="298">
        <f t="shared" si="194"/>
        <v>41440</v>
      </c>
      <c r="I164" s="298">
        <f t="shared" si="194"/>
        <v>44800</v>
      </c>
      <c r="J164" s="298">
        <f t="shared" si="194"/>
        <v>48080</v>
      </c>
      <c r="K164" s="298">
        <f t="shared" si="194"/>
        <v>51440</v>
      </c>
      <c r="L164" s="298">
        <f t="shared" si="194"/>
        <v>54720</v>
      </c>
      <c r="M164" s="6"/>
      <c r="N164" s="168" t="s">
        <v>2103</v>
      </c>
      <c r="O164" s="6"/>
      <c r="P164" s="194">
        <f t="shared" ref="P164:W164" si="195">+P116/5*8</f>
        <v>28400</v>
      </c>
      <c r="Q164" s="194">
        <f t="shared" si="195"/>
        <v>32480</v>
      </c>
      <c r="R164" s="194">
        <f t="shared" si="195"/>
        <v>36560</v>
      </c>
      <c r="S164" s="194">
        <f t="shared" si="195"/>
        <v>40560</v>
      </c>
      <c r="T164" s="194">
        <f t="shared" si="195"/>
        <v>43840</v>
      </c>
      <c r="U164" s="194">
        <f t="shared" si="195"/>
        <v>47120</v>
      </c>
      <c r="V164" s="194">
        <f t="shared" si="195"/>
        <v>50320</v>
      </c>
      <c r="W164" s="194">
        <f t="shared" si="195"/>
        <v>53600</v>
      </c>
      <c r="X164" s="6"/>
      <c r="Y164" s="194">
        <f t="shared" ref="Y164:AF164" si="196">+Y116/5*8</f>
        <v>29040</v>
      </c>
      <c r="Z164" s="194">
        <f t="shared" si="196"/>
        <v>33200</v>
      </c>
      <c r="AA164" s="194">
        <f t="shared" si="196"/>
        <v>37360</v>
      </c>
      <c r="AB164" s="194">
        <f t="shared" si="196"/>
        <v>41440</v>
      </c>
      <c r="AC164" s="194">
        <f t="shared" si="196"/>
        <v>44800</v>
      </c>
      <c r="AD164" s="194">
        <f t="shared" si="196"/>
        <v>48080</v>
      </c>
      <c r="AE164" s="194">
        <f t="shared" si="196"/>
        <v>51440</v>
      </c>
      <c r="AF164" s="194">
        <f t="shared" si="196"/>
        <v>54720</v>
      </c>
      <c r="AG164" s="6"/>
      <c r="AH164" s="6"/>
      <c r="AI164" s="194">
        <f t="shared" ref="AI164:AP164" si="197">+AI116/5*8</f>
        <v>0</v>
      </c>
      <c r="AJ164" s="194">
        <f t="shared" si="197"/>
        <v>0</v>
      </c>
      <c r="AK164" s="194">
        <f t="shared" si="197"/>
        <v>0</v>
      </c>
      <c r="AL164" s="194">
        <f t="shared" si="197"/>
        <v>0</v>
      </c>
      <c r="AM164" s="194">
        <f t="shared" si="197"/>
        <v>0</v>
      </c>
      <c r="AN164" s="194">
        <f t="shared" si="197"/>
        <v>0</v>
      </c>
      <c r="AO164" s="194">
        <f t="shared" si="197"/>
        <v>0</v>
      </c>
      <c r="AP164" s="194">
        <f t="shared" si="197"/>
        <v>0</v>
      </c>
      <c r="AQ164" s="122"/>
      <c r="AT164" s="9" t="s">
        <v>209</v>
      </c>
      <c r="AU164" s="6"/>
      <c r="AW164" s="292"/>
      <c r="AX164" s="292"/>
      <c r="AY164" s="287" t="s">
        <v>1201</v>
      </c>
      <c r="AZ164" s="217" t="s">
        <v>1157</v>
      </c>
      <c r="BA164" s="285" t="s">
        <v>1068</v>
      </c>
      <c r="BB164" s="285" t="s">
        <v>68</v>
      </c>
      <c r="BC164" s="285" t="s">
        <v>68</v>
      </c>
      <c r="BD164" s="291" t="s">
        <v>1109</v>
      </c>
      <c r="BE164" s="291" t="s">
        <v>2462</v>
      </c>
      <c r="BF164" s="285" t="s">
        <v>1112</v>
      </c>
    </row>
    <row r="165" spans="1:59" ht="15" hidden="1" customHeight="1">
      <c r="A165" s="188">
        <f t="shared" si="185"/>
        <v>0</v>
      </c>
      <c r="B165" s="188">
        <f t="shared" si="188"/>
        <v>1</v>
      </c>
      <c r="C165" s="188">
        <f t="shared" si="186"/>
        <v>1</v>
      </c>
      <c r="E165" s="299">
        <f t="shared" ref="E165:L165" si="198">+MAX(E164,E166)</f>
        <v>29440</v>
      </c>
      <c r="F165" s="299">
        <f t="shared" si="198"/>
        <v>33600</v>
      </c>
      <c r="G165" s="299">
        <f t="shared" si="198"/>
        <v>37840</v>
      </c>
      <c r="H165" s="299">
        <f t="shared" si="198"/>
        <v>42000</v>
      </c>
      <c r="I165" s="299">
        <f t="shared" si="198"/>
        <v>45360</v>
      </c>
      <c r="J165" s="299">
        <f t="shared" si="198"/>
        <v>48720</v>
      </c>
      <c r="K165" s="299">
        <f t="shared" si="198"/>
        <v>52080</v>
      </c>
      <c r="L165" s="299">
        <f t="shared" si="198"/>
        <v>55440</v>
      </c>
      <c r="N165" s="170" t="s">
        <v>2228</v>
      </c>
      <c r="P165" s="196"/>
      <c r="Q165" s="196"/>
      <c r="R165" s="196"/>
      <c r="S165" s="196"/>
      <c r="T165" s="196"/>
      <c r="U165" s="196"/>
      <c r="V165" s="196"/>
      <c r="W165" s="196"/>
      <c r="Y165" s="196"/>
      <c r="Z165" s="196"/>
      <c r="AA165" s="196"/>
      <c r="AB165" s="196"/>
      <c r="AC165" s="196"/>
      <c r="AD165" s="196"/>
      <c r="AE165" s="196"/>
      <c r="AF165" s="196"/>
      <c r="AI165" s="196"/>
      <c r="AJ165" s="196"/>
      <c r="AK165" s="196"/>
      <c r="AL165" s="196"/>
      <c r="AM165" s="196"/>
      <c r="AN165" s="196"/>
      <c r="AO165" s="196"/>
      <c r="AP165" s="196"/>
      <c r="AQ165" s="122"/>
      <c r="AR165" s="207"/>
      <c r="AT165" s="9" t="s">
        <v>210</v>
      </c>
      <c r="AW165" s="292"/>
      <c r="AX165" s="292"/>
      <c r="AY165" s="287" t="s">
        <v>1202</v>
      </c>
      <c r="AZ165" s="217" t="s">
        <v>1158</v>
      </c>
      <c r="BA165" s="285" t="s">
        <v>1170</v>
      </c>
      <c r="BB165" s="285" t="s">
        <v>1073</v>
      </c>
      <c r="BC165" s="285" t="s">
        <v>1073</v>
      </c>
      <c r="BD165" s="291" t="s">
        <v>2464</v>
      </c>
      <c r="BE165" s="291" t="s">
        <v>2463</v>
      </c>
      <c r="BF165" s="285" t="s">
        <v>2466</v>
      </c>
      <c r="BG165" s="6" t="e">
        <f t="shared" ref="BG165:BG184" si="199">+MATCH(BE$10:BE$558,AZ$10:AZ$551,0)</f>
        <v>#N/A</v>
      </c>
    </row>
    <row r="166" spans="1:59" hidden="1">
      <c r="A166" s="188">
        <f t="shared" si="185"/>
        <v>0</v>
      </c>
      <c r="B166" s="188">
        <f t="shared" si="188"/>
        <v>1</v>
      </c>
      <c r="C166" s="188">
        <f t="shared" si="186"/>
        <v>1</v>
      </c>
      <c r="E166" s="298">
        <f t="shared" ref="E166:L166" si="200">+MAX(P166,Y166,AI166)</f>
        <v>29440</v>
      </c>
      <c r="F166" s="298">
        <f t="shared" si="200"/>
        <v>33600</v>
      </c>
      <c r="G166" s="298">
        <f t="shared" si="200"/>
        <v>37840</v>
      </c>
      <c r="H166" s="298">
        <f t="shared" si="200"/>
        <v>42000</v>
      </c>
      <c r="I166" s="298">
        <f t="shared" si="200"/>
        <v>45360</v>
      </c>
      <c r="J166" s="298">
        <f t="shared" si="200"/>
        <v>48720</v>
      </c>
      <c r="K166" s="298">
        <f t="shared" si="200"/>
        <v>52080</v>
      </c>
      <c r="L166" s="298">
        <f t="shared" si="200"/>
        <v>55440</v>
      </c>
      <c r="N166" s="168" t="s">
        <v>2105</v>
      </c>
      <c r="P166" s="194">
        <f t="shared" ref="P166:W166" si="201">+P118/5*8</f>
        <v>29440</v>
      </c>
      <c r="Q166" s="194">
        <f t="shared" si="201"/>
        <v>33600</v>
      </c>
      <c r="R166" s="194">
        <f t="shared" si="201"/>
        <v>37840</v>
      </c>
      <c r="S166" s="194">
        <f t="shared" si="201"/>
        <v>42000</v>
      </c>
      <c r="T166" s="194">
        <f t="shared" si="201"/>
        <v>45360</v>
      </c>
      <c r="U166" s="194">
        <f t="shared" si="201"/>
        <v>48720</v>
      </c>
      <c r="V166" s="194">
        <f t="shared" si="201"/>
        <v>52080</v>
      </c>
      <c r="W166" s="194">
        <f t="shared" si="201"/>
        <v>55440</v>
      </c>
      <c r="Y166" s="194">
        <f t="shared" ref="Y166:AF166" si="202">+Y118/5*8</f>
        <v>0</v>
      </c>
      <c r="Z166" s="194">
        <f t="shared" si="202"/>
        <v>0</v>
      </c>
      <c r="AA166" s="194">
        <f t="shared" si="202"/>
        <v>0</v>
      </c>
      <c r="AB166" s="194">
        <f t="shared" si="202"/>
        <v>0</v>
      </c>
      <c r="AC166" s="194">
        <f t="shared" si="202"/>
        <v>0</v>
      </c>
      <c r="AD166" s="194">
        <f t="shared" si="202"/>
        <v>0</v>
      </c>
      <c r="AE166" s="194">
        <f t="shared" si="202"/>
        <v>0</v>
      </c>
      <c r="AF166" s="194">
        <f t="shared" si="202"/>
        <v>0</v>
      </c>
      <c r="AI166" s="194">
        <f t="shared" ref="AI166:AP166" si="203">+AI118/5*8</f>
        <v>0</v>
      </c>
      <c r="AJ166" s="194">
        <f t="shared" si="203"/>
        <v>0</v>
      </c>
      <c r="AK166" s="194">
        <f t="shared" si="203"/>
        <v>0</v>
      </c>
      <c r="AL166" s="194">
        <f t="shared" si="203"/>
        <v>0</v>
      </c>
      <c r="AM166" s="194">
        <f t="shared" si="203"/>
        <v>0</v>
      </c>
      <c r="AN166" s="194">
        <f t="shared" si="203"/>
        <v>0</v>
      </c>
      <c r="AO166" s="194">
        <f t="shared" si="203"/>
        <v>0</v>
      </c>
      <c r="AP166" s="194">
        <f t="shared" si="203"/>
        <v>0</v>
      </c>
      <c r="AQ166" s="122"/>
      <c r="AR166" s="207"/>
      <c r="AT166" s="9" t="s">
        <v>211</v>
      </c>
      <c r="AW166" s="292"/>
      <c r="AX166" s="292"/>
      <c r="AY166" s="287" t="s">
        <v>1203</v>
      </c>
      <c r="AZ166" s="217" t="s">
        <v>1159</v>
      </c>
      <c r="BA166" s="285" t="s">
        <v>1171</v>
      </c>
      <c r="BB166" s="285" t="s">
        <v>1232</v>
      </c>
      <c r="BC166" s="285" t="s">
        <v>1232</v>
      </c>
      <c r="BD166" s="291" t="s">
        <v>1110</v>
      </c>
      <c r="BE166" s="291" t="s">
        <v>1109</v>
      </c>
      <c r="BF166" s="285" t="s">
        <v>1510</v>
      </c>
      <c r="BG166" s="6">
        <f t="shared" si="199"/>
        <v>68</v>
      </c>
    </row>
    <row r="167" spans="1:59" hidden="1">
      <c r="A167" s="188">
        <f t="shared" si="185"/>
        <v>0</v>
      </c>
      <c r="B167" s="188">
        <f t="shared" si="188"/>
        <v>1</v>
      </c>
      <c r="C167" s="188">
        <f t="shared" si="186"/>
        <v>1</v>
      </c>
      <c r="E167" s="299">
        <f t="shared" ref="E167:L167" si="204">+MAX(E166,E168)</f>
        <v>30240</v>
      </c>
      <c r="F167" s="299">
        <f t="shared" si="204"/>
        <v>34560</v>
      </c>
      <c r="G167" s="299">
        <f t="shared" si="204"/>
        <v>38880</v>
      </c>
      <c r="H167" s="299">
        <f t="shared" si="204"/>
        <v>43120</v>
      </c>
      <c r="I167" s="299">
        <f t="shared" si="204"/>
        <v>46640</v>
      </c>
      <c r="J167" s="299">
        <f t="shared" si="204"/>
        <v>50080</v>
      </c>
      <c r="K167" s="299">
        <f t="shared" si="204"/>
        <v>53520</v>
      </c>
      <c r="L167" s="299">
        <f t="shared" si="204"/>
        <v>56960</v>
      </c>
      <c r="N167" s="170" t="s">
        <v>2228</v>
      </c>
      <c r="P167" s="196"/>
      <c r="Q167" s="196"/>
      <c r="R167" s="196"/>
      <c r="S167" s="196"/>
      <c r="T167" s="196"/>
      <c r="U167" s="196"/>
      <c r="V167" s="196"/>
      <c r="W167" s="196"/>
      <c r="Y167" s="196"/>
      <c r="Z167" s="196"/>
      <c r="AA167" s="196"/>
      <c r="AB167" s="196"/>
      <c r="AC167" s="196"/>
      <c r="AD167" s="196"/>
      <c r="AE167" s="196"/>
      <c r="AF167" s="196"/>
      <c r="AI167" s="196"/>
      <c r="AJ167" s="196"/>
      <c r="AK167" s="196"/>
      <c r="AL167" s="196"/>
      <c r="AM167" s="196"/>
      <c r="AN167" s="196"/>
      <c r="AO167" s="196"/>
      <c r="AP167" s="196"/>
      <c r="AQ167" s="122"/>
      <c r="AR167" s="207"/>
      <c r="AT167" s="9" t="s">
        <v>212</v>
      </c>
      <c r="AU167" s="207"/>
      <c r="AW167" s="292"/>
      <c r="AX167" s="292"/>
      <c r="AY167" s="287" t="s">
        <v>1204</v>
      </c>
      <c r="AZ167" s="217" t="s">
        <v>1160</v>
      </c>
      <c r="BA167" s="285" t="s">
        <v>1172</v>
      </c>
      <c r="BB167" s="285" t="s">
        <v>1233</v>
      </c>
      <c r="BC167" s="285" t="s">
        <v>1233</v>
      </c>
      <c r="BD167" s="291" t="s">
        <v>1111</v>
      </c>
      <c r="BE167" s="291" t="s">
        <v>2464</v>
      </c>
      <c r="BF167" s="285" t="s">
        <v>2164</v>
      </c>
      <c r="BG167" s="6" t="e">
        <f t="shared" si="199"/>
        <v>#N/A</v>
      </c>
    </row>
    <row r="168" spans="1:59" hidden="1">
      <c r="A168" s="188">
        <f t="shared" si="185"/>
        <v>0</v>
      </c>
      <c r="B168" s="188">
        <f t="shared" si="188"/>
        <v>1</v>
      </c>
      <c r="C168" s="188">
        <f t="shared" si="186"/>
        <v>1</v>
      </c>
      <c r="E168" s="298">
        <f t="shared" ref="E168:L168" si="205">+MAX(P168,Y168,AI168)</f>
        <v>30240</v>
      </c>
      <c r="F168" s="298">
        <f t="shared" si="205"/>
        <v>34560</v>
      </c>
      <c r="G168" s="298">
        <f t="shared" si="205"/>
        <v>38880</v>
      </c>
      <c r="H168" s="298">
        <f t="shared" si="205"/>
        <v>43120</v>
      </c>
      <c r="I168" s="298">
        <f t="shared" si="205"/>
        <v>46640</v>
      </c>
      <c r="J168" s="298">
        <f t="shared" si="205"/>
        <v>50080</v>
      </c>
      <c r="K168" s="298">
        <f t="shared" si="205"/>
        <v>53520</v>
      </c>
      <c r="L168" s="298">
        <f t="shared" si="205"/>
        <v>56960</v>
      </c>
      <c r="N168" s="168" t="s">
        <v>2123</v>
      </c>
      <c r="P168" s="194">
        <f t="shared" ref="P168:W168" si="206">+P120/5*8</f>
        <v>30240</v>
      </c>
      <c r="Q168" s="194">
        <f t="shared" si="206"/>
        <v>34560</v>
      </c>
      <c r="R168" s="194">
        <f t="shared" si="206"/>
        <v>38880</v>
      </c>
      <c r="S168" s="194">
        <f t="shared" si="206"/>
        <v>43120</v>
      </c>
      <c r="T168" s="194">
        <f t="shared" si="206"/>
        <v>46640</v>
      </c>
      <c r="U168" s="194">
        <f t="shared" si="206"/>
        <v>50080</v>
      </c>
      <c r="V168" s="194">
        <f t="shared" si="206"/>
        <v>53520</v>
      </c>
      <c r="W168" s="194">
        <f t="shared" si="206"/>
        <v>56960</v>
      </c>
      <c r="Y168" s="194">
        <f t="shared" ref="Y168:AF168" si="207">+Y120/5*8</f>
        <v>0</v>
      </c>
      <c r="Z168" s="194">
        <f t="shared" si="207"/>
        <v>0</v>
      </c>
      <c r="AA168" s="194">
        <f t="shared" si="207"/>
        <v>0</v>
      </c>
      <c r="AB168" s="194">
        <f t="shared" si="207"/>
        <v>0</v>
      </c>
      <c r="AC168" s="194">
        <f t="shared" si="207"/>
        <v>0</v>
      </c>
      <c r="AD168" s="194">
        <f t="shared" si="207"/>
        <v>0</v>
      </c>
      <c r="AE168" s="194">
        <f t="shared" si="207"/>
        <v>0</v>
      </c>
      <c r="AF168" s="194">
        <f t="shared" si="207"/>
        <v>0</v>
      </c>
      <c r="AI168" s="194">
        <f t="shared" ref="AI168:AP168" si="208">+AI120*1.6</f>
        <v>0</v>
      </c>
      <c r="AJ168" s="194">
        <f t="shared" si="208"/>
        <v>0</v>
      </c>
      <c r="AK168" s="194">
        <f t="shared" si="208"/>
        <v>0</v>
      </c>
      <c r="AL168" s="194">
        <f t="shared" si="208"/>
        <v>0</v>
      </c>
      <c r="AM168" s="194">
        <f t="shared" si="208"/>
        <v>0</v>
      </c>
      <c r="AN168" s="194">
        <f t="shared" si="208"/>
        <v>0</v>
      </c>
      <c r="AO168" s="194">
        <f t="shared" si="208"/>
        <v>0</v>
      </c>
      <c r="AP168" s="194">
        <f t="shared" si="208"/>
        <v>0</v>
      </c>
      <c r="AQ168" s="122"/>
      <c r="AT168" s="9" t="s">
        <v>213</v>
      </c>
      <c r="AU168" s="207"/>
      <c r="AW168" s="292"/>
      <c r="AX168" s="292"/>
      <c r="AY168" s="287" t="s">
        <v>1205</v>
      </c>
      <c r="AZ168" s="217" t="s">
        <v>1161</v>
      </c>
      <c r="BA168" s="285" t="s">
        <v>1173</v>
      </c>
      <c r="BB168" s="285" t="s">
        <v>1472</v>
      </c>
      <c r="BC168" s="285" t="s">
        <v>1472</v>
      </c>
      <c r="BD168" s="291" t="s">
        <v>2465</v>
      </c>
      <c r="BE168" s="291" t="s">
        <v>1110</v>
      </c>
      <c r="BF168" s="285" t="s">
        <v>1114</v>
      </c>
      <c r="BG168" s="6">
        <f t="shared" si="199"/>
        <v>69</v>
      </c>
    </row>
    <row r="169" spans="1:59" hidden="1">
      <c r="A169" s="188">
        <f t="shared" si="185"/>
        <v>0</v>
      </c>
      <c r="B169" s="188">
        <f t="shared" si="188"/>
        <v>1</v>
      </c>
      <c r="C169" s="188">
        <f t="shared" si="186"/>
        <v>1</v>
      </c>
      <c r="E169" s="299">
        <f t="shared" ref="E169:L169" si="209">+MAX(E168,E170)</f>
        <v>30240</v>
      </c>
      <c r="F169" s="299">
        <f t="shared" si="209"/>
        <v>34560</v>
      </c>
      <c r="G169" s="299">
        <f t="shared" si="209"/>
        <v>38880</v>
      </c>
      <c r="H169" s="299">
        <f t="shared" si="209"/>
        <v>43120</v>
      </c>
      <c r="I169" s="299">
        <f t="shared" si="209"/>
        <v>46640</v>
      </c>
      <c r="J169" s="299">
        <f t="shared" si="209"/>
        <v>50080</v>
      </c>
      <c r="K169" s="299">
        <f t="shared" si="209"/>
        <v>53520</v>
      </c>
      <c r="L169" s="299">
        <f t="shared" si="209"/>
        <v>56960</v>
      </c>
      <c r="N169" s="170" t="s">
        <v>2228</v>
      </c>
      <c r="P169" s="196"/>
      <c r="Q169" s="196"/>
      <c r="R169" s="196"/>
      <c r="S169" s="196"/>
      <c r="T169" s="196"/>
      <c r="U169" s="196"/>
      <c r="V169" s="196"/>
      <c r="W169" s="196"/>
      <c r="Y169" s="196"/>
      <c r="Z169" s="196"/>
      <c r="AA169" s="196"/>
      <c r="AB169" s="196"/>
      <c r="AC169" s="196"/>
      <c r="AD169" s="196"/>
      <c r="AE169" s="196"/>
      <c r="AF169" s="196"/>
      <c r="AI169" s="196"/>
      <c r="AJ169" s="196"/>
      <c r="AK169" s="196"/>
      <c r="AL169" s="196"/>
      <c r="AM169" s="196"/>
      <c r="AN169" s="196"/>
      <c r="AO169" s="196"/>
      <c r="AP169" s="196"/>
      <c r="AQ169" s="122"/>
      <c r="AT169" s="9" t="s">
        <v>214</v>
      </c>
      <c r="AW169" s="292"/>
      <c r="AX169" s="292"/>
      <c r="AY169" s="287" t="s">
        <v>1206</v>
      </c>
      <c r="AZ169" s="217" t="s">
        <v>1454</v>
      </c>
      <c r="BA169" s="285" t="s">
        <v>1017</v>
      </c>
      <c r="BB169" s="285" t="s">
        <v>1234</v>
      </c>
      <c r="BC169" s="285" t="s">
        <v>1234</v>
      </c>
      <c r="BD169" s="291" t="s">
        <v>1112</v>
      </c>
      <c r="BE169" s="291" t="s">
        <v>1111</v>
      </c>
      <c r="BF169" s="285" t="s">
        <v>2468</v>
      </c>
      <c r="BG169" s="6">
        <f t="shared" si="199"/>
        <v>70</v>
      </c>
    </row>
    <row r="170" spans="1:59" ht="15" hidden="1" customHeight="1">
      <c r="A170" s="188">
        <f t="shared" si="185"/>
        <v>0</v>
      </c>
      <c r="B170" s="188">
        <f t="shared" si="188"/>
        <v>1</v>
      </c>
      <c r="C170" s="188">
        <f t="shared" si="186"/>
        <v>1</v>
      </c>
      <c r="E170" s="298">
        <f t="shared" ref="E170:L170" si="210">+MAX(P170,Y170,AI170)</f>
        <v>30240</v>
      </c>
      <c r="F170" s="298">
        <f t="shared" si="210"/>
        <v>34560</v>
      </c>
      <c r="G170" s="298">
        <f t="shared" si="210"/>
        <v>38880</v>
      </c>
      <c r="H170" s="298">
        <f t="shared" si="210"/>
        <v>43120</v>
      </c>
      <c r="I170" s="298">
        <f t="shared" si="210"/>
        <v>46640</v>
      </c>
      <c r="J170" s="298">
        <f t="shared" si="210"/>
        <v>50080</v>
      </c>
      <c r="K170" s="298">
        <f t="shared" si="210"/>
        <v>53520</v>
      </c>
      <c r="L170" s="298">
        <f t="shared" si="210"/>
        <v>56960</v>
      </c>
      <c r="N170" s="95" t="s">
        <v>2187</v>
      </c>
      <c r="P170" s="194">
        <f t="shared" ref="P170:W170" si="211">+P122/5*8</f>
        <v>30240</v>
      </c>
      <c r="Q170" s="194">
        <f t="shared" si="211"/>
        <v>34560</v>
      </c>
      <c r="R170" s="194">
        <f t="shared" si="211"/>
        <v>38880</v>
      </c>
      <c r="S170" s="194">
        <f t="shared" si="211"/>
        <v>43120</v>
      </c>
      <c r="T170" s="194">
        <f t="shared" si="211"/>
        <v>46640</v>
      </c>
      <c r="U170" s="194">
        <f t="shared" si="211"/>
        <v>50080</v>
      </c>
      <c r="V170" s="194">
        <f t="shared" si="211"/>
        <v>53520</v>
      </c>
      <c r="W170" s="194">
        <f t="shared" si="211"/>
        <v>56960</v>
      </c>
      <c r="Y170" s="194">
        <f t="shared" ref="Y170:AF170" si="212">+Y122/5*8</f>
        <v>0</v>
      </c>
      <c r="Z170" s="194">
        <f t="shared" si="212"/>
        <v>0</v>
      </c>
      <c r="AA170" s="194">
        <f t="shared" si="212"/>
        <v>0</v>
      </c>
      <c r="AB170" s="194">
        <f t="shared" si="212"/>
        <v>0</v>
      </c>
      <c r="AC170" s="194">
        <f t="shared" si="212"/>
        <v>0</v>
      </c>
      <c r="AD170" s="194">
        <f t="shared" si="212"/>
        <v>0</v>
      </c>
      <c r="AE170" s="194">
        <f t="shared" si="212"/>
        <v>0</v>
      </c>
      <c r="AF170" s="194">
        <f t="shared" si="212"/>
        <v>0</v>
      </c>
      <c r="AI170" s="194">
        <f t="shared" ref="AI170:AP170" si="213">+AI122*1.6</f>
        <v>0</v>
      </c>
      <c r="AJ170" s="194">
        <f t="shared" si="213"/>
        <v>0</v>
      </c>
      <c r="AK170" s="194">
        <f t="shared" si="213"/>
        <v>0</v>
      </c>
      <c r="AL170" s="194">
        <f t="shared" si="213"/>
        <v>0</v>
      </c>
      <c r="AM170" s="194">
        <f t="shared" si="213"/>
        <v>0</v>
      </c>
      <c r="AN170" s="194">
        <f t="shared" si="213"/>
        <v>0</v>
      </c>
      <c r="AO170" s="194">
        <f t="shared" si="213"/>
        <v>0</v>
      </c>
      <c r="AP170" s="194">
        <f t="shared" si="213"/>
        <v>0</v>
      </c>
      <c r="AQ170" s="122"/>
      <c r="AT170" s="9" t="s">
        <v>90</v>
      </c>
      <c r="AW170" s="292"/>
      <c r="AX170" s="292"/>
      <c r="AY170" s="287" t="s">
        <v>1207</v>
      </c>
      <c r="AZ170" s="217" t="s">
        <v>1162</v>
      </c>
      <c r="BA170" s="285" t="s">
        <v>1174</v>
      </c>
      <c r="BB170" s="285" t="s">
        <v>1235</v>
      </c>
      <c r="BC170" s="285" t="s">
        <v>1236</v>
      </c>
      <c r="BD170" s="291" t="s">
        <v>2466</v>
      </c>
      <c r="BE170" s="291" t="s">
        <v>2465</v>
      </c>
      <c r="BF170" s="285" t="s">
        <v>2469</v>
      </c>
      <c r="BG170" s="6" t="e">
        <f t="shared" si="199"/>
        <v>#N/A</v>
      </c>
    </row>
    <row r="171" spans="1:59" hidden="1">
      <c r="A171" s="188">
        <f t="shared" si="185"/>
        <v>0</v>
      </c>
      <c r="B171" s="188">
        <f t="shared" si="188"/>
        <v>1</v>
      </c>
      <c r="C171" s="188">
        <f t="shared" si="186"/>
        <v>1</v>
      </c>
      <c r="E171" s="299">
        <f>+MAX(E170,E172)</f>
        <v>30320</v>
      </c>
      <c r="F171" s="299">
        <f t="shared" ref="F171:L171" si="214">+MAX(F170,F172)</f>
        <v>34640</v>
      </c>
      <c r="G171" s="299">
        <f t="shared" si="214"/>
        <v>38960</v>
      </c>
      <c r="H171" s="299">
        <f t="shared" si="214"/>
        <v>43280</v>
      </c>
      <c r="I171" s="299">
        <f t="shared" si="214"/>
        <v>46720</v>
      </c>
      <c r="J171" s="299">
        <f t="shared" si="214"/>
        <v>50240</v>
      </c>
      <c r="K171" s="299">
        <f t="shared" si="214"/>
        <v>53680</v>
      </c>
      <c r="L171" s="299">
        <f t="shared" si="214"/>
        <v>57120</v>
      </c>
      <c r="N171" s="170" t="s">
        <v>2228</v>
      </c>
      <c r="P171" s="196"/>
      <c r="Q171" s="196"/>
      <c r="R171" s="196"/>
      <c r="S171" s="196"/>
      <c r="T171" s="196"/>
      <c r="U171" s="196"/>
      <c r="V171" s="196"/>
      <c r="W171" s="196"/>
      <c r="Y171" s="196"/>
      <c r="Z171" s="196"/>
      <c r="AA171" s="196"/>
      <c r="AB171" s="196"/>
      <c r="AC171" s="196"/>
      <c r="AD171" s="196"/>
      <c r="AE171" s="196"/>
      <c r="AF171" s="196"/>
      <c r="AI171" s="196"/>
      <c r="AJ171" s="196"/>
      <c r="AK171" s="196"/>
      <c r="AL171" s="196"/>
      <c r="AM171" s="196"/>
      <c r="AN171" s="196"/>
      <c r="AO171" s="196"/>
      <c r="AP171" s="196"/>
      <c r="AQ171" s="122"/>
      <c r="AT171" s="9" t="s">
        <v>215</v>
      </c>
      <c r="AW171" s="292"/>
      <c r="AX171" s="292"/>
      <c r="AY171" s="287" t="s">
        <v>1208</v>
      </c>
      <c r="AZ171" s="217" t="s">
        <v>54</v>
      </c>
      <c r="BA171" s="285" t="s">
        <v>1175</v>
      </c>
      <c r="BB171" s="285" t="s">
        <v>1236</v>
      </c>
      <c r="BC171" s="285" t="s">
        <v>1237</v>
      </c>
      <c r="BD171" s="291" t="s">
        <v>1510</v>
      </c>
      <c r="BE171" s="291" t="s">
        <v>1112</v>
      </c>
      <c r="BF171" s="285" t="s">
        <v>3017</v>
      </c>
      <c r="BG171" s="6">
        <f t="shared" si="199"/>
        <v>71</v>
      </c>
    </row>
    <row r="172" spans="1:59" ht="15" hidden="1" customHeight="1">
      <c r="A172" s="188">
        <f t="shared" si="185"/>
        <v>0</v>
      </c>
      <c r="B172" s="188">
        <f t="shared" si="188"/>
        <v>1</v>
      </c>
      <c r="C172" s="188">
        <f t="shared" si="186"/>
        <v>1</v>
      </c>
      <c r="E172" s="300">
        <f t="shared" ref="E172:L172" si="215">+MAX(P172,Y172,AI172)</f>
        <v>30320</v>
      </c>
      <c r="F172" s="300">
        <f t="shared" si="215"/>
        <v>34640</v>
      </c>
      <c r="G172" s="300">
        <f t="shared" si="215"/>
        <v>38960</v>
      </c>
      <c r="H172" s="300">
        <f t="shared" si="215"/>
        <v>43280</v>
      </c>
      <c r="I172" s="300">
        <f t="shared" si="215"/>
        <v>46720</v>
      </c>
      <c r="J172" s="300">
        <f t="shared" si="215"/>
        <v>50240</v>
      </c>
      <c r="K172" s="300">
        <f t="shared" si="215"/>
        <v>53680</v>
      </c>
      <c r="L172" s="300">
        <f t="shared" si="215"/>
        <v>57120</v>
      </c>
      <c r="N172" s="95" t="s">
        <v>2226</v>
      </c>
      <c r="P172" s="194">
        <f t="shared" ref="P172:W172" si="216">+P124/5*8</f>
        <v>29920</v>
      </c>
      <c r="Q172" s="194">
        <f t="shared" si="216"/>
        <v>34160</v>
      </c>
      <c r="R172" s="194">
        <f t="shared" si="216"/>
        <v>38400</v>
      </c>
      <c r="S172" s="194">
        <f t="shared" si="216"/>
        <v>42640</v>
      </c>
      <c r="T172" s="194">
        <f t="shared" si="216"/>
        <v>46080</v>
      </c>
      <c r="U172" s="194">
        <f t="shared" si="216"/>
        <v>49520</v>
      </c>
      <c r="V172" s="194">
        <f t="shared" si="216"/>
        <v>52880</v>
      </c>
      <c r="W172" s="194">
        <f t="shared" si="216"/>
        <v>56320</v>
      </c>
      <c r="Y172" s="194">
        <f t="shared" ref="Y172:AF172" si="217">+Y124/5*8</f>
        <v>30240</v>
      </c>
      <c r="Z172" s="194">
        <f t="shared" si="217"/>
        <v>34560</v>
      </c>
      <c r="AA172" s="194">
        <f t="shared" si="217"/>
        <v>38880</v>
      </c>
      <c r="AB172" s="194">
        <f t="shared" si="217"/>
        <v>43120</v>
      </c>
      <c r="AC172" s="194">
        <f t="shared" si="217"/>
        <v>46640</v>
      </c>
      <c r="AD172" s="194">
        <f t="shared" si="217"/>
        <v>50080</v>
      </c>
      <c r="AE172" s="194">
        <f t="shared" si="217"/>
        <v>53520</v>
      </c>
      <c r="AF172" s="194">
        <f t="shared" si="217"/>
        <v>56960</v>
      </c>
      <c r="AI172" s="194">
        <f t="shared" ref="AI172:AP172" si="218">+AI124*1.6</f>
        <v>30320</v>
      </c>
      <c r="AJ172" s="194">
        <f t="shared" si="218"/>
        <v>34640</v>
      </c>
      <c r="AK172" s="194">
        <f t="shared" si="218"/>
        <v>38960</v>
      </c>
      <c r="AL172" s="194">
        <f t="shared" si="218"/>
        <v>43280</v>
      </c>
      <c r="AM172" s="194">
        <f t="shared" si="218"/>
        <v>46720</v>
      </c>
      <c r="AN172" s="194">
        <f t="shared" si="218"/>
        <v>50240</v>
      </c>
      <c r="AO172" s="194">
        <f t="shared" si="218"/>
        <v>53680</v>
      </c>
      <c r="AP172" s="194">
        <f t="shared" si="218"/>
        <v>57120</v>
      </c>
      <c r="AQ172" s="122"/>
      <c r="AT172" s="9" t="s">
        <v>216</v>
      </c>
      <c r="AW172" s="292"/>
      <c r="AX172" s="292"/>
      <c r="AY172" s="287" t="s">
        <v>1209</v>
      </c>
      <c r="AZ172" s="217" t="s">
        <v>1455</v>
      </c>
      <c r="BA172" s="285" t="s">
        <v>1176</v>
      </c>
      <c r="BB172" s="285" t="s">
        <v>1237</v>
      </c>
      <c r="BC172" s="285" t="s">
        <v>1474</v>
      </c>
      <c r="BD172" s="291" t="s">
        <v>1113</v>
      </c>
      <c r="BE172" s="291" t="s">
        <v>2466</v>
      </c>
      <c r="BF172" s="285" t="s">
        <v>2470</v>
      </c>
      <c r="BG172" s="6" t="e">
        <f t="shared" si="199"/>
        <v>#N/A</v>
      </c>
    </row>
    <row r="173" spans="1:59" hidden="1">
      <c r="A173" s="188">
        <f t="shared" si="185"/>
        <v>0</v>
      </c>
      <c r="B173" s="188">
        <f t="shared" si="188"/>
        <v>1</v>
      </c>
      <c r="C173" s="188">
        <f t="shared" si="186"/>
        <v>1</v>
      </c>
      <c r="E173" s="299">
        <f>+MAX(E172,E174)</f>
        <v>30320</v>
      </c>
      <c r="F173" s="299">
        <f t="shared" ref="F173:L173" si="219">+MAX(F172,F174)</f>
        <v>34640</v>
      </c>
      <c r="G173" s="299">
        <f t="shared" si="219"/>
        <v>38960</v>
      </c>
      <c r="H173" s="299">
        <f t="shared" si="219"/>
        <v>43280</v>
      </c>
      <c r="I173" s="299">
        <f t="shared" si="219"/>
        <v>46720</v>
      </c>
      <c r="J173" s="299">
        <f t="shared" si="219"/>
        <v>50240</v>
      </c>
      <c r="K173" s="299">
        <f t="shared" si="219"/>
        <v>53680</v>
      </c>
      <c r="L173" s="299">
        <f t="shared" si="219"/>
        <v>57120</v>
      </c>
      <c r="N173" s="170" t="s">
        <v>2228</v>
      </c>
      <c r="P173" s="196"/>
      <c r="Q173" s="196"/>
      <c r="R173" s="196"/>
      <c r="S173" s="196"/>
      <c r="T173" s="196"/>
      <c r="U173" s="196"/>
      <c r="V173" s="196"/>
      <c r="W173" s="196"/>
      <c r="Y173" s="196"/>
      <c r="Z173" s="196"/>
      <c r="AA173" s="196"/>
      <c r="AB173" s="196"/>
      <c r="AC173" s="196"/>
      <c r="AD173" s="196"/>
      <c r="AE173" s="196"/>
      <c r="AF173" s="196"/>
      <c r="AI173" s="196"/>
      <c r="AJ173" s="196"/>
      <c r="AK173" s="196"/>
      <c r="AL173" s="196"/>
      <c r="AM173" s="196"/>
      <c r="AN173" s="196"/>
      <c r="AO173" s="196"/>
      <c r="AP173" s="196"/>
      <c r="AQ173" s="122"/>
      <c r="AT173" s="9" t="s">
        <v>217</v>
      </c>
      <c r="AW173" s="292"/>
      <c r="AX173" s="292"/>
      <c r="AY173" s="287" t="s">
        <v>1210</v>
      </c>
      <c r="AZ173" s="217" t="s">
        <v>1519</v>
      </c>
      <c r="BA173" s="285" t="s">
        <v>1177</v>
      </c>
      <c r="BB173" s="285" t="s">
        <v>1474</v>
      </c>
      <c r="BC173" s="285" t="s">
        <v>2699</v>
      </c>
      <c r="BD173" s="291" t="s">
        <v>2467</v>
      </c>
      <c r="BE173" s="291" t="s">
        <v>1510</v>
      </c>
      <c r="BF173" s="285" t="s">
        <v>2471</v>
      </c>
      <c r="BG173" s="6">
        <f t="shared" si="199"/>
        <v>72</v>
      </c>
    </row>
    <row r="174" spans="1:59" ht="15" hidden="1" customHeight="1">
      <c r="A174" s="188">
        <f t="shared" si="185"/>
        <v>0</v>
      </c>
      <c r="B174" s="188">
        <f t="shared" si="188"/>
        <v>1</v>
      </c>
      <c r="C174" s="188">
        <f t="shared" si="186"/>
        <v>1</v>
      </c>
      <c r="E174" s="300">
        <f t="shared" ref="E174:L174" si="220">+MAX(P174,Y174,AI174)</f>
        <v>30240</v>
      </c>
      <c r="F174" s="300">
        <f t="shared" si="220"/>
        <v>34560</v>
      </c>
      <c r="G174" s="300">
        <f t="shared" si="220"/>
        <v>38880</v>
      </c>
      <c r="H174" s="300">
        <f t="shared" si="220"/>
        <v>43120</v>
      </c>
      <c r="I174" s="300">
        <f t="shared" si="220"/>
        <v>46640</v>
      </c>
      <c r="J174" s="300">
        <f t="shared" si="220"/>
        <v>50080</v>
      </c>
      <c r="K174" s="300">
        <f t="shared" si="220"/>
        <v>53520</v>
      </c>
      <c r="L174" s="300">
        <f t="shared" si="220"/>
        <v>56960</v>
      </c>
      <c r="N174" s="95" t="s">
        <v>2266</v>
      </c>
      <c r="P174" s="194">
        <f t="shared" ref="P174:W174" si="221">+P126*1.6</f>
        <v>30080</v>
      </c>
      <c r="Q174" s="194">
        <f t="shared" si="221"/>
        <v>34320</v>
      </c>
      <c r="R174" s="194">
        <f t="shared" si="221"/>
        <v>38640</v>
      </c>
      <c r="S174" s="194">
        <f t="shared" si="221"/>
        <v>42880</v>
      </c>
      <c r="T174" s="194">
        <f t="shared" si="221"/>
        <v>46320</v>
      </c>
      <c r="U174" s="194">
        <f t="shared" si="221"/>
        <v>49760</v>
      </c>
      <c r="V174" s="194">
        <f t="shared" si="221"/>
        <v>53200</v>
      </c>
      <c r="W174" s="194">
        <f t="shared" si="221"/>
        <v>56640</v>
      </c>
      <c r="Y174" s="194">
        <f t="shared" ref="Y174:AF174" si="222">+Y126*1.6</f>
        <v>30240</v>
      </c>
      <c r="Z174" s="194">
        <f t="shared" si="222"/>
        <v>34560</v>
      </c>
      <c r="AA174" s="194">
        <f t="shared" si="222"/>
        <v>38880</v>
      </c>
      <c r="AB174" s="194">
        <f t="shared" si="222"/>
        <v>43120</v>
      </c>
      <c r="AC174" s="194">
        <f t="shared" si="222"/>
        <v>46640</v>
      </c>
      <c r="AD174" s="194">
        <f t="shared" si="222"/>
        <v>50080</v>
      </c>
      <c r="AE174" s="194">
        <f t="shared" si="222"/>
        <v>53520</v>
      </c>
      <c r="AF174" s="194">
        <f t="shared" si="222"/>
        <v>56960</v>
      </c>
      <c r="AI174" s="194">
        <f t="shared" ref="AI174:AP174" si="223">+AI126*1.6</f>
        <v>0</v>
      </c>
      <c r="AJ174" s="194">
        <f t="shared" si="223"/>
        <v>0</v>
      </c>
      <c r="AK174" s="194">
        <f t="shared" si="223"/>
        <v>0</v>
      </c>
      <c r="AL174" s="194">
        <f t="shared" si="223"/>
        <v>0</v>
      </c>
      <c r="AM174" s="194">
        <f t="shared" si="223"/>
        <v>0</v>
      </c>
      <c r="AN174" s="194">
        <f t="shared" si="223"/>
        <v>0</v>
      </c>
      <c r="AO174" s="194">
        <f t="shared" si="223"/>
        <v>0</v>
      </c>
      <c r="AP174" s="194">
        <f t="shared" si="223"/>
        <v>0</v>
      </c>
      <c r="AQ174" s="122"/>
      <c r="AT174" s="9" t="s">
        <v>71</v>
      </c>
      <c r="AW174" s="292"/>
      <c r="AX174" s="292"/>
      <c r="AY174" s="287" t="s">
        <v>1211</v>
      </c>
      <c r="AZ174" s="217" t="s">
        <v>1163</v>
      </c>
      <c r="BA174" s="285" t="s">
        <v>1521</v>
      </c>
      <c r="BB174" s="285" t="s">
        <v>2699</v>
      </c>
      <c r="BC174" s="285" t="s">
        <v>71</v>
      </c>
      <c r="BD174" s="291" t="s">
        <v>1114</v>
      </c>
      <c r="BE174" s="291" t="s">
        <v>1113</v>
      </c>
      <c r="BF174" s="285" t="s">
        <v>1572</v>
      </c>
      <c r="BG174" s="6">
        <f t="shared" si="199"/>
        <v>73</v>
      </c>
    </row>
    <row r="175" spans="1:59" hidden="1">
      <c r="A175" s="302">
        <f t="shared" si="185"/>
        <v>0</v>
      </c>
      <c r="B175" s="302">
        <f t="shared" si="188"/>
        <v>1</v>
      </c>
      <c r="C175" s="302">
        <f t="shared" si="186"/>
        <v>1</v>
      </c>
      <c r="D175" s="207"/>
      <c r="E175" s="299">
        <f>+MAX(E174,E176)</f>
        <v>30880</v>
      </c>
      <c r="F175" s="299">
        <f t="shared" ref="F175:L179" si="224">+MAX(F174,F176)</f>
        <v>35360</v>
      </c>
      <c r="G175" s="299">
        <f t="shared" si="224"/>
        <v>39760</v>
      </c>
      <c r="H175" s="299">
        <f t="shared" si="224"/>
        <v>44160</v>
      </c>
      <c r="I175" s="299">
        <f t="shared" si="224"/>
        <v>47680</v>
      </c>
      <c r="J175" s="299">
        <f t="shared" si="224"/>
        <v>51200</v>
      </c>
      <c r="K175" s="299">
        <f t="shared" si="224"/>
        <v>54800</v>
      </c>
      <c r="L175" s="299">
        <f t="shared" si="224"/>
        <v>58320</v>
      </c>
      <c r="M175" s="207"/>
      <c r="N175" s="170" t="s">
        <v>2228</v>
      </c>
      <c r="O175" s="207"/>
      <c r="P175" s="196"/>
      <c r="Q175" s="196"/>
      <c r="R175" s="196"/>
      <c r="S175" s="196"/>
      <c r="T175" s="196"/>
      <c r="U175" s="196"/>
      <c r="V175" s="196"/>
      <c r="W175" s="196"/>
      <c r="X175" s="207"/>
      <c r="Y175" s="196"/>
      <c r="Z175" s="196"/>
      <c r="AA175" s="196"/>
      <c r="AB175" s="196"/>
      <c r="AC175" s="196"/>
      <c r="AD175" s="196"/>
      <c r="AE175" s="196"/>
      <c r="AF175" s="196"/>
      <c r="AG175" s="207"/>
      <c r="AH175" s="207"/>
      <c r="AI175" s="196"/>
      <c r="AJ175" s="196"/>
      <c r="AK175" s="196"/>
      <c r="AL175" s="196"/>
      <c r="AM175" s="196"/>
      <c r="AN175" s="196"/>
      <c r="AO175" s="196"/>
      <c r="AP175" s="196"/>
      <c r="AQ175" s="215"/>
      <c r="AT175" s="9" t="s">
        <v>218</v>
      </c>
      <c r="AW175" s="292"/>
      <c r="AX175" s="292"/>
      <c r="AY175" s="287" t="s">
        <v>1212</v>
      </c>
      <c r="AZ175" s="217" t="s">
        <v>1456</v>
      </c>
      <c r="BA175" s="285" t="s">
        <v>1178</v>
      </c>
      <c r="BB175" s="285" t="s">
        <v>71</v>
      </c>
      <c r="BC175" s="285" t="s">
        <v>1239</v>
      </c>
      <c r="BD175" s="291" t="s">
        <v>2468</v>
      </c>
      <c r="BE175" s="291" t="s">
        <v>2467</v>
      </c>
      <c r="BF175" s="285" t="s">
        <v>1511</v>
      </c>
      <c r="BG175" s="6" t="e">
        <f t="shared" si="199"/>
        <v>#N/A</v>
      </c>
    </row>
    <row r="176" spans="1:59" hidden="1">
      <c r="A176" s="188">
        <f t="shared" si="185"/>
        <v>0</v>
      </c>
      <c r="B176" s="188">
        <f t="shared" si="188"/>
        <v>1</v>
      </c>
      <c r="C176" s="188">
        <f t="shared" si="186"/>
        <v>1</v>
      </c>
      <c r="D176" s="207"/>
      <c r="E176" s="301">
        <f>+MAX(P176,Y176,AI176)</f>
        <v>30880</v>
      </c>
      <c r="F176" s="301">
        <f t="shared" ref="F176:L176" si="225">+MAX(Q176,Z176,AJ176)</f>
        <v>35360</v>
      </c>
      <c r="G176" s="301">
        <f t="shared" si="225"/>
        <v>39760</v>
      </c>
      <c r="H176" s="301">
        <f t="shared" si="225"/>
        <v>44160</v>
      </c>
      <c r="I176" s="301">
        <f t="shared" si="225"/>
        <v>47680</v>
      </c>
      <c r="J176" s="301">
        <f t="shared" si="225"/>
        <v>51200</v>
      </c>
      <c r="K176" s="301">
        <f t="shared" si="225"/>
        <v>54800</v>
      </c>
      <c r="L176" s="301">
        <f t="shared" si="225"/>
        <v>58320</v>
      </c>
      <c r="M176" s="207"/>
      <c r="N176" s="218" t="s">
        <v>2379</v>
      </c>
      <c r="O176" s="207"/>
      <c r="P176" s="197">
        <f t="shared" ref="P176:W176" si="226">+P128*1.6</f>
        <v>30400</v>
      </c>
      <c r="Q176" s="197">
        <f t="shared" si="226"/>
        <v>34720</v>
      </c>
      <c r="R176" s="197">
        <f t="shared" si="226"/>
        <v>39040</v>
      </c>
      <c r="S176" s="197">
        <f t="shared" si="226"/>
        <v>43360</v>
      </c>
      <c r="T176" s="197">
        <f t="shared" si="226"/>
        <v>46880</v>
      </c>
      <c r="U176" s="197">
        <f t="shared" si="226"/>
        <v>50320</v>
      </c>
      <c r="V176" s="197">
        <f t="shared" si="226"/>
        <v>53840</v>
      </c>
      <c r="W176" s="197">
        <f t="shared" si="226"/>
        <v>57280</v>
      </c>
      <c r="X176" s="207"/>
      <c r="Y176" s="197">
        <f t="shared" ref="Y176:AF176" si="227">+Y128*1.6</f>
        <v>0</v>
      </c>
      <c r="Z176" s="197">
        <f t="shared" si="227"/>
        <v>0</v>
      </c>
      <c r="AA176" s="197">
        <f t="shared" si="227"/>
        <v>0</v>
      </c>
      <c r="AB176" s="197">
        <f t="shared" si="227"/>
        <v>0</v>
      </c>
      <c r="AC176" s="197">
        <f t="shared" si="227"/>
        <v>0</v>
      </c>
      <c r="AD176" s="197">
        <f t="shared" si="227"/>
        <v>0</v>
      </c>
      <c r="AE176" s="197">
        <f t="shared" si="227"/>
        <v>0</v>
      </c>
      <c r="AF176" s="197">
        <f t="shared" si="227"/>
        <v>0</v>
      </c>
      <c r="AG176" s="207"/>
      <c r="AH176" s="207"/>
      <c r="AI176" s="197">
        <f t="shared" ref="AI176:AP176" si="228">+AI128*1.6</f>
        <v>30880</v>
      </c>
      <c r="AJ176" s="197">
        <f t="shared" si="228"/>
        <v>35360</v>
      </c>
      <c r="AK176" s="197">
        <f t="shared" si="228"/>
        <v>39760</v>
      </c>
      <c r="AL176" s="197">
        <f t="shared" si="228"/>
        <v>44160</v>
      </c>
      <c r="AM176" s="197">
        <f t="shared" si="228"/>
        <v>47680</v>
      </c>
      <c r="AN176" s="197">
        <f t="shared" si="228"/>
        <v>51200</v>
      </c>
      <c r="AO176" s="197">
        <f t="shared" si="228"/>
        <v>54800</v>
      </c>
      <c r="AP176" s="197">
        <f t="shared" si="228"/>
        <v>58320</v>
      </c>
      <c r="AQ176" s="215"/>
      <c r="AT176" s="9" t="s">
        <v>219</v>
      </c>
      <c r="AW176" s="292"/>
      <c r="AX176" s="292"/>
      <c r="AY176" s="287" t="s">
        <v>1213</v>
      </c>
      <c r="AZ176" s="217" t="s">
        <v>1164</v>
      </c>
      <c r="BA176" s="285" t="s">
        <v>167</v>
      </c>
      <c r="BB176" s="285" t="s">
        <v>1239</v>
      </c>
      <c r="BC176" s="285" t="s">
        <v>1240</v>
      </c>
      <c r="BD176" s="291" t="s">
        <v>2469</v>
      </c>
      <c r="BE176" s="291" t="s">
        <v>1114</v>
      </c>
      <c r="BF176" s="285" t="s">
        <v>2472</v>
      </c>
      <c r="BG176" s="6">
        <f t="shared" si="199"/>
        <v>74</v>
      </c>
    </row>
    <row r="177" spans="1:59" hidden="1">
      <c r="A177" s="188">
        <f t="shared" si="185"/>
        <v>0</v>
      </c>
      <c r="B177" s="188">
        <f t="shared" si="188"/>
        <v>1</v>
      </c>
      <c r="C177" s="188">
        <f t="shared" si="186"/>
        <v>1</v>
      </c>
      <c r="D177" s="207"/>
      <c r="E177" s="299">
        <f>+MAX(E176,E178)</f>
        <v>32720</v>
      </c>
      <c r="F177" s="299">
        <f t="shared" si="224"/>
        <v>37360</v>
      </c>
      <c r="G177" s="299">
        <f t="shared" si="224"/>
        <v>42080</v>
      </c>
      <c r="H177" s="299">
        <f t="shared" si="224"/>
        <v>46720</v>
      </c>
      <c r="I177" s="299">
        <f t="shared" si="224"/>
        <v>50480</v>
      </c>
      <c r="J177" s="299">
        <f t="shared" si="224"/>
        <v>54160</v>
      </c>
      <c r="K177" s="299">
        <f t="shared" si="224"/>
        <v>57920</v>
      </c>
      <c r="L177" s="299">
        <f t="shared" si="224"/>
        <v>61680</v>
      </c>
      <c r="M177" s="207"/>
      <c r="N177" s="170" t="s">
        <v>2228</v>
      </c>
      <c r="O177" s="207"/>
      <c r="P177" s="196"/>
      <c r="Q177" s="196"/>
      <c r="R177" s="196"/>
      <c r="S177" s="196"/>
      <c r="T177" s="196"/>
      <c r="U177" s="196"/>
      <c r="V177" s="196"/>
      <c r="W177" s="196"/>
      <c r="X177" s="207"/>
      <c r="Y177" s="196"/>
      <c r="Z177" s="196"/>
      <c r="AA177" s="196"/>
      <c r="AB177" s="196"/>
      <c r="AC177" s="196"/>
      <c r="AD177" s="196"/>
      <c r="AE177" s="196"/>
      <c r="AF177" s="196"/>
      <c r="AG177" s="207"/>
      <c r="AH177" s="207"/>
      <c r="AI177" s="196"/>
      <c r="AJ177" s="196"/>
      <c r="AK177" s="196"/>
      <c r="AL177" s="196"/>
      <c r="AM177" s="196"/>
      <c r="AN177" s="196"/>
      <c r="AO177" s="196"/>
      <c r="AP177" s="196"/>
      <c r="AQ177" s="215"/>
      <c r="AT177" s="9" t="s">
        <v>220</v>
      </c>
      <c r="AW177" s="292"/>
      <c r="AX177" s="292"/>
      <c r="AY177" s="287" t="s">
        <v>1214</v>
      </c>
      <c r="AZ177" s="217" t="s">
        <v>1520</v>
      </c>
      <c r="BA177" s="285" t="s">
        <v>1179</v>
      </c>
      <c r="BB177" s="285" t="s">
        <v>1240</v>
      </c>
      <c r="BC177" s="285" t="s">
        <v>2173</v>
      </c>
      <c r="BD177" s="291" t="s">
        <v>2470</v>
      </c>
      <c r="BE177" s="291" t="s">
        <v>2468</v>
      </c>
      <c r="BF177" s="285" t="s">
        <v>2473</v>
      </c>
      <c r="BG177" s="6" t="e">
        <f t="shared" si="199"/>
        <v>#N/A</v>
      </c>
    </row>
    <row r="178" spans="1:59" hidden="1">
      <c r="A178" s="188">
        <f>IF($A$24=$AU29,1,0)</f>
        <v>0</v>
      </c>
      <c r="B178" s="188">
        <f t="shared" si="188"/>
        <v>1</v>
      </c>
      <c r="C178" s="188">
        <f t="shared" si="186"/>
        <v>1</v>
      </c>
      <c r="D178" s="207"/>
      <c r="E178" s="301">
        <f>+MAX(P178,Y178,AI178)</f>
        <v>32720</v>
      </c>
      <c r="F178" s="301">
        <f t="shared" ref="F178" si="229">+MAX(Q178,Z178,AJ178)</f>
        <v>37360</v>
      </c>
      <c r="G178" s="301">
        <f t="shared" ref="G178" si="230">+MAX(R178,AA178,AK178)</f>
        <v>42080</v>
      </c>
      <c r="H178" s="301">
        <f t="shared" ref="H178" si="231">+MAX(S178,AB178,AL178)</f>
        <v>46720</v>
      </c>
      <c r="I178" s="301">
        <f t="shared" ref="I178" si="232">+MAX(T178,AC178,AM178)</f>
        <v>50480</v>
      </c>
      <c r="J178" s="301">
        <f t="shared" ref="J178" si="233">+MAX(U178,AD178,AN178)</f>
        <v>54160</v>
      </c>
      <c r="K178" s="301">
        <f t="shared" ref="K178" si="234">+MAX(V178,AE178,AO178)</f>
        <v>57920</v>
      </c>
      <c r="L178" s="301">
        <f t="shared" ref="L178" si="235">+MAX(W178,AF178,AP178)</f>
        <v>61680</v>
      </c>
      <c r="M178" s="207"/>
      <c r="N178" s="218" t="s">
        <v>3004</v>
      </c>
      <c r="O178" s="207"/>
      <c r="P178" s="197">
        <f t="shared" ref="P178:W178" si="236">P130*1.6</f>
        <v>31680</v>
      </c>
      <c r="Q178" s="197">
        <f t="shared" si="236"/>
        <v>36160</v>
      </c>
      <c r="R178" s="197">
        <f t="shared" si="236"/>
        <v>40720</v>
      </c>
      <c r="S178" s="197">
        <f t="shared" si="236"/>
        <v>45200</v>
      </c>
      <c r="T178" s="197">
        <f t="shared" si="236"/>
        <v>48880</v>
      </c>
      <c r="U178" s="197">
        <f t="shared" si="236"/>
        <v>52480</v>
      </c>
      <c r="V178" s="197">
        <f t="shared" si="236"/>
        <v>56080</v>
      </c>
      <c r="W178" s="197">
        <f t="shared" si="236"/>
        <v>59680</v>
      </c>
      <c r="X178" s="207"/>
      <c r="Y178" s="197">
        <f t="shared" ref="Y178:AF178" si="237">+Y130*1.6</f>
        <v>0</v>
      </c>
      <c r="Z178" s="197">
        <f t="shared" si="237"/>
        <v>0</v>
      </c>
      <c r="AA178" s="197">
        <f t="shared" si="237"/>
        <v>0</v>
      </c>
      <c r="AB178" s="197">
        <f t="shared" si="237"/>
        <v>0</v>
      </c>
      <c r="AC178" s="197">
        <f t="shared" si="237"/>
        <v>0</v>
      </c>
      <c r="AD178" s="197">
        <f t="shared" si="237"/>
        <v>0</v>
      </c>
      <c r="AE178" s="197">
        <f t="shared" si="237"/>
        <v>0</v>
      </c>
      <c r="AF178" s="197">
        <f t="shared" si="237"/>
        <v>0</v>
      </c>
      <c r="AG178" s="207"/>
      <c r="AH178" s="207"/>
      <c r="AI178" s="197">
        <f t="shared" ref="AI178:AP178" si="238">+AI130*1.6</f>
        <v>32720</v>
      </c>
      <c r="AJ178" s="197">
        <f t="shared" si="238"/>
        <v>37360</v>
      </c>
      <c r="AK178" s="197">
        <f t="shared" si="238"/>
        <v>42080</v>
      </c>
      <c r="AL178" s="197">
        <f t="shared" si="238"/>
        <v>46720</v>
      </c>
      <c r="AM178" s="197">
        <f t="shared" si="238"/>
        <v>50480</v>
      </c>
      <c r="AN178" s="197">
        <f t="shared" si="238"/>
        <v>54160</v>
      </c>
      <c r="AO178" s="197">
        <f t="shared" si="238"/>
        <v>57920</v>
      </c>
      <c r="AP178" s="197">
        <f t="shared" si="238"/>
        <v>61680</v>
      </c>
      <c r="AQ178" s="215"/>
      <c r="AT178" s="9" t="s">
        <v>221</v>
      </c>
      <c r="AW178" s="292"/>
      <c r="AX178" s="292"/>
      <c r="AY178" s="287" t="s">
        <v>1215</v>
      </c>
      <c r="AZ178" s="217" t="s">
        <v>1457</v>
      </c>
      <c r="BA178" s="285" t="s">
        <v>1180</v>
      </c>
      <c r="BB178" s="285" t="s">
        <v>2173</v>
      </c>
      <c r="BC178" s="285" t="s">
        <v>1242</v>
      </c>
      <c r="BD178" s="291" t="s">
        <v>118</v>
      </c>
      <c r="BE178" s="291" t="s">
        <v>2469</v>
      </c>
      <c r="BF178" s="285" t="s">
        <v>2945</v>
      </c>
      <c r="BG178" s="6" t="e">
        <f t="shared" si="199"/>
        <v>#N/A</v>
      </c>
    </row>
    <row r="179" spans="1:59" hidden="1">
      <c r="A179" s="188">
        <f>IF($A$24=$AU30,1,0)</f>
        <v>0</v>
      </c>
      <c r="B179" s="188">
        <f t="shared" si="188"/>
        <v>1</v>
      </c>
      <c r="C179" s="188">
        <f t="shared" si="186"/>
        <v>1</v>
      </c>
      <c r="D179" s="207"/>
      <c r="E179" s="299">
        <f>+MAX(E178,E180)</f>
        <v>33920</v>
      </c>
      <c r="F179" s="299">
        <f t="shared" si="224"/>
        <v>38800</v>
      </c>
      <c r="G179" s="299">
        <f t="shared" si="224"/>
        <v>43600</v>
      </c>
      <c r="H179" s="299">
        <f t="shared" si="224"/>
        <v>48480</v>
      </c>
      <c r="I179" s="299">
        <f t="shared" si="224"/>
        <v>52320</v>
      </c>
      <c r="J179" s="299">
        <f t="shared" si="224"/>
        <v>56240</v>
      </c>
      <c r="K179" s="299">
        <f t="shared" si="224"/>
        <v>60080</v>
      </c>
      <c r="L179" s="299">
        <f t="shared" si="224"/>
        <v>64000</v>
      </c>
      <c r="M179" s="207"/>
      <c r="N179" s="170" t="s">
        <v>2228</v>
      </c>
      <c r="O179" s="207"/>
      <c r="P179" s="196"/>
      <c r="Q179" s="196"/>
      <c r="R179" s="196"/>
      <c r="S179" s="196"/>
      <c r="T179" s="196"/>
      <c r="U179" s="196"/>
      <c r="V179" s="196"/>
      <c r="W179" s="196"/>
      <c r="X179" s="207"/>
      <c r="Y179" s="196"/>
      <c r="Z179" s="196"/>
      <c r="AA179" s="196"/>
      <c r="AB179" s="196"/>
      <c r="AC179" s="196"/>
      <c r="AD179" s="196"/>
      <c r="AE179" s="196"/>
      <c r="AF179" s="196"/>
      <c r="AG179" s="207"/>
      <c r="AH179" s="207"/>
      <c r="AI179" s="196"/>
      <c r="AJ179" s="196"/>
      <c r="AK179" s="196"/>
      <c r="AL179" s="196"/>
      <c r="AM179" s="196"/>
      <c r="AN179" s="196"/>
      <c r="AO179" s="196"/>
      <c r="AP179" s="196"/>
      <c r="AQ179" s="215"/>
      <c r="AT179" s="9" t="s">
        <v>57</v>
      </c>
      <c r="AW179" s="292"/>
      <c r="AX179" s="292"/>
      <c r="AY179" s="287" t="s">
        <v>1216</v>
      </c>
      <c r="AZ179" s="217" t="s">
        <v>1165</v>
      </c>
      <c r="BA179" s="285" t="s">
        <v>70</v>
      </c>
      <c r="BB179" s="285" t="s">
        <v>1242</v>
      </c>
      <c r="BC179" s="285" t="s">
        <v>1243</v>
      </c>
      <c r="BD179" s="291" t="s">
        <v>2471</v>
      </c>
      <c r="BE179" s="291" t="s">
        <v>2470</v>
      </c>
      <c r="BF179" s="285" t="s">
        <v>1444</v>
      </c>
      <c r="BG179" s="6" t="e">
        <f t="shared" si="199"/>
        <v>#N/A</v>
      </c>
    </row>
    <row r="180" spans="1:59" hidden="1">
      <c r="A180" s="188">
        <f>IF($A$24=$AU31,1,0)</f>
        <v>0</v>
      </c>
      <c r="B180" s="188">
        <f t="shared" si="188"/>
        <v>1</v>
      </c>
      <c r="C180" s="188">
        <f t="shared" si="186"/>
        <v>1</v>
      </c>
      <c r="D180" s="207"/>
      <c r="E180" s="301">
        <f>+MAX(P180,Y180,AI180)</f>
        <v>33920</v>
      </c>
      <c r="F180" s="301">
        <f t="shared" ref="F180" si="239">+MAX(Q180,Z180,AJ180)</f>
        <v>38800</v>
      </c>
      <c r="G180" s="301">
        <f t="shared" ref="G180" si="240">+MAX(R180,AA180,AK180)</f>
        <v>43600</v>
      </c>
      <c r="H180" s="301">
        <f t="shared" ref="H180" si="241">+MAX(S180,AB180,AL180)</f>
        <v>48480</v>
      </c>
      <c r="I180" s="301">
        <f t="shared" ref="I180" si="242">+MAX(T180,AC180,AM180)</f>
        <v>52320</v>
      </c>
      <c r="J180" s="301">
        <f t="shared" ref="J180" si="243">+MAX(U180,AD180,AN180)</f>
        <v>56240</v>
      </c>
      <c r="K180" s="301">
        <f t="shared" ref="K180" si="244">+MAX(V180,AE180,AO180)</f>
        <v>60080</v>
      </c>
      <c r="L180" s="301">
        <f t="shared" ref="L180" si="245">+MAX(W180,AF180,AP180)</f>
        <v>64000</v>
      </c>
      <c r="M180" s="207"/>
      <c r="N180" s="218" t="s">
        <v>2968</v>
      </c>
      <c r="O180" s="207"/>
      <c r="P180" s="197">
        <f>P132*1.6</f>
        <v>32880</v>
      </c>
      <c r="Q180" s="197">
        <f t="shared" ref="Q180:W180" si="246">Q132*1.6</f>
        <v>37600</v>
      </c>
      <c r="R180" s="197">
        <f t="shared" si="246"/>
        <v>42320</v>
      </c>
      <c r="S180" s="197">
        <f t="shared" si="246"/>
        <v>46960</v>
      </c>
      <c r="T180" s="197">
        <f t="shared" si="246"/>
        <v>50720</v>
      </c>
      <c r="U180" s="197">
        <f t="shared" si="246"/>
        <v>54480</v>
      </c>
      <c r="V180" s="197">
        <f t="shared" si="246"/>
        <v>58240</v>
      </c>
      <c r="W180" s="197">
        <f t="shared" si="246"/>
        <v>62000</v>
      </c>
      <c r="X180" s="207"/>
      <c r="Y180" s="197">
        <f>+Y132*1.6</f>
        <v>0</v>
      </c>
      <c r="Z180" s="197">
        <f t="shared" ref="Z180:AF180" si="247">+Z132*1.6</f>
        <v>0</v>
      </c>
      <c r="AA180" s="197">
        <f t="shared" si="247"/>
        <v>0</v>
      </c>
      <c r="AB180" s="197">
        <f t="shared" si="247"/>
        <v>0</v>
      </c>
      <c r="AC180" s="197">
        <f t="shared" si="247"/>
        <v>0</v>
      </c>
      <c r="AD180" s="197">
        <f t="shared" si="247"/>
        <v>0</v>
      </c>
      <c r="AE180" s="197">
        <f t="shared" si="247"/>
        <v>0</v>
      </c>
      <c r="AF180" s="197">
        <f t="shared" si="247"/>
        <v>0</v>
      </c>
      <c r="AG180" s="207"/>
      <c r="AH180" s="207"/>
      <c r="AI180" s="197">
        <f>+AI132*1.6</f>
        <v>33920</v>
      </c>
      <c r="AJ180" s="197">
        <f t="shared" ref="AJ180:AP180" si="248">+AJ132*1.6</f>
        <v>38800</v>
      </c>
      <c r="AK180" s="197">
        <f t="shared" si="248"/>
        <v>43600</v>
      </c>
      <c r="AL180" s="197">
        <f t="shared" si="248"/>
        <v>48480</v>
      </c>
      <c r="AM180" s="197">
        <f t="shared" si="248"/>
        <v>52320</v>
      </c>
      <c r="AN180" s="197">
        <f t="shared" si="248"/>
        <v>56240</v>
      </c>
      <c r="AO180" s="197">
        <f t="shared" si="248"/>
        <v>60080</v>
      </c>
      <c r="AP180" s="197">
        <f t="shared" si="248"/>
        <v>64000</v>
      </c>
      <c r="AQ180" s="215"/>
      <c r="AT180" s="9" t="s">
        <v>222</v>
      </c>
      <c r="AW180" s="292"/>
      <c r="AX180" s="292"/>
      <c r="AY180" s="287" t="s">
        <v>1217</v>
      </c>
      <c r="AZ180" s="217" t="s">
        <v>1166</v>
      </c>
      <c r="BA180" s="285" t="s">
        <v>1181</v>
      </c>
      <c r="BB180" s="285" t="s">
        <v>1243</v>
      </c>
      <c r="BC180" s="285" t="s">
        <v>1244</v>
      </c>
      <c r="BD180" s="291" t="s">
        <v>1572</v>
      </c>
      <c r="BE180" s="291" t="s">
        <v>118</v>
      </c>
      <c r="BF180" s="285" t="s">
        <v>3018</v>
      </c>
      <c r="BG180" s="6" t="e">
        <f t="shared" si="199"/>
        <v>#N/A</v>
      </c>
    </row>
    <row r="181" spans="1:59" hidden="1">
      <c r="A181" s="118"/>
      <c r="B181" s="119"/>
      <c r="C181" s="120"/>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21" t="s">
        <v>1420</v>
      </c>
      <c r="AT181" s="9" t="s">
        <v>223</v>
      </c>
      <c r="AW181" s="292"/>
      <c r="AX181" s="292"/>
      <c r="AY181" s="287" t="s">
        <v>1218</v>
      </c>
      <c r="AZ181" s="217" t="s">
        <v>1167</v>
      </c>
      <c r="BA181" s="285" t="s">
        <v>1182</v>
      </c>
      <c r="BB181" s="285" t="s">
        <v>1244</v>
      </c>
      <c r="BC181" s="285" t="s">
        <v>1541</v>
      </c>
      <c r="BD181" s="291" t="s">
        <v>1511</v>
      </c>
      <c r="BE181" s="291" t="s">
        <v>2471</v>
      </c>
      <c r="BF181" s="285" t="s">
        <v>3019</v>
      </c>
      <c r="BG181" s="6" t="e">
        <f t="shared" si="199"/>
        <v>#N/A</v>
      </c>
    </row>
    <row r="182" spans="1:59" ht="15.75" hidden="1">
      <c r="A182" s="108"/>
      <c r="B182" s="109"/>
      <c r="C182" s="109"/>
      <c r="D182" s="109"/>
      <c r="E182" s="109"/>
      <c r="F182" s="109"/>
      <c r="G182" s="109"/>
      <c r="H182" s="109"/>
      <c r="I182" s="109"/>
      <c r="J182" s="109"/>
      <c r="K182" s="109"/>
      <c r="L182" s="110"/>
      <c r="N182" s="96" t="s">
        <v>1066</v>
      </c>
      <c r="P182" s="312" t="s">
        <v>1066</v>
      </c>
      <c r="Q182" s="312"/>
      <c r="R182" s="312"/>
      <c r="S182" s="312"/>
      <c r="T182" s="312"/>
      <c r="U182" s="312"/>
      <c r="V182" s="312"/>
      <c r="W182" s="312"/>
      <c r="AI182" s="312" t="s">
        <v>2223</v>
      </c>
      <c r="AJ182" s="312"/>
      <c r="AK182" s="312"/>
      <c r="AL182" s="312"/>
      <c r="AM182" s="312"/>
      <c r="AN182" s="312"/>
      <c r="AO182" s="312"/>
      <c r="AP182" s="312"/>
      <c r="AT182" s="9" t="s">
        <v>224</v>
      </c>
      <c r="AW182" s="292"/>
      <c r="AX182" s="292"/>
      <c r="AY182" s="287" t="s">
        <v>1219</v>
      </c>
      <c r="AZ182" s="217" t="s">
        <v>1168</v>
      </c>
      <c r="BA182" s="285" t="s">
        <v>1183</v>
      </c>
      <c r="BB182" s="285" t="s">
        <v>1541</v>
      </c>
      <c r="BC182" s="285" t="s">
        <v>225</v>
      </c>
      <c r="BD182" s="291" t="s">
        <v>2472</v>
      </c>
      <c r="BE182" s="291" t="s">
        <v>1572</v>
      </c>
      <c r="BF182" s="285" t="s">
        <v>2475</v>
      </c>
      <c r="BG182" s="6">
        <f t="shared" si="199"/>
        <v>75</v>
      </c>
    </row>
    <row r="183" spans="1:59" hidden="1">
      <c r="A183" s="111"/>
      <c r="B183" s="98"/>
      <c r="C183" s="98"/>
      <c r="D183" s="98"/>
      <c r="E183" s="98"/>
      <c r="F183" s="98"/>
      <c r="G183" s="98"/>
      <c r="H183" s="98"/>
      <c r="I183" s="98"/>
      <c r="J183" s="98"/>
      <c r="K183" s="98"/>
      <c r="L183" s="112"/>
      <c r="N183" s="97" t="str">
        <f>CONCATENATE($AU$10,$B$11,$N$134)</f>
        <v>Before 12-31-2008Hill60</v>
      </c>
      <c r="P183" s="36"/>
      <c r="Q183" s="42"/>
      <c r="R183" s="42"/>
      <c r="S183" s="303"/>
      <c r="T183" s="42"/>
      <c r="U183" s="42"/>
      <c r="V183" s="42"/>
      <c r="W183" s="37"/>
      <c r="AI183" s="36"/>
      <c r="AJ183" s="42" t="s">
        <v>2178</v>
      </c>
      <c r="AK183" s="42"/>
      <c r="AL183" s="222"/>
      <c r="AM183" s="42"/>
      <c r="AN183" s="42"/>
      <c r="AO183" s="42"/>
      <c r="AP183" s="37"/>
      <c r="AT183" s="9" t="s">
        <v>225</v>
      </c>
      <c r="AW183" s="292"/>
      <c r="AX183" s="292"/>
      <c r="AY183" s="287" t="s">
        <v>62</v>
      </c>
      <c r="AZ183" s="217" t="s">
        <v>1169</v>
      </c>
      <c r="BA183" s="285" t="s">
        <v>1184</v>
      </c>
      <c r="BB183" s="285" t="s">
        <v>225</v>
      </c>
      <c r="BC183" s="285" t="s">
        <v>1248</v>
      </c>
      <c r="BD183" s="291" t="s">
        <v>2473</v>
      </c>
      <c r="BE183" s="291" t="s">
        <v>1511</v>
      </c>
      <c r="BF183" s="285" t="s">
        <v>3020</v>
      </c>
      <c r="BG183" s="6">
        <f t="shared" si="199"/>
        <v>76</v>
      </c>
    </row>
    <row r="184" spans="1:59" hidden="1">
      <c r="A184" s="111"/>
      <c r="B184" s="98"/>
      <c r="C184" s="98"/>
      <c r="D184" s="98"/>
      <c r="E184" s="98"/>
      <c r="F184" s="98"/>
      <c r="G184" s="98"/>
      <c r="H184" s="98"/>
      <c r="I184" s="98"/>
      <c r="J184" s="98"/>
      <c r="K184" s="98"/>
      <c r="L184" s="112"/>
      <c r="N184" s="97" t="str">
        <f>CONCATENATE($AU$11,$B$11,$N$134)</f>
        <v>1/1/2009 - 5/13/2010Hill60</v>
      </c>
      <c r="P184" s="38"/>
      <c r="Q184" s="30"/>
      <c r="R184" s="30"/>
      <c r="S184" s="304">
        <f>+S112/5*10</f>
        <v>48300</v>
      </c>
      <c r="T184" s="30"/>
      <c r="U184" s="30"/>
      <c r="V184" s="30"/>
      <c r="W184" s="39"/>
      <c r="AI184" s="38"/>
      <c r="AJ184" s="30"/>
      <c r="AK184" s="30"/>
      <c r="AL184" s="223">
        <v>51600</v>
      </c>
      <c r="AM184" s="30"/>
      <c r="AN184" s="30"/>
      <c r="AO184" s="30"/>
      <c r="AP184" s="39"/>
      <c r="AT184" s="9" t="s">
        <v>226</v>
      </c>
      <c r="AW184" s="292"/>
      <c r="AX184" s="292"/>
      <c r="AY184" s="287" t="s">
        <v>1220</v>
      </c>
      <c r="AZ184" s="217" t="s">
        <v>1068</v>
      </c>
      <c r="BA184" s="285" t="s">
        <v>1423</v>
      </c>
      <c r="BB184" s="285" t="s">
        <v>1248</v>
      </c>
      <c r="BC184" s="285" t="s">
        <v>1249</v>
      </c>
      <c r="BD184" s="291" t="s">
        <v>2474</v>
      </c>
      <c r="BE184" s="291" t="s">
        <v>2472</v>
      </c>
      <c r="BF184" s="285" t="s">
        <v>3021</v>
      </c>
      <c r="BG184" s="6" t="e">
        <f t="shared" si="199"/>
        <v>#N/A</v>
      </c>
    </row>
    <row r="185" spans="1:59" hidden="1">
      <c r="A185" s="111"/>
      <c r="B185" s="98"/>
      <c r="C185" s="98"/>
      <c r="D185" s="98"/>
      <c r="E185" s="98"/>
      <c r="F185" s="98"/>
      <c r="G185" s="98"/>
      <c r="H185" s="98"/>
      <c r="I185" s="98"/>
      <c r="J185" s="98"/>
      <c r="K185" s="98"/>
      <c r="L185" s="112"/>
      <c r="N185" s="95"/>
      <c r="P185" s="38"/>
      <c r="Q185" s="30"/>
      <c r="R185" s="30"/>
      <c r="S185" s="305">
        <f>+MAX(S184,S186)</f>
        <v>48300</v>
      </c>
      <c r="T185" s="30"/>
      <c r="U185" s="30"/>
      <c r="V185" s="30"/>
      <c r="W185" s="39"/>
      <c r="AI185" s="38"/>
      <c r="AJ185" s="30"/>
      <c r="AK185" s="30"/>
      <c r="AL185" s="224"/>
      <c r="AM185" s="30"/>
      <c r="AN185" s="30"/>
      <c r="AO185" s="30"/>
      <c r="AP185" s="39"/>
      <c r="AT185" s="9" t="s">
        <v>227</v>
      </c>
      <c r="AW185" s="292"/>
      <c r="AX185" s="292"/>
      <c r="AY185" s="287" t="s">
        <v>1018</v>
      </c>
      <c r="AZ185" s="217" t="s">
        <v>1170</v>
      </c>
      <c r="BA185" s="285" t="s">
        <v>1185</v>
      </c>
      <c r="BB185" s="285" t="s">
        <v>1249</v>
      </c>
      <c r="BC185" s="285" t="s">
        <v>1250</v>
      </c>
      <c r="BD185" s="291" t="s">
        <v>1444</v>
      </c>
      <c r="BE185" s="291" t="s">
        <v>2473</v>
      </c>
      <c r="BF185" s="285" t="s">
        <v>2477</v>
      </c>
    </row>
    <row r="186" spans="1:59" hidden="1">
      <c r="A186" s="111"/>
      <c r="B186" s="98"/>
      <c r="C186" s="98"/>
      <c r="D186" s="98"/>
      <c r="E186" s="98"/>
      <c r="F186" s="98"/>
      <c r="G186" s="98"/>
      <c r="H186" s="98"/>
      <c r="I186" s="98"/>
      <c r="J186" s="98"/>
      <c r="K186" s="98"/>
      <c r="L186" s="112"/>
      <c r="N186" s="97" t="str">
        <f>CONCATENATE($AU$13,$B$11,$N$134)</f>
        <v>6/29/2010 - 5/30/2011Hill60</v>
      </c>
      <c r="P186" s="38"/>
      <c r="Q186" s="30"/>
      <c r="R186" s="30"/>
      <c r="S186" s="304">
        <f>+S114/5*10</f>
        <v>48300</v>
      </c>
      <c r="T186" s="30"/>
      <c r="U186" s="30"/>
      <c r="V186" s="30"/>
      <c r="W186" s="39"/>
      <c r="AI186" s="38"/>
      <c r="AJ186" s="30"/>
      <c r="AK186" s="30"/>
      <c r="AL186" s="223">
        <v>51600</v>
      </c>
      <c r="AM186" s="30"/>
      <c r="AN186" s="30"/>
      <c r="AO186" s="30"/>
      <c r="AP186" s="39"/>
      <c r="AT186" s="9" t="s">
        <v>228</v>
      </c>
      <c r="AW186" s="292"/>
      <c r="AX186" s="292"/>
      <c r="AY186" s="287" t="s">
        <v>1221</v>
      </c>
      <c r="AZ186" s="217" t="s">
        <v>1171</v>
      </c>
      <c r="BA186" s="285" t="s">
        <v>1458</v>
      </c>
      <c r="BB186" s="285" t="s">
        <v>1250</v>
      </c>
      <c r="BC186" s="285" t="s">
        <v>1251</v>
      </c>
      <c r="BD186" s="291" t="s">
        <v>1115</v>
      </c>
      <c r="BE186" s="291" t="s">
        <v>2474</v>
      </c>
      <c r="BF186" s="285" t="s">
        <v>1116</v>
      </c>
    </row>
    <row r="187" spans="1:59" hidden="1">
      <c r="A187" s="111"/>
      <c r="B187" s="98"/>
      <c r="C187" s="98"/>
      <c r="D187" s="98"/>
      <c r="E187" s="98"/>
      <c r="F187" s="98"/>
      <c r="G187" s="98"/>
      <c r="H187" s="98"/>
      <c r="I187" s="98"/>
      <c r="J187" s="98"/>
      <c r="K187" s="98"/>
      <c r="L187" s="112"/>
      <c r="N187" s="95"/>
      <c r="P187" s="38"/>
      <c r="Q187" s="30"/>
      <c r="R187" s="30"/>
      <c r="S187" s="305">
        <f>+MAX(S186,S188)</f>
        <v>51800</v>
      </c>
      <c r="T187" s="30"/>
      <c r="U187" s="30"/>
      <c r="V187" s="30"/>
      <c r="W187" s="39"/>
      <c r="AI187" s="38"/>
      <c r="AJ187" s="30"/>
      <c r="AK187" s="30"/>
      <c r="AL187" s="224"/>
      <c r="AM187" s="30"/>
      <c r="AN187" s="30"/>
      <c r="AO187" s="30"/>
      <c r="AP187" s="39"/>
      <c r="AT187" s="9" t="s">
        <v>38</v>
      </c>
      <c r="AW187" s="292"/>
      <c r="AX187" s="292"/>
      <c r="AY187" s="287" t="s">
        <v>1222</v>
      </c>
      <c r="AZ187" s="217" t="s">
        <v>1172</v>
      </c>
      <c r="BA187" s="285" t="s">
        <v>1186</v>
      </c>
      <c r="BB187" s="285" t="s">
        <v>1251</v>
      </c>
      <c r="BC187" s="285" t="s">
        <v>1252</v>
      </c>
      <c r="BD187" s="291" t="s">
        <v>2475</v>
      </c>
      <c r="BE187" s="291" t="s">
        <v>1444</v>
      </c>
      <c r="BF187" s="285" t="s">
        <v>1117</v>
      </c>
      <c r="BG187" s="6">
        <f>+MATCH(BE$10:BE$558,AZ$10:AZ$551,0)</f>
        <v>78</v>
      </c>
    </row>
    <row r="188" spans="1:59" hidden="1">
      <c r="A188" s="111"/>
      <c r="B188" s="98"/>
      <c r="C188" s="98"/>
      <c r="D188" s="98"/>
      <c r="E188" s="98"/>
      <c r="F188" s="98"/>
      <c r="G188" s="98"/>
      <c r="H188" s="98"/>
      <c r="I188" s="98"/>
      <c r="J188" s="98"/>
      <c r="K188" s="98"/>
      <c r="L188" s="112"/>
      <c r="N188" s="97" t="str">
        <f>CONCATENATE(AU15,$B$11)</f>
        <v>7/16/2011 - 11/31/2011Hill</v>
      </c>
      <c r="P188" s="38"/>
      <c r="Q188" s="30"/>
      <c r="R188" s="30"/>
      <c r="S188" s="304">
        <f>VLOOKUP($N188,'6-1-11'!$A$4:$T$257,E$134+3,FALSE)</f>
        <v>51800</v>
      </c>
      <c r="T188" s="30"/>
      <c r="U188" s="30"/>
      <c r="V188" s="30"/>
      <c r="W188" s="39"/>
      <c r="AI188" s="38"/>
      <c r="AJ188" s="30"/>
      <c r="AK188" s="30"/>
      <c r="AL188" s="223">
        <v>51600</v>
      </c>
      <c r="AM188" s="30"/>
      <c r="AN188" s="30"/>
      <c r="AO188" s="30"/>
      <c r="AP188" s="39"/>
      <c r="AT188" s="9" t="s">
        <v>229</v>
      </c>
      <c r="AW188" s="292"/>
      <c r="AX188" s="292"/>
      <c r="AY188" s="287" t="s">
        <v>1223</v>
      </c>
      <c r="AZ188" s="217" t="s">
        <v>1173</v>
      </c>
      <c r="BA188" s="285" t="s">
        <v>1425</v>
      </c>
      <c r="BB188" s="285" t="s">
        <v>1252</v>
      </c>
      <c r="BC188" s="285" t="s">
        <v>1253</v>
      </c>
      <c r="BD188" s="291" t="s">
        <v>2476</v>
      </c>
      <c r="BE188" s="291" t="s">
        <v>1115</v>
      </c>
      <c r="BF188" s="285" t="s">
        <v>2478</v>
      </c>
      <c r="BG188" s="6">
        <f>+MATCH(BE$10:BE$558,AZ$10:AZ$551,0)</f>
        <v>79</v>
      </c>
    </row>
    <row r="189" spans="1:59" hidden="1">
      <c r="A189" s="111"/>
      <c r="B189" s="98"/>
      <c r="C189" s="98"/>
      <c r="D189" s="98"/>
      <c r="E189" s="98"/>
      <c r="F189" s="98"/>
      <c r="G189" s="98"/>
      <c r="H189" s="98"/>
      <c r="I189" s="98"/>
      <c r="J189" s="98"/>
      <c r="K189" s="98"/>
      <c r="L189" s="112"/>
      <c r="N189" s="95"/>
      <c r="P189" s="38"/>
      <c r="Q189" s="30"/>
      <c r="R189" s="30"/>
      <c r="S189" s="305">
        <f>+MAX(S188,S190)</f>
        <v>52500</v>
      </c>
      <c r="T189" s="30"/>
      <c r="U189" s="30"/>
      <c r="V189" s="30"/>
      <c r="W189" s="39"/>
      <c r="AI189" s="38"/>
      <c r="AJ189" s="30"/>
      <c r="AK189" s="30"/>
      <c r="AL189" s="224"/>
      <c r="AM189" s="30"/>
      <c r="AN189" s="30"/>
      <c r="AO189" s="30"/>
      <c r="AP189" s="39"/>
      <c r="AT189" s="9" t="s">
        <v>230</v>
      </c>
      <c r="AW189" s="292"/>
      <c r="AX189" s="292"/>
      <c r="AY189" s="287" t="s">
        <v>1224</v>
      </c>
      <c r="AZ189" s="217" t="s">
        <v>1017</v>
      </c>
      <c r="BA189" s="285" t="s">
        <v>172</v>
      </c>
      <c r="BB189" s="285" t="s">
        <v>1253</v>
      </c>
      <c r="BC189" s="285" t="s">
        <v>72</v>
      </c>
      <c r="BD189" s="291" t="s">
        <v>2477</v>
      </c>
      <c r="BE189" s="291" t="s">
        <v>2475</v>
      </c>
      <c r="BF189" s="285" t="s">
        <v>1573</v>
      </c>
      <c r="BG189" s="6" t="e">
        <f>+MATCH(BE$10:BE$558,AZ$10:AZ$551,0)</f>
        <v>#N/A</v>
      </c>
    </row>
    <row r="190" spans="1:59" hidden="1">
      <c r="A190" s="111"/>
      <c r="B190" s="98"/>
      <c r="C190" s="98"/>
      <c r="D190" s="98"/>
      <c r="E190" s="98"/>
      <c r="F190" s="98"/>
      <c r="G190" s="98"/>
      <c r="H190" s="98"/>
      <c r="I190" s="98"/>
      <c r="J190" s="98"/>
      <c r="K190" s="98"/>
      <c r="L190" s="112"/>
      <c r="N190" s="97" t="str">
        <f>CONCATENATE(AU17,$B$11)</f>
        <v>1/16/2012 - 12/3/2012Hill</v>
      </c>
      <c r="P190" s="38"/>
      <c r="Q190" s="30"/>
      <c r="R190" s="30"/>
      <c r="S190" s="304">
        <f>VLOOKUP($N190,'12-1-11'!$A$4:$T$257,E$134+3,FALSE)</f>
        <v>52500</v>
      </c>
      <c r="T190" s="30"/>
      <c r="U190" s="30"/>
      <c r="V190" s="30"/>
      <c r="W190" s="39"/>
      <c r="AI190" s="38"/>
      <c r="AJ190" s="30"/>
      <c r="AK190" s="30"/>
      <c r="AL190" s="223">
        <v>52400</v>
      </c>
      <c r="AM190" s="30"/>
      <c r="AN190" s="30"/>
      <c r="AO190" s="30"/>
      <c r="AP190" s="39"/>
      <c r="AT190" s="9" t="s">
        <v>32</v>
      </c>
      <c r="AW190" s="292"/>
      <c r="AX190" s="292"/>
      <c r="AY190" s="287" t="s">
        <v>1225</v>
      </c>
      <c r="AZ190" s="217" t="s">
        <v>1174</v>
      </c>
      <c r="BA190" s="285" t="s">
        <v>1187</v>
      </c>
      <c r="BB190" s="285" t="s">
        <v>72</v>
      </c>
      <c r="BC190" s="285" t="s">
        <v>1542</v>
      </c>
      <c r="BD190" s="291" t="s">
        <v>1116</v>
      </c>
      <c r="BE190" s="291" t="s">
        <v>2476</v>
      </c>
      <c r="BF190" s="285" t="s">
        <v>1118</v>
      </c>
      <c r="BG190" s="6">
        <f>+MATCH(BE$10:BE$558,AZ$10:AZ$551,0)</f>
        <v>80</v>
      </c>
    </row>
    <row r="191" spans="1:59" hidden="1">
      <c r="A191" s="111"/>
      <c r="B191" s="98"/>
      <c r="C191" s="98"/>
      <c r="D191" s="98"/>
      <c r="E191" s="98"/>
      <c r="F191" s="98"/>
      <c r="G191" s="98"/>
      <c r="H191" s="98"/>
      <c r="I191" s="98"/>
      <c r="J191" s="98"/>
      <c r="K191" s="98"/>
      <c r="L191" s="112"/>
      <c r="N191" s="95"/>
      <c r="P191" s="38"/>
      <c r="Q191" s="30"/>
      <c r="R191" s="30"/>
      <c r="S191" s="305">
        <f>+MAX(S190,S192)</f>
        <v>53900</v>
      </c>
      <c r="T191" s="30"/>
      <c r="U191" s="30"/>
      <c r="V191" s="30"/>
      <c r="W191" s="39"/>
      <c r="AI191" s="38"/>
      <c r="AJ191" s="30"/>
      <c r="AK191" s="30"/>
      <c r="AL191" s="224"/>
      <c r="AM191" s="30"/>
      <c r="AN191" s="30"/>
      <c r="AO191" s="30"/>
      <c r="AP191" s="39"/>
      <c r="AT191" s="9"/>
      <c r="AW191" s="292"/>
      <c r="AX191" s="292"/>
      <c r="AY191" s="287" t="s">
        <v>204</v>
      </c>
      <c r="AZ191" s="217" t="s">
        <v>1175</v>
      </c>
      <c r="BA191" s="285" t="s">
        <v>1188</v>
      </c>
      <c r="BB191" s="285" t="s">
        <v>1542</v>
      </c>
      <c r="BC191" s="285" t="s">
        <v>32</v>
      </c>
      <c r="BD191" s="291" t="s">
        <v>1117</v>
      </c>
      <c r="BE191" s="291" t="s">
        <v>2477</v>
      </c>
      <c r="BF191" s="285" t="s">
        <v>1119</v>
      </c>
    </row>
    <row r="192" spans="1:59" hidden="1">
      <c r="A192" s="111"/>
      <c r="B192" s="98"/>
      <c r="C192" s="98"/>
      <c r="D192" s="98"/>
      <c r="E192" s="98"/>
      <c r="F192" s="98"/>
      <c r="G192" s="98"/>
      <c r="H192" s="98"/>
      <c r="I192" s="98"/>
      <c r="J192" s="98"/>
      <c r="K192" s="98"/>
      <c r="L192" s="112"/>
      <c r="N192" s="97" t="str">
        <f>CONCATENATE(AU19,$B$11)</f>
        <v>1/18/2013 - 12/17/2013Hill</v>
      </c>
      <c r="P192" s="38"/>
      <c r="Q192" s="30"/>
      <c r="R192" s="30"/>
      <c r="S192" s="304">
        <f>VLOOKUP($N192,'2013 placeholder'!$A$4:$T$257,E$134+3,FALSE)</f>
        <v>53900</v>
      </c>
      <c r="T192" s="30"/>
      <c r="U192" s="30"/>
      <c r="V192" s="30"/>
      <c r="W192" s="39"/>
      <c r="AI192" s="38"/>
      <c r="AJ192" s="30"/>
      <c r="AK192" s="30"/>
      <c r="AL192" s="223">
        <v>52400</v>
      </c>
      <c r="AM192" s="30"/>
      <c r="AN192" s="30"/>
      <c r="AO192" s="30"/>
      <c r="AP192" s="39"/>
      <c r="AT192" s="9"/>
      <c r="AW192" s="292"/>
      <c r="AX192" s="292"/>
      <c r="AY192" s="287" t="s">
        <v>1226</v>
      </c>
      <c r="AZ192" s="217" t="s">
        <v>1176</v>
      </c>
      <c r="BA192" s="285" t="s">
        <v>1189</v>
      </c>
      <c r="BB192" s="285" t="s">
        <v>32</v>
      </c>
      <c r="BC192" s="285" t="s">
        <v>1263</v>
      </c>
      <c r="BD192" s="291" t="s">
        <v>2478</v>
      </c>
      <c r="BE192" s="291" t="s">
        <v>1116</v>
      </c>
      <c r="BF192" s="285" t="s">
        <v>2479</v>
      </c>
    </row>
    <row r="193" spans="1:59" hidden="1">
      <c r="A193" s="111"/>
      <c r="B193" s="98"/>
      <c r="C193" s="98"/>
      <c r="D193" s="98"/>
      <c r="E193" s="98"/>
      <c r="F193" s="98"/>
      <c r="G193" s="98"/>
      <c r="H193" s="98"/>
      <c r="I193" s="98"/>
      <c r="J193" s="98"/>
      <c r="K193" s="98"/>
      <c r="L193" s="112"/>
      <c r="N193" s="170" t="s">
        <v>2228</v>
      </c>
      <c r="P193" s="38"/>
      <c r="Q193" s="30"/>
      <c r="R193" s="30"/>
      <c r="S193" s="306">
        <f>+MAX(S192,S194)</f>
        <v>53900</v>
      </c>
      <c r="T193" s="30"/>
      <c r="U193" s="30"/>
      <c r="V193" s="30"/>
      <c r="W193" s="39"/>
      <c r="AI193" s="38"/>
      <c r="AJ193" s="30"/>
      <c r="AK193" s="30"/>
      <c r="AL193" s="224"/>
      <c r="AM193" s="30"/>
      <c r="AN193" s="30"/>
      <c r="AO193" s="30"/>
      <c r="AP193" s="39"/>
      <c r="AT193" s="9" t="s">
        <v>231</v>
      </c>
      <c r="AW193" s="292"/>
      <c r="AX193" s="292"/>
      <c r="AY193" s="287" t="s">
        <v>65</v>
      </c>
      <c r="AZ193" s="217" t="s">
        <v>1177</v>
      </c>
      <c r="BA193" s="285" t="s">
        <v>1190</v>
      </c>
      <c r="BB193" s="285" t="s">
        <v>1263</v>
      </c>
      <c r="BC193" s="285" t="s">
        <v>1544</v>
      </c>
      <c r="BD193" s="291" t="s">
        <v>1573</v>
      </c>
      <c r="BE193" s="291" t="s">
        <v>1117</v>
      </c>
      <c r="BF193" s="285" t="s">
        <v>2480</v>
      </c>
      <c r="BG193" s="6">
        <f t="shared" ref="BG193:BG232" si="249">+MATCH(BE$10:BE$558,AZ$10:AZ$551,0)</f>
        <v>82</v>
      </c>
    </row>
    <row r="194" spans="1:59" hidden="1">
      <c r="A194" s="111"/>
      <c r="B194" s="98"/>
      <c r="C194" s="98"/>
      <c r="D194" s="98"/>
      <c r="E194" s="98"/>
      <c r="F194" s="98"/>
      <c r="G194" s="98"/>
      <c r="H194" s="98"/>
      <c r="I194" s="98"/>
      <c r="J194" s="98"/>
      <c r="K194" s="98"/>
      <c r="L194" s="112"/>
      <c r="N194" s="195" t="str">
        <f>CONCATENATE(AU21,$B$11)</f>
        <v>2/1/2014 - 3/5/2015Hill</v>
      </c>
      <c r="P194" s="38"/>
      <c r="Q194" s="30"/>
      <c r="R194" s="30"/>
      <c r="S194" s="307">
        <f>VLOOKUP(N194,'2014 placeholder'!A4:D257,E134+3,FALSE)</f>
        <v>53900</v>
      </c>
      <c r="T194" s="30"/>
      <c r="U194" s="30"/>
      <c r="V194" s="30"/>
      <c r="W194" s="39"/>
      <c r="AI194" s="38"/>
      <c r="AJ194" s="30"/>
      <c r="AK194" s="30"/>
      <c r="AL194" s="225">
        <v>52500</v>
      </c>
      <c r="AM194" s="30"/>
      <c r="AN194" s="30"/>
      <c r="AO194" s="30"/>
      <c r="AP194" s="39"/>
      <c r="AT194" s="9" t="s">
        <v>232</v>
      </c>
      <c r="AW194" s="292"/>
      <c r="AX194" s="292"/>
      <c r="AY194" s="287" t="s">
        <v>1227</v>
      </c>
      <c r="AZ194" s="217" t="s">
        <v>1521</v>
      </c>
      <c r="BA194" s="285" t="s">
        <v>1075</v>
      </c>
      <c r="BB194" s="285" t="s">
        <v>1544</v>
      </c>
      <c r="BC194" s="285" t="s">
        <v>1545</v>
      </c>
      <c r="BD194" s="291" t="s">
        <v>1118</v>
      </c>
      <c r="BE194" s="291" t="s">
        <v>2478</v>
      </c>
      <c r="BF194" s="285" t="s">
        <v>1120</v>
      </c>
      <c r="BG194" s="6" t="e">
        <f t="shared" si="249"/>
        <v>#N/A</v>
      </c>
    </row>
    <row r="195" spans="1:59" hidden="1">
      <c r="A195" s="111"/>
      <c r="B195" s="98"/>
      <c r="C195" s="98"/>
      <c r="D195" s="98"/>
      <c r="E195" s="98"/>
      <c r="F195" s="98"/>
      <c r="G195" s="98"/>
      <c r="H195" s="98"/>
      <c r="I195" s="98"/>
      <c r="J195" s="98"/>
      <c r="K195" s="98"/>
      <c r="L195" s="112"/>
      <c r="N195" s="170" t="s">
        <v>2228</v>
      </c>
      <c r="P195" s="38"/>
      <c r="Q195" s="30"/>
      <c r="R195" s="30"/>
      <c r="S195" s="308">
        <f>+MAX(S194,S196)</f>
        <v>53900</v>
      </c>
      <c r="T195" s="30"/>
      <c r="U195" s="30"/>
      <c r="V195" s="30"/>
      <c r="W195" s="39"/>
      <c r="AI195" s="38"/>
      <c r="AJ195" s="30"/>
      <c r="AK195" s="30"/>
      <c r="AL195" s="224"/>
      <c r="AM195" s="30"/>
      <c r="AN195" s="30"/>
      <c r="AO195" s="30"/>
      <c r="AP195" s="39"/>
      <c r="AT195" s="9" t="s">
        <v>48</v>
      </c>
      <c r="AW195" s="292"/>
      <c r="AX195" s="292"/>
      <c r="AY195" s="287" t="s">
        <v>1228</v>
      </c>
      <c r="AZ195" s="217" t="s">
        <v>1178</v>
      </c>
      <c r="BA195" s="285" t="s">
        <v>1191</v>
      </c>
      <c r="BB195" s="285" t="s">
        <v>1545</v>
      </c>
      <c r="BC195" s="285" t="s">
        <v>195</v>
      </c>
      <c r="BD195" s="291" t="s">
        <v>1119</v>
      </c>
      <c r="BE195" s="291" t="s">
        <v>1573</v>
      </c>
      <c r="BF195" s="285" t="s">
        <v>1121</v>
      </c>
      <c r="BG195" s="6" t="e">
        <f t="shared" si="249"/>
        <v>#N/A</v>
      </c>
    </row>
    <row r="196" spans="1:59" hidden="1">
      <c r="A196" s="111"/>
      <c r="B196" s="98"/>
      <c r="C196" s="98"/>
      <c r="D196" s="98"/>
      <c r="E196" s="98"/>
      <c r="F196" s="98"/>
      <c r="G196" s="98"/>
      <c r="H196" s="98"/>
      <c r="I196" s="98"/>
      <c r="J196" s="98"/>
      <c r="K196" s="98"/>
      <c r="L196" s="112"/>
      <c r="N196" s="195" t="str">
        <f>CONCATENATE(AU23,$B$11)</f>
        <v>4/21/2015 - 3/27/2016Hill</v>
      </c>
      <c r="P196" s="38"/>
      <c r="Q196" s="30"/>
      <c r="R196" s="30"/>
      <c r="S196" s="307">
        <f>VLOOKUP(N196,'2015 MTSP Limits'!A4:D257,E134+3,FALSE)</f>
        <v>53300</v>
      </c>
      <c r="T196" s="30"/>
      <c r="U196" s="30"/>
      <c r="V196" s="30"/>
      <c r="W196" s="39"/>
      <c r="AI196" s="38"/>
      <c r="AJ196" s="30"/>
      <c r="AK196" s="30"/>
      <c r="AL196" s="225">
        <v>54100</v>
      </c>
      <c r="AM196" s="30"/>
      <c r="AN196" s="30"/>
      <c r="AO196" s="30"/>
      <c r="AP196" s="39"/>
      <c r="AT196" s="9" t="s">
        <v>233</v>
      </c>
      <c r="AW196" s="292"/>
      <c r="AX196" s="292"/>
      <c r="AY196" s="287" t="s">
        <v>1229</v>
      </c>
      <c r="AZ196" s="217" t="s">
        <v>167</v>
      </c>
      <c r="BA196" s="285" t="s">
        <v>1192</v>
      </c>
      <c r="BB196" s="285" t="s">
        <v>195</v>
      </c>
      <c r="BC196" s="285" t="s">
        <v>1266</v>
      </c>
      <c r="BD196" s="291" t="s">
        <v>2479</v>
      </c>
      <c r="BE196" s="291" t="s">
        <v>1118</v>
      </c>
      <c r="BF196" s="285" t="s">
        <v>1122</v>
      </c>
      <c r="BG196" s="6">
        <f t="shared" si="249"/>
        <v>83</v>
      </c>
    </row>
    <row r="197" spans="1:59" hidden="1">
      <c r="A197" s="111"/>
      <c r="B197" s="98"/>
      <c r="C197" s="98"/>
      <c r="D197" s="98"/>
      <c r="E197" s="98"/>
      <c r="F197" s="98"/>
      <c r="G197" s="98"/>
      <c r="H197" s="98"/>
      <c r="I197" s="98"/>
      <c r="J197" s="98"/>
      <c r="K197" s="98"/>
      <c r="L197" s="112"/>
      <c r="N197" s="170" t="s">
        <v>2228</v>
      </c>
      <c r="P197" s="38"/>
      <c r="Q197" s="30"/>
      <c r="R197" s="30"/>
      <c r="S197" s="308">
        <f>+MAX(S196,S198)</f>
        <v>53600</v>
      </c>
      <c r="T197" s="30"/>
      <c r="U197" s="30"/>
      <c r="V197" s="30"/>
      <c r="W197" s="39"/>
      <c r="AI197" s="38"/>
      <c r="AJ197" s="30"/>
      <c r="AK197" s="30"/>
      <c r="AL197" s="224"/>
      <c r="AM197" s="30"/>
      <c r="AN197" s="30"/>
      <c r="AO197" s="30"/>
      <c r="AP197" s="39"/>
      <c r="AT197" s="9" t="s">
        <v>234</v>
      </c>
      <c r="AW197" s="292"/>
      <c r="AX197" s="292"/>
      <c r="AY197" s="287" t="s">
        <v>68</v>
      </c>
      <c r="AZ197" s="217" t="s">
        <v>1179</v>
      </c>
      <c r="BA197" s="285" t="s">
        <v>1459</v>
      </c>
      <c r="BB197" s="285" t="s">
        <v>1266</v>
      </c>
      <c r="BC197" s="285" t="s">
        <v>1267</v>
      </c>
      <c r="BD197" s="291" t="s">
        <v>2480</v>
      </c>
      <c r="BE197" s="291" t="s">
        <v>1119</v>
      </c>
      <c r="BF197" s="285" t="s">
        <v>2483</v>
      </c>
      <c r="BG197" s="6">
        <f t="shared" si="249"/>
        <v>84</v>
      </c>
    </row>
    <row r="198" spans="1:59" hidden="1">
      <c r="A198" s="111"/>
      <c r="B198" s="98"/>
      <c r="C198" s="98"/>
      <c r="D198" s="98"/>
      <c r="E198" s="98"/>
      <c r="F198" s="98"/>
      <c r="G198" s="98"/>
      <c r="H198" s="98"/>
      <c r="I198" s="98"/>
      <c r="J198" s="98"/>
      <c r="K198" s="98"/>
      <c r="L198" s="112"/>
      <c r="N198" s="195" t="str">
        <f>CONCATENATE(AU25,$B$11)</f>
        <v>5/13/2016 - 4/13/2017Hill</v>
      </c>
      <c r="P198" s="38"/>
      <c r="Q198" s="30"/>
      <c r="R198" s="30"/>
      <c r="S198" s="307">
        <f>VLOOKUP(N198,MTSP2016!A4:D257,E134+3,FALSE)</f>
        <v>53600</v>
      </c>
      <c r="T198" s="30"/>
      <c r="U198" s="30"/>
      <c r="V198" s="30"/>
      <c r="W198" s="39"/>
      <c r="AI198" s="38"/>
      <c r="AJ198" s="30"/>
      <c r="AK198" s="30"/>
      <c r="AL198" s="225">
        <v>53300</v>
      </c>
      <c r="AM198" s="30"/>
      <c r="AN198" s="30"/>
      <c r="AO198" s="30"/>
      <c r="AP198" s="39"/>
      <c r="AT198" s="9" t="s">
        <v>235</v>
      </c>
      <c r="AW198" s="292"/>
      <c r="AX198" s="292"/>
      <c r="AY198" s="287" t="s">
        <v>1230</v>
      </c>
      <c r="AZ198" s="217" t="s">
        <v>1180</v>
      </c>
      <c r="BA198" s="285" t="s">
        <v>1522</v>
      </c>
      <c r="BB198" s="285" t="s">
        <v>1267</v>
      </c>
      <c r="BC198" s="285" t="s">
        <v>1547</v>
      </c>
      <c r="BD198" s="291" t="s">
        <v>1120</v>
      </c>
      <c r="BE198" s="291" t="s">
        <v>2479</v>
      </c>
      <c r="BF198" s="285" t="s">
        <v>3022</v>
      </c>
      <c r="BG198" s="6" t="e">
        <f t="shared" si="249"/>
        <v>#N/A</v>
      </c>
    </row>
    <row r="199" spans="1:59" hidden="1">
      <c r="A199" s="111"/>
      <c r="B199" s="98"/>
      <c r="C199" s="98"/>
      <c r="D199" s="98"/>
      <c r="E199" s="98"/>
      <c r="F199" s="98"/>
      <c r="G199" s="98"/>
      <c r="H199" s="98"/>
      <c r="I199" s="98"/>
      <c r="J199" s="98"/>
      <c r="K199" s="98"/>
      <c r="L199" s="112"/>
      <c r="N199" s="170" t="s">
        <v>2228</v>
      </c>
      <c r="P199" s="38"/>
      <c r="Q199" s="30"/>
      <c r="R199" s="30"/>
      <c r="S199" s="308">
        <f>+MAX(S198,S200)</f>
        <v>53600</v>
      </c>
      <c r="T199" s="30"/>
      <c r="U199" s="30"/>
      <c r="V199" s="30"/>
      <c r="W199" s="39"/>
      <c r="AI199" s="38"/>
      <c r="AJ199" s="30"/>
      <c r="AK199" s="30"/>
      <c r="AL199" s="224"/>
      <c r="AM199" s="30"/>
      <c r="AN199" s="30"/>
      <c r="AO199" s="30"/>
      <c r="AP199" s="39"/>
      <c r="AT199" s="9" t="s">
        <v>23</v>
      </c>
      <c r="AW199" s="292"/>
      <c r="AX199" s="292"/>
      <c r="AY199" s="287" t="s">
        <v>1073</v>
      </c>
      <c r="AZ199" s="217" t="s">
        <v>70</v>
      </c>
      <c r="BA199" s="285" t="s">
        <v>1193</v>
      </c>
      <c r="BB199" s="285" t="s">
        <v>1547</v>
      </c>
      <c r="BC199" s="285" t="s">
        <v>1548</v>
      </c>
      <c r="BD199" s="291" t="s">
        <v>2481</v>
      </c>
      <c r="BE199" s="291" t="s">
        <v>2480</v>
      </c>
      <c r="BF199" s="285" t="s">
        <v>2484</v>
      </c>
      <c r="BG199" s="6" t="e">
        <f t="shared" si="249"/>
        <v>#N/A</v>
      </c>
    </row>
    <row r="200" spans="1:59" hidden="1">
      <c r="A200" s="113"/>
      <c r="B200" s="114"/>
      <c r="C200" s="114"/>
      <c r="D200" s="114"/>
      <c r="E200" s="114"/>
      <c r="F200" s="114"/>
      <c r="G200" s="114"/>
      <c r="H200" s="114"/>
      <c r="I200" s="114"/>
      <c r="J200" s="114"/>
      <c r="K200" s="114"/>
      <c r="L200" s="115"/>
      <c r="N200" s="218" t="str">
        <f>CONCATENATE(AU27,$B$11)</f>
        <v>5/30/2017 - 3/31/2018Hill</v>
      </c>
      <c r="P200" s="38"/>
      <c r="Q200" s="30"/>
      <c r="R200" s="30"/>
      <c r="S200" s="307">
        <f>VLOOKUP($N200,MTSP2017!A4:D257,E134+3,FALSE)</f>
        <v>53300</v>
      </c>
      <c r="T200" s="30"/>
      <c r="U200" s="30"/>
      <c r="V200" s="30"/>
      <c r="W200" s="39"/>
      <c r="AI200" s="38"/>
      <c r="AJ200" s="30"/>
      <c r="AK200" s="30"/>
      <c r="AL200" s="225">
        <v>55200</v>
      </c>
      <c r="AM200" s="30"/>
      <c r="AN200" s="30"/>
      <c r="AO200" s="30"/>
      <c r="AP200" s="39"/>
      <c r="AT200" s="9" t="s">
        <v>236</v>
      </c>
      <c r="AW200" s="292"/>
      <c r="AX200" s="292"/>
      <c r="AY200" s="287" t="s">
        <v>1231</v>
      </c>
      <c r="AZ200" s="217" t="s">
        <v>1181</v>
      </c>
      <c r="BA200" s="285" t="s">
        <v>1194</v>
      </c>
      <c r="BB200" s="285" t="s">
        <v>1548</v>
      </c>
      <c r="BC200" s="285" t="s">
        <v>1268</v>
      </c>
      <c r="BD200" s="291" t="s">
        <v>2482</v>
      </c>
      <c r="BE200" s="291" t="s">
        <v>1120</v>
      </c>
      <c r="BF200" s="285" t="s">
        <v>1014</v>
      </c>
      <c r="BG200" s="6">
        <f t="shared" si="249"/>
        <v>85</v>
      </c>
    </row>
    <row r="201" spans="1:59" hidden="1">
      <c r="A201" s="98"/>
      <c r="B201" s="98"/>
      <c r="C201" s="98"/>
      <c r="D201" s="98"/>
      <c r="E201" s="98"/>
      <c r="F201" s="98"/>
      <c r="G201" s="98"/>
      <c r="H201" s="98"/>
      <c r="I201" s="98"/>
      <c r="J201" s="98"/>
      <c r="K201" s="98"/>
      <c r="L201" s="98"/>
      <c r="N201" s="170" t="s">
        <v>2228</v>
      </c>
      <c r="P201" s="38"/>
      <c r="Q201" s="30"/>
      <c r="R201" s="30"/>
      <c r="S201" s="308">
        <f>MAX(S200,S202)</f>
        <v>54500</v>
      </c>
      <c r="T201" s="30"/>
      <c r="U201" s="30"/>
      <c r="V201" s="30"/>
      <c r="W201" s="39"/>
      <c r="AI201" s="38"/>
      <c r="AJ201" s="30"/>
      <c r="AK201" s="30"/>
      <c r="AL201" s="224"/>
      <c r="AM201" s="30"/>
      <c r="AN201" s="30"/>
      <c r="AO201" s="30"/>
      <c r="AP201" s="39"/>
      <c r="AT201" s="9" t="s">
        <v>237</v>
      </c>
      <c r="AW201" s="292"/>
      <c r="AX201" s="292"/>
      <c r="AY201" s="287" t="s">
        <v>1232</v>
      </c>
      <c r="AZ201" s="217" t="s">
        <v>1182</v>
      </c>
      <c r="BA201" s="285" t="s">
        <v>1195</v>
      </c>
      <c r="BB201" s="285" t="s">
        <v>1268</v>
      </c>
      <c r="BC201" s="285" t="s">
        <v>1269</v>
      </c>
      <c r="BD201" s="291" t="s">
        <v>1121</v>
      </c>
      <c r="BE201" s="291" t="s">
        <v>2481</v>
      </c>
      <c r="BF201" s="285" t="s">
        <v>1445</v>
      </c>
      <c r="BG201" s="6" t="e">
        <f t="shared" si="249"/>
        <v>#N/A</v>
      </c>
    </row>
    <row r="202" spans="1:59" hidden="1">
      <c r="A202" s="98"/>
      <c r="B202" s="98"/>
      <c r="C202" s="98"/>
      <c r="D202" s="98"/>
      <c r="E202" s="98"/>
      <c r="F202" s="98"/>
      <c r="G202" s="98"/>
      <c r="H202" s="98"/>
      <c r="I202" s="98"/>
      <c r="J202" s="98"/>
      <c r="K202" s="98"/>
      <c r="L202" s="98"/>
      <c r="N202" s="218" t="str">
        <f>CONCATENATE(AU29,$B$11)</f>
        <v>5/17/2018 - 4/23/2018Hill</v>
      </c>
      <c r="P202" s="38"/>
      <c r="Q202" s="30"/>
      <c r="R202" s="30"/>
      <c r="S202" s="307">
        <f>INDEX(MTSP2018!D3:D257,MATCH('Income-Rent Tool'!N202,MTSP2018!A3:A257,0))</f>
        <v>54500</v>
      </c>
      <c r="T202" s="30"/>
      <c r="U202" s="30"/>
      <c r="V202" s="30"/>
      <c r="W202" s="39"/>
      <c r="AI202" s="38"/>
      <c r="AJ202" s="30"/>
      <c r="AK202" s="30"/>
      <c r="AL202" s="225">
        <v>58400</v>
      </c>
      <c r="AM202" s="30"/>
      <c r="AN202" s="30"/>
      <c r="AO202" s="30"/>
      <c r="AP202" s="39"/>
      <c r="AT202" s="9" t="s">
        <v>24</v>
      </c>
      <c r="AW202" s="292"/>
      <c r="AX202" s="292"/>
      <c r="AY202" s="287" t="s">
        <v>1233</v>
      </c>
      <c r="AZ202" s="217" t="s">
        <v>1183</v>
      </c>
      <c r="BA202" s="285" t="s">
        <v>2160</v>
      </c>
      <c r="BB202" s="285" t="s">
        <v>1269</v>
      </c>
      <c r="BC202" s="285" t="s">
        <v>1489</v>
      </c>
      <c r="BD202" s="291" t="s">
        <v>1122</v>
      </c>
      <c r="BE202" s="291" t="s">
        <v>2482</v>
      </c>
      <c r="BF202" s="285" t="s">
        <v>2486</v>
      </c>
      <c r="BG202" s="6" t="e">
        <f t="shared" si="249"/>
        <v>#N/A</v>
      </c>
    </row>
    <row r="203" spans="1:59" hidden="1">
      <c r="A203" s="98"/>
      <c r="B203" s="98"/>
      <c r="C203" s="98"/>
      <c r="D203" s="98"/>
      <c r="E203" s="98"/>
      <c r="F203" s="98"/>
      <c r="G203" s="98"/>
      <c r="H203" s="98"/>
      <c r="I203" s="98"/>
      <c r="J203" s="98"/>
      <c r="K203" s="98"/>
      <c r="L203" s="98"/>
      <c r="N203" s="170" t="s">
        <v>2228</v>
      </c>
      <c r="P203" s="38"/>
      <c r="Q203" s="30"/>
      <c r="R203" s="30"/>
      <c r="S203" s="308">
        <f>MAX(S202,S204)</f>
        <v>56400</v>
      </c>
      <c r="T203" s="30"/>
      <c r="U203" s="30"/>
      <c r="V203" s="30"/>
      <c r="W203" s="39"/>
      <c r="AI203" s="38"/>
      <c r="AJ203" s="30"/>
      <c r="AK203" s="30"/>
      <c r="AL203" s="224"/>
      <c r="AM203" s="30"/>
      <c r="AN203" s="30"/>
      <c r="AO203" s="30"/>
      <c r="AP203" s="39"/>
      <c r="AT203" s="9" t="s">
        <v>238</v>
      </c>
      <c r="AW203" s="292"/>
      <c r="AX203" s="292"/>
      <c r="AY203" s="287" t="s">
        <v>1234</v>
      </c>
      <c r="AZ203" s="217" t="s">
        <v>1184</v>
      </c>
      <c r="BA203" s="285" t="s">
        <v>1196</v>
      </c>
      <c r="BB203" s="285" t="s">
        <v>1489</v>
      </c>
      <c r="BC203" s="285" t="s">
        <v>1270</v>
      </c>
      <c r="BD203" s="291" t="s">
        <v>2483</v>
      </c>
      <c r="BE203" s="291" t="s">
        <v>1121</v>
      </c>
      <c r="BF203" s="285" t="s">
        <v>2487</v>
      </c>
      <c r="BG203" s="6">
        <f t="shared" si="249"/>
        <v>86</v>
      </c>
    </row>
    <row r="204" spans="1:59" hidden="1">
      <c r="A204" s="98"/>
      <c r="B204" s="98"/>
      <c r="C204" s="98"/>
      <c r="D204" s="98"/>
      <c r="E204" s="98"/>
      <c r="F204" s="98"/>
      <c r="G204" s="98"/>
      <c r="H204" s="98"/>
      <c r="I204" s="98"/>
      <c r="J204" s="98"/>
      <c r="K204" s="98"/>
      <c r="L204" s="98"/>
      <c r="N204" s="218" t="str">
        <f>CONCATENATE(AU31,$B$11)</f>
        <v>On or After 6/9/2019Hill</v>
      </c>
      <c r="P204" s="40"/>
      <c r="Q204" s="43"/>
      <c r="R204" s="43"/>
      <c r="S204" s="309">
        <f>INDEX(MTSP2019!D3:D257,MATCH('Income-Rent Tool'!N204,MTSP2019!A3:A257,0))</f>
        <v>56400</v>
      </c>
      <c r="T204" s="43"/>
      <c r="U204" s="43"/>
      <c r="V204" s="43"/>
      <c r="W204" s="41"/>
      <c r="AI204" s="40"/>
      <c r="AJ204" s="43"/>
      <c r="AK204" s="43"/>
      <c r="AL204" s="310">
        <v>60600</v>
      </c>
      <c r="AM204" s="43"/>
      <c r="AN204" s="43"/>
      <c r="AO204" s="43"/>
      <c r="AP204" s="41"/>
      <c r="AT204" s="9" t="s">
        <v>239</v>
      </c>
      <c r="AW204" s="292"/>
      <c r="AX204" s="292"/>
      <c r="AY204" s="287" t="s">
        <v>1235</v>
      </c>
      <c r="AZ204" s="217" t="s">
        <v>1423</v>
      </c>
      <c r="BA204" s="285" t="s">
        <v>1197</v>
      </c>
      <c r="BB204" s="285" t="s">
        <v>1270</v>
      </c>
      <c r="BC204" s="285" t="s">
        <v>1490</v>
      </c>
      <c r="BD204" s="291" t="s">
        <v>2484</v>
      </c>
      <c r="BE204" s="291" t="s">
        <v>1122</v>
      </c>
      <c r="BF204" s="285" t="s">
        <v>1123</v>
      </c>
      <c r="BG204" s="6">
        <f t="shared" si="249"/>
        <v>87</v>
      </c>
    </row>
    <row r="205" spans="1:59" hidden="1">
      <c r="M205" s="7"/>
      <c r="N205" s="206"/>
      <c r="O205" s="207"/>
      <c r="P205" s="205"/>
      <c r="Q205" s="205"/>
      <c r="R205" s="205"/>
      <c r="S205" s="205"/>
      <c r="T205" s="205"/>
      <c r="U205" s="205"/>
      <c r="V205" s="205"/>
      <c r="W205" s="205"/>
      <c r="X205" s="207"/>
      <c r="Y205" s="207"/>
      <c r="Z205" s="207"/>
      <c r="AA205" s="207"/>
      <c r="AB205" s="207"/>
      <c r="AC205" s="207"/>
      <c r="AD205" s="207"/>
      <c r="AE205" s="207"/>
      <c r="AF205" s="207"/>
      <c r="AG205" s="207"/>
      <c r="AH205" s="207"/>
      <c r="AI205" s="207"/>
      <c r="AJ205" s="207"/>
      <c r="AK205" s="207"/>
      <c r="AL205" s="207"/>
      <c r="AM205" s="207"/>
      <c r="AN205" s="207"/>
      <c r="AO205" s="207"/>
      <c r="AP205" s="207"/>
      <c r="AT205" s="9" t="s">
        <v>240</v>
      </c>
      <c r="AW205" s="292"/>
      <c r="AX205" s="292"/>
      <c r="AY205" s="287" t="s">
        <v>1236</v>
      </c>
      <c r="AZ205" s="217" t="s">
        <v>1185</v>
      </c>
      <c r="BA205" s="285" t="s">
        <v>1198</v>
      </c>
      <c r="BB205" s="285" t="s">
        <v>1490</v>
      </c>
      <c r="BC205" s="285" t="s">
        <v>1271</v>
      </c>
      <c r="BD205" s="291" t="s">
        <v>2485</v>
      </c>
      <c r="BE205" s="291" t="s">
        <v>2483</v>
      </c>
      <c r="BF205" s="285" t="s">
        <v>1124</v>
      </c>
      <c r="BG205" s="6" t="e">
        <f t="shared" si="249"/>
        <v>#N/A</v>
      </c>
    </row>
    <row r="206" spans="1:59" hidden="1">
      <c r="A206" s="329" t="s">
        <v>2119</v>
      </c>
      <c r="B206" s="99"/>
      <c r="C206" s="100"/>
      <c r="D206" s="58" t="s">
        <v>2953</v>
      </c>
      <c r="E206" s="59"/>
      <c r="F206" s="59"/>
      <c r="G206" s="59"/>
      <c r="H206" s="59"/>
      <c r="I206" s="59"/>
      <c r="J206" s="59"/>
      <c r="K206" s="59"/>
      <c r="L206" s="59"/>
      <c r="M206" s="108"/>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10"/>
      <c r="AT206" s="9" t="s">
        <v>241</v>
      </c>
      <c r="AW206" s="292"/>
      <c r="AX206" s="292"/>
      <c r="AY206" s="287" t="s">
        <v>1237</v>
      </c>
      <c r="AZ206" s="217" t="s">
        <v>1458</v>
      </c>
      <c r="BA206" s="285" t="s">
        <v>1199</v>
      </c>
      <c r="BB206" s="285" t="s">
        <v>1271</v>
      </c>
      <c r="BC206" s="285" t="s">
        <v>1274</v>
      </c>
      <c r="BD206" s="291" t="s">
        <v>1014</v>
      </c>
      <c r="BE206" s="291" t="s">
        <v>2484</v>
      </c>
      <c r="BF206" s="285" t="s">
        <v>2488</v>
      </c>
      <c r="BG206" s="6" t="e">
        <f t="shared" si="249"/>
        <v>#N/A</v>
      </c>
    </row>
    <row r="207" spans="1:59" hidden="1">
      <c r="A207" s="330"/>
      <c r="B207" s="101"/>
      <c r="C207" s="102"/>
      <c r="D207" s="61"/>
      <c r="E207" s="62">
        <v>1</v>
      </c>
      <c r="F207" s="62">
        <v>2</v>
      </c>
      <c r="G207" s="62">
        <v>3</v>
      </c>
      <c r="H207" s="62">
        <v>4</v>
      </c>
      <c r="I207" s="62">
        <v>5</v>
      </c>
      <c r="J207" s="62">
        <v>6</v>
      </c>
      <c r="K207" s="62">
        <v>7</v>
      </c>
      <c r="L207" s="62">
        <v>8</v>
      </c>
      <c r="M207" s="111"/>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112"/>
      <c r="AT207" s="9" t="s">
        <v>242</v>
      </c>
      <c r="AW207" s="292"/>
      <c r="AX207" s="292"/>
      <c r="AY207" s="287" t="s">
        <v>1238</v>
      </c>
      <c r="AZ207" s="217" t="s">
        <v>1186</v>
      </c>
      <c r="BA207" s="285" t="s">
        <v>1200</v>
      </c>
      <c r="BB207" s="285" t="s">
        <v>1274</v>
      </c>
      <c r="BC207" s="285" t="s">
        <v>2174</v>
      </c>
      <c r="BD207" s="291" t="s">
        <v>1445</v>
      </c>
      <c r="BE207" s="291" t="s">
        <v>2485</v>
      </c>
      <c r="BF207" s="285" t="s">
        <v>1125</v>
      </c>
      <c r="BG207" s="6" t="e">
        <f t="shared" si="249"/>
        <v>#N/A</v>
      </c>
    </row>
    <row r="208" spans="1:59" ht="26.25" hidden="1">
      <c r="A208" s="330"/>
      <c r="B208" s="101"/>
      <c r="C208" s="102"/>
      <c r="D208" s="64">
        <v>30</v>
      </c>
      <c r="E208" s="65">
        <f>+VLOOKUP($N208,'HOME 2-25-2013'!$A$1:$BH$256,4+E$207,FALSE)</f>
        <v>11900</v>
      </c>
      <c r="F208" s="65">
        <f>+VLOOKUP($N208,'HOME 2-25-2013'!$A$1:$BH$256,4+F$207,FALSE)</f>
        <v>13600</v>
      </c>
      <c r="G208" s="65">
        <f>+VLOOKUP($N208,'HOME 2-25-2013'!$A$1:$BH$256,4+G$207,FALSE)</f>
        <v>15300</v>
      </c>
      <c r="H208" s="65">
        <f>+VLOOKUP($N208,'HOME 2-25-2013'!$A$1:$BH$256,4+H$207,FALSE)</f>
        <v>16950</v>
      </c>
      <c r="I208" s="65">
        <f>+VLOOKUP($N208,'HOME 2-25-2013'!$A$1:$BH$256,4+I$207,FALSE)</f>
        <v>18350</v>
      </c>
      <c r="J208" s="65">
        <f>+VLOOKUP($N208,'HOME 2-25-2013'!$A$1:$BH$256,4+J$207,FALSE)</f>
        <v>19700</v>
      </c>
      <c r="K208" s="65">
        <f>+VLOOKUP($N208,'HOME 2-25-2013'!$A$1:$BH$256,4+K$207,FALSE)</f>
        <v>21050</v>
      </c>
      <c r="L208" s="65">
        <f>+VLOOKUP($N208,'HOME 2-25-2013'!$A$1:$BH$256,4+L$207,FALSE)</f>
        <v>22400</v>
      </c>
      <c r="M208" s="111"/>
      <c r="N208" s="98" t="str">
        <f t="shared" ref="N208:N213" si="250">+B$11</f>
        <v>Hill</v>
      </c>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112"/>
      <c r="AT208" s="9" t="s">
        <v>243</v>
      </c>
      <c r="AW208" s="292"/>
      <c r="AX208" s="292"/>
      <c r="AY208" s="287" t="s">
        <v>2699</v>
      </c>
      <c r="AZ208" s="217" t="s">
        <v>1425</v>
      </c>
      <c r="BA208" s="285" t="s">
        <v>1201</v>
      </c>
      <c r="BB208" s="285" t="s">
        <v>2174</v>
      </c>
      <c r="BC208" s="285" t="s">
        <v>1275</v>
      </c>
      <c r="BD208" s="291" t="s">
        <v>2486</v>
      </c>
      <c r="BE208" s="291" t="s">
        <v>1014</v>
      </c>
      <c r="BF208" s="285" t="s">
        <v>1126</v>
      </c>
      <c r="BG208" s="6">
        <f t="shared" si="249"/>
        <v>88</v>
      </c>
    </row>
    <row r="209" spans="1:59" hidden="1">
      <c r="A209" s="330"/>
      <c r="B209" s="101"/>
      <c r="C209" s="102"/>
      <c r="D209" s="66">
        <v>40</v>
      </c>
      <c r="E209" s="65">
        <f>0.8*E210</f>
        <v>15840</v>
      </c>
      <c r="F209" s="65">
        <f t="shared" ref="F209:L209" si="251">0.8*F210</f>
        <v>18080</v>
      </c>
      <c r="G209" s="65">
        <f t="shared" si="251"/>
        <v>20360</v>
      </c>
      <c r="H209" s="65">
        <f t="shared" si="251"/>
        <v>22600</v>
      </c>
      <c r="I209" s="65">
        <f t="shared" si="251"/>
        <v>24440</v>
      </c>
      <c r="J209" s="65">
        <f t="shared" si="251"/>
        <v>26240</v>
      </c>
      <c r="K209" s="65">
        <f t="shared" si="251"/>
        <v>28040</v>
      </c>
      <c r="L209" s="65">
        <f t="shared" si="251"/>
        <v>29840</v>
      </c>
      <c r="M209" s="111"/>
      <c r="N209" s="98" t="str">
        <f t="shared" si="250"/>
        <v>Hill</v>
      </c>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112"/>
      <c r="AT209" s="9" t="s">
        <v>36</v>
      </c>
      <c r="AW209" s="292"/>
      <c r="AX209" s="292"/>
      <c r="AY209" s="287" t="s">
        <v>71</v>
      </c>
      <c r="AZ209" s="217" t="s">
        <v>172</v>
      </c>
      <c r="BA209" s="285" t="s">
        <v>1523</v>
      </c>
      <c r="BB209" s="285" t="s">
        <v>1275</v>
      </c>
      <c r="BC209" s="285" t="s">
        <v>1276</v>
      </c>
      <c r="BD209" s="291" t="s">
        <v>2487</v>
      </c>
      <c r="BE209" s="291" t="s">
        <v>1445</v>
      </c>
      <c r="BF209" s="285" t="s">
        <v>1127</v>
      </c>
      <c r="BG209" s="6">
        <f t="shared" si="249"/>
        <v>89</v>
      </c>
    </row>
    <row r="210" spans="1:59" hidden="1">
      <c r="A210" s="330"/>
      <c r="B210" s="101"/>
      <c r="C210" s="102"/>
      <c r="D210" s="66">
        <v>50</v>
      </c>
      <c r="E210" s="65">
        <f>+VLOOKUP($N209,'HOME 2-25-2013'!$A$1:$BH$256,12+E$207,FALSE)</f>
        <v>19800</v>
      </c>
      <c r="F210" s="65">
        <f>+VLOOKUP($N209,'HOME 2-25-2013'!$A$1:$BH$256,12+F$207,FALSE)</f>
        <v>22600</v>
      </c>
      <c r="G210" s="65">
        <f>+VLOOKUP($N209,'HOME 2-25-2013'!$A$1:$BH$256,12+G$207,FALSE)</f>
        <v>25450</v>
      </c>
      <c r="H210" s="65">
        <f>+VLOOKUP($N209,'HOME 2-25-2013'!$A$1:$BH$256,12+H$207,FALSE)</f>
        <v>28250</v>
      </c>
      <c r="I210" s="65">
        <f>+VLOOKUP($N209,'HOME 2-25-2013'!$A$1:$BH$256,12+I$207,FALSE)</f>
        <v>30550</v>
      </c>
      <c r="J210" s="65">
        <f>+VLOOKUP($N209,'HOME 2-25-2013'!$A$1:$BH$256,12+J$207,FALSE)</f>
        <v>32800</v>
      </c>
      <c r="K210" s="65">
        <f>+VLOOKUP($N209,'HOME 2-25-2013'!$A$1:$BH$256,12+K$207,FALSE)</f>
        <v>35050</v>
      </c>
      <c r="L210" s="65">
        <f>+VLOOKUP($N209,'HOME 2-25-2013'!$A$1:$BH$256,12+L$207,FALSE)</f>
        <v>37300</v>
      </c>
      <c r="M210" s="111"/>
      <c r="N210" s="98" t="str">
        <f t="shared" si="250"/>
        <v>Hill</v>
      </c>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112"/>
      <c r="AT210" s="9" t="s">
        <v>49</v>
      </c>
      <c r="AW210" s="292"/>
      <c r="AX210" s="292"/>
      <c r="AY210" s="287" t="s">
        <v>1239</v>
      </c>
      <c r="AZ210" s="217" t="s">
        <v>1187</v>
      </c>
      <c r="BA210" s="285" t="s">
        <v>1461</v>
      </c>
      <c r="BB210" s="285" t="s">
        <v>1276</v>
      </c>
      <c r="BC210" s="285" t="s">
        <v>2788</v>
      </c>
      <c r="BD210" s="291" t="s">
        <v>1123</v>
      </c>
      <c r="BE210" s="291" t="s">
        <v>2486</v>
      </c>
      <c r="BF210" s="285" t="s">
        <v>1128</v>
      </c>
      <c r="BG210" s="6" t="e">
        <f t="shared" si="249"/>
        <v>#N/A</v>
      </c>
    </row>
    <row r="211" spans="1:59" hidden="1">
      <c r="A211" s="330"/>
      <c r="B211" s="101"/>
      <c r="C211" s="102"/>
      <c r="D211" s="66">
        <v>60</v>
      </c>
      <c r="E211" s="65">
        <f>+VLOOKUP($N210,'HOME 2-25-2013'!$A$1:$BH$256,20+E$207,FALSE)</f>
        <v>23760</v>
      </c>
      <c r="F211" s="65">
        <f>+VLOOKUP($N210,'HOME 2-25-2013'!$A$1:$BH$256,20+F$207,FALSE)</f>
        <v>27120</v>
      </c>
      <c r="G211" s="65">
        <f>+VLOOKUP($N210,'HOME 2-25-2013'!$A$1:$BH$256,20+G$207,FALSE)</f>
        <v>30540</v>
      </c>
      <c r="H211" s="65">
        <f>+VLOOKUP($N210,'HOME 2-25-2013'!$A$1:$BH$256,20+H$207,FALSE)</f>
        <v>33900</v>
      </c>
      <c r="I211" s="65">
        <f>+VLOOKUP($N210,'HOME 2-25-2013'!$A$1:$BH$256,20+I$207,FALSE)</f>
        <v>36660</v>
      </c>
      <c r="J211" s="65">
        <f>+VLOOKUP($N210,'HOME 2-25-2013'!$A$1:$BH$256,20+J$207,FALSE)</f>
        <v>39360</v>
      </c>
      <c r="K211" s="65">
        <f>+VLOOKUP($N210,'HOME 2-25-2013'!$A$1:$BH$256,20+K$207,FALSE)</f>
        <v>42060</v>
      </c>
      <c r="L211" s="65">
        <f>+VLOOKUP($N210,'HOME 2-25-2013'!$A$1:$BH$256,20+L$207,FALSE)</f>
        <v>44760</v>
      </c>
      <c r="M211" s="111"/>
      <c r="N211" s="98" t="str">
        <f t="shared" si="250"/>
        <v>Hill</v>
      </c>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112"/>
      <c r="AT211" s="9" t="s">
        <v>244</v>
      </c>
      <c r="AW211" s="292"/>
      <c r="AX211" s="292"/>
      <c r="AY211" s="287" t="s">
        <v>1240</v>
      </c>
      <c r="AZ211" s="217" t="s">
        <v>1188</v>
      </c>
      <c r="BA211" s="285" t="s">
        <v>1202</v>
      </c>
      <c r="BB211" s="285" t="s">
        <v>2788</v>
      </c>
      <c r="BC211" s="285" t="s">
        <v>1282</v>
      </c>
      <c r="BD211" s="291" t="s">
        <v>1124</v>
      </c>
      <c r="BE211" s="291" t="s">
        <v>2487</v>
      </c>
      <c r="BF211" s="285" t="s">
        <v>37</v>
      </c>
      <c r="BG211" s="6" t="e">
        <f t="shared" si="249"/>
        <v>#N/A</v>
      </c>
    </row>
    <row r="212" spans="1:59" hidden="1">
      <c r="A212" s="330"/>
      <c r="B212" s="101"/>
      <c r="C212" s="102"/>
      <c r="D212" s="67">
        <v>80</v>
      </c>
      <c r="E212" s="147">
        <f>+VLOOKUP($N211,'HOME 2-25-2013'!$A$1:$BH$256,28+E$207,FALSE)</f>
        <v>31650</v>
      </c>
      <c r="F212" s="68">
        <f>+VLOOKUP($N211,'HOME 2-25-2013'!$A$1:$BH$256,28+F$207,FALSE)</f>
        <v>36200</v>
      </c>
      <c r="G212" s="68">
        <f>+VLOOKUP($N211,'HOME 2-25-2013'!$A$1:$BH$256,28+G$207,FALSE)</f>
        <v>40700</v>
      </c>
      <c r="H212" s="68">
        <f>+VLOOKUP($N211,'HOME 2-25-2013'!$A$1:$BH$256,28+H$207,FALSE)</f>
        <v>45200</v>
      </c>
      <c r="I212" s="68">
        <f>+VLOOKUP($N211,'HOME 2-25-2013'!$A$1:$BH$256,28+I$207,FALSE)</f>
        <v>48850</v>
      </c>
      <c r="J212" s="68">
        <f>+VLOOKUP($N211,'HOME 2-25-2013'!$A$1:$BH$256,28+J$207,FALSE)</f>
        <v>52450</v>
      </c>
      <c r="K212" s="68">
        <f>+VLOOKUP($N211,'HOME 2-25-2013'!$A$1:$BH$256,28+K$207,FALSE)</f>
        <v>56050</v>
      </c>
      <c r="L212" s="148">
        <f>+VLOOKUP($N211,'HOME 2-25-2013'!$A$1:$BH$256,28+L$207,FALSE)</f>
        <v>59700</v>
      </c>
      <c r="M212" s="111"/>
      <c r="N212" s="98" t="str">
        <f t="shared" si="250"/>
        <v>Hill</v>
      </c>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112"/>
      <c r="AT212" s="9" t="s">
        <v>245</v>
      </c>
      <c r="AW212" s="292"/>
      <c r="AX212" s="292"/>
      <c r="AY212" s="287" t="s">
        <v>1241</v>
      </c>
      <c r="AZ212" s="217" t="s">
        <v>1189</v>
      </c>
      <c r="BA212" s="285" t="s">
        <v>2168</v>
      </c>
      <c r="BB212" s="285" t="s">
        <v>1282</v>
      </c>
      <c r="BC212" s="285" t="s">
        <v>1552</v>
      </c>
      <c r="BD212" s="291" t="s">
        <v>2488</v>
      </c>
      <c r="BE212" s="291" t="s">
        <v>1123</v>
      </c>
      <c r="BF212" s="285" t="s">
        <v>2165</v>
      </c>
      <c r="BG212" s="6">
        <f t="shared" si="249"/>
        <v>90</v>
      </c>
    </row>
    <row r="213" spans="1:59" ht="15" hidden="1" customHeight="1">
      <c r="A213" s="330"/>
      <c r="B213" s="101"/>
      <c r="C213" s="102"/>
      <c r="D213" s="67">
        <v>120</v>
      </c>
      <c r="E213" s="68"/>
      <c r="F213" s="68"/>
      <c r="G213" s="68"/>
      <c r="H213" s="68"/>
      <c r="I213" s="68"/>
      <c r="J213" s="68"/>
      <c r="K213" s="68"/>
      <c r="L213" s="68"/>
      <c r="M213" s="113"/>
      <c r="N213" s="98" t="str">
        <f t="shared" si="250"/>
        <v>Hill</v>
      </c>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5"/>
      <c r="AT213" s="9" t="s">
        <v>246</v>
      </c>
      <c r="AW213" s="292"/>
      <c r="AX213" s="292"/>
      <c r="AY213" s="287" t="s">
        <v>1242</v>
      </c>
      <c r="AZ213" s="217" t="s">
        <v>1190</v>
      </c>
      <c r="BA213" s="285" t="s">
        <v>1203</v>
      </c>
      <c r="BB213" s="285" t="s">
        <v>1552</v>
      </c>
      <c r="BC213" s="285" t="s">
        <v>1284</v>
      </c>
      <c r="BD213" s="291" t="s">
        <v>2489</v>
      </c>
      <c r="BE213" s="291" t="s">
        <v>1124</v>
      </c>
      <c r="BF213" s="285" t="s">
        <v>1069</v>
      </c>
      <c r="BG213" s="6">
        <f t="shared" si="249"/>
        <v>91</v>
      </c>
    </row>
    <row r="214" spans="1:59" hidden="1">
      <c r="A214" s="330"/>
      <c r="B214" s="101"/>
      <c r="C214" s="102"/>
      <c r="D214" s="106"/>
      <c r="E214" s="107"/>
      <c r="F214" s="107"/>
      <c r="G214" s="107"/>
      <c r="H214" s="107"/>
      <c r="I214" s="107"/>
      <c r="J214" s="107"/>
      <c r="K214" s="107"/>
      <c r="L214" s="107"/>
      <c r="M214" s="7"/>
      <c r="N214" s="7"/>
      <c r="AT214" s="9" t="s">
        <v>247</v>
      </c>
      <c r="AW214" s="292"/>
      <c r="AX214" s="292"/>
      <c r="AY214" s="287" t="s">
        <v>1243</v>
      </c>
      <c r="AZ214" s="217" t="s">
        <v>1075</v>
      </c>
      <c r="BA214" s="285" t="s">
        <v>1204</v>
      </c>
      <c r="BB214" s="285" t="s">
        <v>1284</v>
      </c>
      <c r="BC214" s="285" t="s">
        <v>1285</v>
      </c>
      <c r="BD214" s="291" t="s">
        <v>1125</v>
      </c>
      <c r="BE214" s="291" t="s">
        <v>2488</v>
      </c>
      <c r="BF214" s="285" t="s">
        <v>2491</v>
      </c>
      <c r="BG214" s="6" t="e">
        <f t="shared" si="249"/>
        <v>#N/A</v>
      </c>
    </row>
    <row r="215" spans="1:59" hidden="1">
      <c r="A215" s="330"/>
      <c r="B215" s="101"/>
      <c r="C215" s="102"/>
      <c r="D215" s="69" t="s">
        <v>2955</v>
      </c>
      <c r="E215" s="59"/>
      <c r="F215" s="59"/>
      <c r="G215" s="59"/>
      <c r="H215" s="59"/>
      <c r="I215" s="59"/>
      <c r="J215" s="59"/>
      <c r="K215" s="59"/>
      <c r="L215" s="60"/>
      <c r="M215" s="108"/>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10"/>
      <c r="AT215" s="9" t="s">
        <v>58</v>
      </c>
      <c r="AW215" s="292"/>
      <c r="AX215" s="292"/>
      <c r="AY215" s="287" t="s">
        <v>1244</v>
      </c>
      <c r="AZ215" s="217" t="s">
        <v>1191</v>
      </c>
      <c r="BA215" s="285" t="s">
        <v>1205</v>
      </c>
      <c r="BB215" s="285" t="s">
        <v>1285</v>
      </c>
      <c r="BC215" s="285" t="s">
        <v>1286</v>
      </c>
      <c r="BD215" s="291" t="s">
        <v>1126</v>
      </c>
      <c r="BE215" s="291" t="s">
        <v>2489</v>
      </c>
      <c r="BF215" s="285" t="s">
        <v>2492</v>
      </c>
      <c r="BG215" s="6" t="e">
        <f t="shared" si="249"/>
        <v>#N/A</v>
      </c>
    </row>
    <row r="216" spans="1:59" hidden="1">
      <c r="A216" s="330"/>
      <c r="B216" s="103"/>
      <c r="C216" s="102"/>
      <c r="D216" s="61"/>
      <c r="E216" s="62">
        <v>0</v>
      </c>
      <c r="F216" s="62">
        <v>1</v>
      </c>
      <c r="G216" s="62">
        <v>2</v>
      </c>
      <c r="H216" s="62">
        <v>3</v>
      </c>
      <c r="I216" s="62">
        <v>4</v>
      </c>
      <c r="J216" s="62">
        <v>5</v>
      </c>
      <c r="K216" s="62"/>
      <c r="L216" s="63"/>
      <c r="M216" s="111"/>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112"/>
      <c r="AT216" s="9" t="s">
        <v>39</v>
      </c>
      <c r="AW216" s="292"/>
      <c r="AX216" s="292"/>
      <c r="AY216" s="287" t="s">
        <v>1245</v>
      </c>
      <c r="AZ216" s="217" t="s">
        <v>1192</v>
      </c>
      <c r="BA216" s="285" t="s">
        <v>1462</v>
      </c>
      <c r="BB216" s="285" t="s">
        <v>1286</v>
      </c>
      <c r="BC216" s="285" t="s">
        <v>1493</v>
      </c>
      <c r="BD216" s="291" t="s">
        <v>1127</v>
      </c>
      <c r="BE216" s="291" t="s">
        <v>1125</v>
      </c>
      <c r="BF216" s="285" t="s">
        <v>1512</v>
      </c>
      <c r="BG216" s="6">
        <f t="shared" si="249"/>
        <v>92</v>
      </c>
    </row>
    <row r="217" spans="1:59" hidden="1">
      <c r="A217" s="330"/>
      <c r="B217" s="101"/>
      <c r="C217" s="102"/>
      <c r="D217" s="64">
        <v>30</v>
      </c>
      <c r="E217" s="65">
        <f>ROUNDDOWN(0.3*E208/12,0)</f>
        <v>297</v>
      </c>
      <c r="F217" s="65">
        <f>ROUNDDOWN(AVERAGE(E208,F208)/12*0.3,0)</f>
        <v>318</v>
      </c>
      <c r="G217" s="65">
        <f>ROUNDDOWN(0.3*G208/12,0)</f>
        <v>382</v>
      </c>
      <c r="H217" s="65">
        <f>ROUNDDOWN(AVERAGE(I208,H208)/12*0.3,0)</f>
        <v>441</v>
      </c>
      <c r="I217" s="65">
        <f>ROUNDDOWN(0.3*J208/12,0)</f>
        <v>492</v>
      </c>
      <c r="J217" s="65">
        <f>ROUNDDOWN(AVERAGE(K208,L208)/12*0.3,0)</f>
        <v>543</v>
      </c>
      <c r="K217" s="53"/>
      <c r="L217" s="54"/>
      <c r="M217" s="111"/>
      <c r="N217" s="98" t="str">
        <f>+B$11</f>
        <v>Hill</v>
      </c>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112"/>
      <c r="AT217" s="9" t="s">
        <v>248</v>
      </c>
      <c r="AW217" s="292"/>
      <c r="AX217" s="292"/>
      <c r="AY217" s="287" t="s">
        <v>1246</v>
      </c>
      <c r="AZ217" s="217" t="s">
        <v>1459</v>
      </c>
      <c r="BA217" s="285" t="s">
        <v>1463</v>
      </c>
      <c r="BB217" s="285" t="s">
        <v>1493</v>
      </c>
      <c r="BC217" s="285" t="s">
        <v>1287</v>
      </c>
      <c r="BD217" s="291" t="s">
        <v>1128</v>
      </c>
      <c r="BE217" s="291" t="s">
        <v>1126</v>
      </c>
      <c r="BF217" s="285" t="s">
        <v>2493</v>
      </c>
      <c r="BG217" s="6">
        <f t="shared" si="249"/>
        <v>93</v>
      </c>
    </row>
    <row r="218" spans="1:59" hidden="1">
      <c r="A218" s="330"/>
      <c r="B218" s="101"/>
      <c r="C218" s="102"/>
      <c r="D218" s="66">
        <v>40</v>
      </c>
      <c r="E218" s="65">
        <f>ROUNDDOWN(0.3*E209/12,0)</f>
        <v>396</v>
      </c>
      <c r="F218" s="65">
        <f>ROUNDDOWN(AVERAGE(E209,F209)/12*0.3,0)</f>
        <v>424</v>
      </c>
      <c r="G218" s="65">
        <f>ROUNDDOWN(0.3*G209/12,0)</f>
        <v>509</v>
      </c>
      <c r="H218" s="65">
        <f>ROUNDDOWN(AVERAGE(I209,H209)/12*0.3,0)</f>
        <v>588</v>
      </c>
      <c r="I218" s="65">
        <f>ROUNDDOWN(0.3*J209/12,0)</f>
        <v>656</v>
      </c>
      <c r="J218" s="65">
        <f>ROUNDDOWN(AVERAGE(K209,L209)/12*0.3,0)</f>
        <v>723</v>
      </c>
      <c r="K218" s="44"/>
      <c r="L218" s="45"/>
      <c r="M218" s="111"/>
      <c r="N218" s="98" t="str">
        <f>+B$11</f>
        <v>Hill</v>
      </c>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112"/>
      <c r="AT218" s="9" t="s">
        <v>249</v>
      </c>
      <c r="AW218" s="292"/>
      <c r="AX218" s="292"/>
      <c r="AY218" s="287" t="s">
        <v>225</v>
      </c>
      <c r="AZ218" s="217" t="s">
        <v>1522</v>
      </c>
      <c r="BA218" s="285" t="s">
        <v>1206</v>
      </c>
      <c r="BB218" s="285" t="s">
        <v>1287</v>
      </c>
      <c r="BC218" s="285" t="s">
        <v>64</v>
      </c>
      <c r="BD218" s="291" t="s">
        <v>37</v>
      </c>
      <c r="BE218" s="291" t="s">
        <v>1127</v>
      </c>
      <c r="BF218" s="285" t="s">
        <v>1446</v>
      </c>
      <c r="BG218" s="6">
        <f t="shared" si="249"/>
        <v>94</v>
      </c>
    </row>
    <row r="219" spans="1:59" hidden="1">
      <c r="A219" s="330"/>
      <c r="B219" s="101"/>
      <c r="C219" s="102"/>
      <c r="D219" s="70" t="s">
        <v>1366</v>
      </c>
      <c r="E219" s="65">
        <f>+VLOOKUP($N$226,'2017 HOME rent 6-15-2017'!$A$2:$P$256,5+$E$223,FALSE)</f>
        <v>475</v>
      </c>
      <c r="F219" s="65">
        <f>+VLOOKUP($N$226,'2017 HOME rent 6-15-2017'!$A$2:$P$256,6+$E$223,FALSE)</f>
        <v>508</v>
      </c>
      <c r="G219" s="65">
        <f>+VLOOKUP($N$226,'2017 HOME rent 6-15-2017'!$A$2:$P$256,7+$E$223,FALSE)</f>
        <v>610</v>
      </c>
      <c r="H219" s="65">
        <f>+VLOOKUP($N$226,'2017 HOME rent 6-15-2017'!$A$2:$P$256,8+$E$223,FALSE)</f>
        <v>705</v>
      </c>
      <c r="I219" s="65">
        <f>+VLOOKUP($N$226,'2017 HOME rent 6-15-2017'!$A$2:$P$256,9+$E$223,FALSE)</f>
        <v>786</v>
      </c>
      <c r="J219" s="65">
        <f>+VLOOKUP($N$226,'2017 HOME rent 6-15-2017'!$A$2:$P$256,10+$E$223,FALSE)</f>
        <v>868</v>
      </c>
      <c r="K219" s="44"/>
      <c r="L219" s="45"/>
      <c r="M219" s="111"/>
      <c r="N219" s="98" t="str">
        <f>+B$11</f>
        <v>Hill</v>
      </c>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112"/>
      <c r="AT219" s="216" t="s">
        <v>250</v>
      </c>
      <c r="AW219" s="292"/>
      <c r="AX219" s="292"/>
      <c r="AY219" s="287" t="s">
        <v>1247</v>
      </c>
      <c r="AZ219" s="217" t="s">
        <v>1193</v>
      </c>
      <c r="BA219" s="285" t="s">
        <v>1524</v>
      </c>
      <c r="BB219" s="285" t="s">
        <v>64</v>
      </c>
      <c r="BC219" s="285" t="s">
        <v>1288</v>
      </c>
      <c r="BD219" s="291" t="s">
        <v>2490</v>
      </c>
      <c r="BE219" s="291" t="s">
        <v>1128</v>
      </c>
      <c r="BF219" s="285" t="s">
        <v>2494</v>
      </c>
      <c r="BG219" s="6">
        <f t="shared" si="249"/>
        <v>95</v>
      </c>
    </row>
    <row r="220" spans="1:59" ht="15" hidden="1" customHeight="1">
      <c r="A220" s="330"/>
      <c r="B220" s="101"/>
      <c r="C220" s="102"/>
      <c r="D220" s="70" t="s">
        <v>1367</v>
      </c>
      <c r="E220" s="65">
        <f>+VLOOKUP($N$226,'2017 HOME rent 6-15-2017'!$A$2:$P$256,11+$E$223,FALSE)</f>
        <v>498</v>
      </c>
      <c r="F220" s="65">
        <f>+VLOOKUP($N$226,'2017 HOME rent 6-15-2017'!$A$2:$P$256,12+$E$223,FALSE)</f>
        <v>591</v>
      </c>
      <c r="G220" s="65">
        <f>+VLOOKUP($N$226,'2017 HOME rent 6-15-2017'!$A$2:$P$256,13+$E$223,FALSE)</f>
        <v>785</v>
      </c>
      <c r="H220" s="65">
        <f>+VLOOKUP($N$226,'2017 HOME rent 6-15-2017'!$A$2:$P$256,14+$E$223,FALSE)</f>
        <v>947</v>
      </c>
      <c r="I220" s="65">
        <f>+VLOOKUP($N$226,'2017 HOME rent 6-15-2017'!$A$2:$P$256,15+$E$223,FALSE)</f>
        <v>1036</v>
      </c>
      <c r="J220" s="65">
        <f>+VLOOKUP($N$226,'2017 HOME rent 6-15-2017'!$A$2:$P$256,16+$E$223,FALSE)</f>
        <v>1125</v>
      </c>
      <c r="K220" s="44"/>
      <c r="L220" s="45"/>
      <c r="M220" s="111"/>
      <c r="N220" s="98" t="str">
        <f>+B$11</f>
        <v>Hill</v>
      </c>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112"/>
      <c r="AT220" s="9" t="s">
        <v>251</v>
      </c>
      <c r="AW220" s="292"/>
      <c r="AX220" s="292"/>
      <c r="AY220" s="287" t="s">
        <v>1248</v>
      </c>
      <c r="AZ220" s="217" t="s">
        <v>1194</v>
      </c>
      <c r="BA220" s="285" t="s">
        <v>191</v>
      </c>
      <c r="BB220" s="285" t="s">
        <v>1288</v>
      </c>
      <c r="BC220" s="285" t="s">
        <v>1290</v>
      </c>
      <c r="BD220" s="291" t="s">
        <v>1069</v>
      </c>
      <c r="BE220" s="291" t="s">
        <v>37</v>
      </c>
      <c r="BF220" s="285" t="s">
        <v>2495</v>
      </c>
      <c r="BG220" s="6">
        <f t="shared" si="249"/>
        <v>96</v>
      </c>
    </row>
    <row r="221" spans="1:59" hidden="1">
      <c r="A221" s="330"/>
      <c r="B221" s="104"/>
      <c r="C221" s="105"/>
      <c r="D221" s="55"/>
      <c r="E221" s="56"/>
      <c r="F221" s="56"/>
      <c r="G221" s="56"/>
      <c r="H221" s="56"/>
      <c r="I221" s="56"/>
      <c r="J221" s="57"/>
      <c r="K221" s="46"/>
      <c r="L221" s="47"/>
      <c r="M221" s="113"/>
      <c r="N221" s="98" t="str">
        <f>+B$11</f>
        <v>Hill</v>
      </c>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5"/>
      <c r="AT221" s="9" t="s">
        <v>252</v>
      </c>
      <c r="AW221" s="292"/>
      <c r="AX221" s="292"/>
      <c r="AY221" s="287" t="s">
        <v>1249</v>
      </c>
      <c r="AZ221" s="217" t="s">
        <v>1195</v>
      </c>
      <c r="BA221" s="285" t="s">
        <v>1207</v>
      </c>
      <c r="BB221" s="285" t="s">
        <v>1290</v>
      </c>
      <c r="BC221" s="285" t="s">
        <v>1494</v>
      </c>
      <c r="BD221" s="291" t="s">
        <v>2491</v>
      </c>
      <c r="BE221" s="291" t="s">
        <v>2490</v>
      </c>
      <c r="BF221" s="285" t="s">
        <v>1447</v>
      </c>
      <c r="BG221" s="6" t="e">
        <f t="shared" si="249"/>
        <v>#N/A</v>
      </c>
    </row>
    <row r="222" spans="1:59" hidden="1">
      <c r="A222" s="330"/>
      <c r="B222" s="101"/>
      <c r="C222" s="102"/>
      <c r="D222" s="69" t="s">
        <v>2954</v>
      </c>
      <c r="E222" s="59"/>
      <c r="F222" s="59"/>
      <c r="G222" s="59"/>
      <c r="H222" s="59"/>
      <c r="I222" s="59"/>
      <c r="J222" s="59"/>
      <c r="K222" s="59"/>
      <c r="L222" s="60"/>
      <c r="M222" s="108"/>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10"/>
      <c r="AT222" s="9" t="s">
        <v>253</v>
      </c>
      <c r="AW222" s="292"/>
      <c r="AX222" s="292"/>
      <c r="AY222" s="287" t="s">
        <v>1250</v>
      </c>
      <c r="AZ222" s="217" t="s">
        <v>2265</v>
      </c>
      <c r="BA222" s="285" t="s">
        <v>1208</v>
      </c>
      <c r="BB222" s="285" t="s">
        <v>1494</v>
      </c>
      <c r="BC222" s="285" t="s">
        <v>49</v>
      </c>
      <c r="BD222" s="291" t="s">
        <v>2492</v>
      </c>
      <c r="BE222" s="291" t="s">
        <v>1069</v>
      </c>
      <c r="BF222" s="285" t="s">
        <v>128</v>
      </c>
      <c r="BG222" s="6">
        <f t="shared" si="249"/>
        <v>98</v>
      </c>
    </row>
    <row r="223" spans="1:59" hidden="1">
      <c r="A223" s="330"/>
      <c r="B223" s="103"/>
      <c r="C223" s="102"/>
      <c r="D223" s="61"/>
      <c r="E223" s="62">
        <v>0</v>
      </c>
      <c r="F223" s="62">
        <v>1</v>
      </c>
      <c r="G223" s="62">
        <v>2</v>
      </c>
      <c r="H223" s="62">
        <v>3</v>
      </c>
      <c r="I223" s="62">
        <v>4</v>
      </c>
      <c r="J223" s="62">
        <v>5</v>
      </c>
      <c r="K223" s="62"/>
      <c r="L223" s="63"/>
      <c r="M223" s="111"/>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112"/>
      <c r="AT223" s="9" t="s">
        <v>86</v>
      </c>
      <c r="AW223" s="292"/>
      <c r="AX223" s="292"/>
      <c r="AY223" s="287" t="s">
        <v>1251</v>
      </c>
      <c r="AZ223" s="217" t="s">
        <v>1196</v>
      </c>
      <c r="BA223" s="285" t="s">
        <v>1464</v>
      </c>
      <c r="BB223" s="285" t="s">
        <v>49</v>
      </c>
      <c r="BC223" s="285" t="s">
        <v>1074</v>
      </c>
      <c r="BD223" s="291" t="s">
        <v>1512</v>
      </c>
      <c r="BE223" s="291" t="s">
        <v>2491</v>
      </c>
      <c r="BF223" s="285" t="s">
        <v>2496</v>
      </c>
      <c r="BG223" s="6" t="e">
        <f t="shared" si="249"/>
        <v>#N/A</v>
      </c>
    </row>
    <row r="224" spans="1:59" ht="23.25" hidden="1" customHeight="1">
      <c r="A224" s="330"/>
      <c r="B224" s="101"/>
      <c r="C224" s="102"/>
      <c r="D224" s="64">
        <v>30</v>
      </c>
      <c r="E224" s="65">
        <f>ROUNDDOWN(0.3*E208/12,0)</f>
        <v>297</v>
      </c>
      <c r="F224" s="65">
        <f>ROUNDDOWN(AVERAGE(E208,F208)/12*0.3,0)</f>
        <v>318</v>
      </c>
      <c r="G224" s="65">
        <f>ROUNDDOWN(0.3*G208/12,0)</f>
        <v>382</v>
      </c>
      <c r="H224" s="65">
        <f>ROUNDDOWN(AVERAGE(I208,H208)/12*0.3,0)</f>
        <v>441</v>
      </c>
      <c r="I224" s="65">
        <f>ROUNDDOWN(0.3*J208/12,0)</f>
        <v>492</v>
      </c>
      <c r="J224" s="65">
        <f>ROUNDDOWN(AVERAGE(K208,L208)/12*0.3,0)</f>
        <v>543</v>
      </c>
      <c r="K224" s="53"/>
      <c r="L224" s="54"/>
      <c r="M224" s="111"/>
      <c r="N224" s="98" t="str">
        <f>+B$11</f>
        <v>Hill</v>
      </c>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112"/>
      <c r="AT224" s="9" t="s">
        <v>254</v>
      </c>
      <c r="AW224" s="292"/>
      <c r="AX224" s="292"/>
      <c r="AY224" s="287" t="s">
        <v>1252</v>
      </c>
      <c r="AZ224" s="217" t="s">
        <v>1197</v>
      </c>
      <c r="BA224" s="285" t="s">
        <v>2169</v>
      </c>
      <c r="BB224" s="285" t="s">
        <v>1074</v>
      </c>
      <c r="BC224" s="285" t="s">
        <v>1293</v>
      </c>
      <c r="BD224" s="291" t="s">
        <v>2493</v>
      </c>
      <c r="BE224" s="291" t="s">
        <v>2492</v>
      </c>
      <c r="BF224" s="285" t="s">
        <v>2497</v>
      </c>
      <c r="BG224" s="6" t="e">
        <f t="shared" si="249"/>
        <v>#N/A</v>
      </c>
    </row>
    <row r="225" spans="1:69" ht="15" hidden="1" customHeight="1">
      <c r="A225" s="330"/>
      <c r="B225" s="101"/>
      <c r="C225" s="102"/>
      <c r="D225" s="70">
        <v>40</v>
      </c>
      <c r="E225" s="65">
        <f>ROUNDDOWN(0.3*E209/12,0)</f>
        <v>396</v>
      </c>
      <c r="F225" s="65">
        <f>ROUNDDOWN(AVERAGE(E209,F209)/12*0.3,0)</f>
        <v>424</v>
      </c>
      <c r="G225" s="65">
        <f>ROUNDDOWN(0.3*G209/12,0)</f>
        <v>509</v>
      </c>
      <c r="H225" s="65">
        <f>ROUNDDOWN(AVERAGE(I209,H209)/12*0.3,0)</f>
        <v>588</v>
      </c>
      <c r="I225" s="65">
        <f>ROUNDDOWN(0.3*J209/12,0)</f>
        <v>656</v>
      </c>
      <c r="J225" s="65">
        <f>ROUNDDOWN(AVERAGE(K209,L209)/12*0.3,0)</f>
        <v>723</v>
      </c>
      <c r="K225" s="44"/>
      <c r="L225" s="45"/>
      <c r="M225" s="111"/>
      <c r="N225" s="98" t="str">
        <f>+B$11</f>
        <v>Hill</v>
      </c>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112"/>
      <c r="AT225" s="9" t="s">
        <v>255</v>
      </c>
      <c r="AW225" s="292"/>
      <c r="AX225" s="292"/>
      <c r="AY225" s="287" t="s">
        <v>1253</v>
      </c>
      <c r="AZ225" s="217" t="s">
        <v>1198</v>
      </c>
      <c r="BA225" s="285" t="s">
        <v>1209</v>
      </c>
      <c r="BB225" s="285" t="s">
        <v>1293</v>
      </c>
      <c r="BC225" s="285" t="s">
        <v>1294</v>
      </c>
      <c r="BD225" s="291" t="s">
        <v>1446</v>
      </c>
      <c r="BE225" s="291" t="s">
        <v>1512</v>
      </c>
      <c r="BF225" s="285" t="s">
        <v>2498</v>
      </c>
      <c r="BG225" s="6">
        <f t="shared" si="249"/>
        <v>99</v>
      </c>
    </row>
    <row r="226" spans="1:69" hidden="1">
      <c r="A226" s="330"/>
      <c r="B226" s="101"/>
      <c r="C226" s="102"/>
      <c r="D226" s="70" t="s">
        <v>1366</v>
      </c>
      <c r="E226" s="65">
        <f>+VLOOKUP($N$226,'2018 HOME rent 6-01-2018'!$A$2:$P$256,5+$E$223,FALSE)</f>
        <v>469</v>
      </c>
      <c r="F226" s="65">
        <f>+VLOOKUP($N$226,'2018 HOME rent 6-01-2018'!$A$2:$P$256,6+$E$223,FALSE)</f>
        <v>530</v>
      </c>
      <c r="G226" s="65">
        <f>+VLOOKUP($N$226,'2018 HOME rent 6-01-2018'!$A$2:$P$256,7+$E$223,FALSE)</f>
        <v>636</v>
      </c>
      <c r="H226" s="65">
        <f>+VLOOKUP($N$226,'2018 HOME rent 6-01-2018'!$A$2:$P$256,8+$E$223,FALSE)</f>
        <v>735</v>
      </c>
      <c r="I226" s="65">
        <f>+VLOOKUP($N$226,'2018 HOME rent 6-01-2018'!$A$2:$P$256,9+$E$223,FALSE)</f>
        <v>820</v>
      </c>
      <c r="J226" s="65">
        <f>+VLOOKUP($N$226,'2018 HOME rent 6-01-2018'!$A$2:$P$256,10+$E$223,FALSE)</f>
        <v>904</v>
      </c>
      <c r="K226" s="44"/>
      <c r="L226" s="45"/>
      <c r="M226" s="111"/>
      <c r="N226" s="98" t="str">
        <f>+B$11</f>
        <v>Hill</v>
      </c>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112"/>
      <c r="AT226" s="9" t="s">
        <v>256</v>
      </c>
      <c r="AW226" s="292"/>
      <c r="AX226" s="292"/>
      <c r="AY226" s="287" t="s">
        <v>1254</v>
      </c>
      <c r="AZ226" s="217" t="s">
        <v>1199</v>
      </c>
      <c r="BA226" s="285" t="s">
        <v>2170</v>
      </c>
      <c r="BB226" s="285" t="s">
        <v>1294</v>
      </c>
      <c r="BC226" s="285" t="s">
        <v>1295</v>
      </c>
      <c r="BD226" s="291" t="s">
        <v>2494</v>
      </c>
      <c r="BE226" s="291" t="s">
        <v>2493</v>
      </c>
      <c r="BF226" s="285" t="s">
        <v>69</v>
      </c>
      <c r="BG226" s="6" t="e">
        <f t="shared" si="249"/>
        <v>#N/A</v>
      </c>
    </row>
    <row r="227" spans="1:69" hidden="1">
      <c r="A227" s="330"/>
      <c r="B227" s="101"/>
      <c r="C227" s="102"/>
      <c r="D227" s="70" t="s">
        <v>1367</v>
      </c>
      <c r="E227" s="65">
        <f>+VLOOKUP($N$226,'2018 HOME rent 6-01-2018'!$A$2:$P$256,11+$E$223,FALSE)</f>
        <v>469</v>
      </c>
      <c r="F227" s="65">
        <f>+VLOOKUP($N$226,'2018 HOME rent 6-01-2018'!$A$2:$P$256,12+$E$223,FALSE)</f>
        <v>559</v>
      </c>
      <c r="G227" s="65">
        <f>+VLOOKUP($N$226,'2018 HOME rent 6-01-2018'!$A$2:$P$256,13+$E$223,FALSE)</f>
        <v>736</v>
      </c>
      <c r="H227" s="65">
        <f>+VLOOKUP($N$226,'2018 HOME rent 6-01-2018'!$A$2:$P$256,14+$E$223,FALSE)</f>
        <v>923</v>
      </c>
      <c r="I227" s="65">
        <f>+VLOOKUP($N$226,'2018 HOME rent 6-01-2018'!$A$2:$P$256,15+$E$223,FALSE)</f>
        <v>1034</v>
      </c>
      <c r="J227" s="65">
        <f>+VLOOKUP($N$226,'2018 HOME rent 6-01-2018'!$A$2:$P$256,16+$E$223,FALSE)</f>
        <v>1125</v>
      </c>
      <c r="K227" s="44"/>
      <c r="L227" s="45"/>
      <c r="M227" s="111"/>
      <c r="N227" s="98" t="str">
        <f>+B$11</f>
        <v>Hill</v>
      </c>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112"/>
      <c r="AT227" s="9" t="s">
        <v>257</v>
      </c>
      <c r="AW227" s="292"/>
      <c r="AX227" s="292"/>
      <c r="AY227" s="287" t="s">
        <v>1255</v>
      </c>
      <c r="AZ227" s="217" t="s">
        <v>1200</v>
      </c>
      <c r="BA227" s="285" t="s">
        <v>2171</v>
      </c>
      <c r="BB227" s="285" t="s">
        <v>1295</v>
      </c>
      <c r="BC227" s="285" t="s">
        <v>1296</v>
      </c>
      <c r="BD227" s="291" t="s">
        <v>2495</v>
      </c>
      <c r="BE227" s="291" t="s">
        <v>1446</v>
      </c>
      <c r="BF227" s="285" t="s">
        <v>2499</v>
      </c>
      <c r="BG227" s="6">
        <f t="shared" si="249"/>
        <v>100</v>
      </c>
    </row>
    <row r="228" spans="1:69" hidden="1">
      <c r="A228" s="330"/>
      <c r="B228" s="104"/>
      <c r="C228" s="105"/>
      <c r="D228" s="55"/>
      <c r="E228" s="56"/>
      <c r="F228" s="56"/>
      <c r="G228" s="56"/>
      <c r="H228" s="56"/>
      <c r="I228" s="56"/>
      <c r="J228" s="57"/>
      <c r="K228" s="46"/>
      <c r="L228" s="47"/>
      <c r="M228" s="113"/>
      <c r="N228" s="114" t="str">
        <f>+B$11</f>
        <v>Hill</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5"/>
      <c r="AT228" s="9" t="s">
        <v>258</v>
      </c>
      <c r="AW228" s="292"/>
      <c r="AX228" s="292"/>
      <c r="AY228" s="287" t="s">
        <v>1256</v>
      </c>
      <c r="AZ228" s="217" t="s">
        <v>1460</v>
      </c>
      <c r="BA228" s="285" t="s">
        <v>1210</v>
      </c>
      <c r="BB228" s="285" t="s">
        <v>1296</v>
      </c>
      <c r="BC228" s="285" t="s">
        <v>74</v>
      </c>
      <c r="BD228" s="291" t="s">
        <v>1447</v>
      </c>
      <c r="BE228" s="291" t="s">
        <v>2494</v>
      </c>
      <c r="BF228" s="285" t="s">
        <v>1129</v>
      </c>
      <c r="BG228" s="6" t="e">
        <f t="shared" si="249"/>
        <v>#N/A</v>
      </c>
    </row>
    <row r="229" spans="1:69" hidden="1">
      <c r="AT229" s="9" t="s">
        <v>259</v>
      </c>
      <c r="AW229" s="292"/>
      <c r="AX229" s="292"/>
      <c r="AY229" s="287" t="s">
        <v>72</v>
      </c>
      <c r="AZ229" s="217" t="s">
        <v>1201</v>
      </c>
      <c r="BA229" s="285" t="s">
        <v>1465</v>
      </c>
      <c r="BB229" s="285" t="s">
        <v>74</v>
      </c>
      <c r="BC229" s="285" t="s">
        <v>77</v>
      </c>
      <c r="BD229" s="291" t="s">
        <v>128</v>
      </c>
      <c r="BE229" s="291" t="s">
        <v>2495</v>
      </c>
      <c r="BF229" s="285" t="s">
        <v>2500</v>
      </c>
      <c r="BG229" s="6" t="e">
        <f t="shared" si="249"/>
        <v>#N/A</v>
      </c>
    </row>
    <row r="230" spans="1:69" ht="15.75" hidden="1" customHeight="1">
      <c r="A230" s="323" t="s">
        <v>1589</v>
      </c>
      <c r="B230" s="136"/>
      <c r="C230" s="137"/>
      <c r="D230" s="127" t="s">
        <v>2370</v>
      </c>
      <c r="E230" s="128"/>
      <c r="F230" s="128"/>
      <c r="G230" s="128"/>
      <c r="H230" s="128"/>
      <c r="I230" s="128"/>
      <c r="J230" s="128"/>
      <c r="K230" s="128"/>
      <c r="L230" s="128"/>
      <c r="M230" s="108"/>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10"/>
      <c r="AT230" s="9" t="s">
        <v>260</v>
      </c>
      <c r="AW230" s="292"/>
      <c r="AX230" s="292"/>
      <c r="AY230" s="287" t="s">
        <v>1015</v>
      </c>
      <c r="AZ230" s="217" t="s">
        <v>1523</v>
      </c>
      <c r="BA230" s="285" t="s">
        <v>1211</v>
      </c>
      <c r="BB230" s="285" t="s">
        <v>77</v>
      </c>
      <c r="BC230" s="285" t="s">
        <v>1023</v>
      </c>
      <c r="BD230" s="291" t="s">
        <v>2496</v>
      </c>
      <c r="BE230" s="291" t="s">
        <v>1447</v>
      </c>
      <c r="BF230" s="285" t="s">
        <v>1574</v>
      </c>
      <c r="BG230" s="6">
        <f t="shared" si="249"/>
        <v>101</v>
      </c>
    </row>
    <row r="231" spans="1:69" s="238" customFormat="1" hidden="1">
      <c r="A231" s="324"/>
      <c r="B231" s="138"/>
      <c r="C231" s="139"/>
      <c r="D231" s="129"/>
      <c r="E231" s="130">
        <v>1</v>
      </c>
      <c r="F231" s="130">
        <v>2</v>
      </c>
      <c r="G231" s="130">
        <v>3</v>
      </c>
      <c r="H231" s="130">
        <v>4</v>
      </c>
      <c r="I231" s="130">
        <v>5</v>
      </c>
      <c r="J231" s="130">
        <v>6</v>
      </c>
      <c r="K231" s="130">
        <v>7</v>
      </c>
      <c r="L231" s="130">
        <v>8</v>
      </c>
      <c r="M231" s="111"/>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112"/>
      <c r="AQ231" s="6"/>
      <c r="AR231" s="6"/>
      <c r="AS231" s="207"/>
      <c r="AT231" s="9" t="s">
        <v>50</v>
      </c>
      <c r="AU231" s="6"/>
      <c r="AV231" s="207"/>
      <c r="AW231" s="292"/>
      <c r="AX231" s="292"/>
      <c r="AY231" s="287" t="s">
        <v>1257</v>
      </c>
      <c r="AZ231" s="217" t="s">
        <v>1461</v>
      </c>
      <c r="BA231" s="285" t="s">
        <v>1525</v>
      </c>
      <c r="BB231" s="285" t="s">
        <v>1023</v>
      </c>
      <c r="BC231" s="285" t="s">
        <v>1556</v>
      </c>
      <c r="BD231" s="291" t="s">
        <v>2497</v>
      </c>
      <c r="BE231" s="291" t="s">
        <v>128</v>
      </c>
      <c r="BF231" s="285" t="s">
        <v>2501</v>
      </c>
      <c r="BG231" s="207" t="e">
        <f t="shared" si="249"/>
        <v>#N/A</v>
      </c>
      <c r="BH231" s="207"/>
      <c r="BI231" s="207"/>
      <c r="BJ231" s="207"/>
      <c r="BK231" s="207"/>
      <c r="BL231" s="207"/>
      <c r="BM231" s="207"/>
      <c r="BN231" s="207"/>
      <c r="BO231" s="207"/>
      <c r="BP231" s="207"/>
      <c r="BQ231" s="207"/>
    </row>
    <row r="232" spans="1:69" ht="15" hidden="1" customHeight="1">
      <c r="A232" s="324"/>
      <c r="B232" s="138"/>
      <c r="C232" s="139"/>
      <c r="D232" s="131">
        <v>30</v>
      </c>
      <c r="E232" s="132">
        <f>+E234*0.6</f>
        <v>11880</v>
      </c>
      <c r="F232" s="132">
        <f t="shared" ref="F232:L232" si="252">+F234*0.6</f>
        <v>13560</v>
      </c>
      <c r="G232" s="132">
        <f t="shared" si="252"/>
        <v>15270</v>
      </c>
      <c r="H232" s="132">
        <f t="shared" si="252"/>
        <v>16950</v>
      </c>
      <c r="I232" s="132">
        <f t="shared" si="252"/>
        <v>18330</v>
      </c>
      <c r="J232" s="132">
        <f t="shared" si="252"/>
        <v>19680</v>
      </c>
      <c r="K232" s="132">
        <f t="shared" si="252"/>
        <v>21030</v>
      </c>
      <c r="L232" s="132">
        <f t="shared" si="252"/>
        <v>22380</v>
      </c>
      <c r="M232" s="111"/>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112"/>
      <c r="AT232" s="9" t="s">
        <v>19</v>
      </c>
      <c r="AW232" s="292"/>
      <c r="AX232" s="292"/>
      <c r="AY232" s="287" t="s">
        <v>1258</v>
      </c>
      <c r="AZ232" s="217" t="s">
        <v>1202</v>
      </c>
      <c r="BA232" s="285" t="s">
        <v>1212</v>
      </c>
      <c r="BB232" s="285" t="s">
        <v>1556</v>
      </c>
      <c r="BC232" s="285" t="s">
        <v>2817</v>
      </c>
      <c r="BD232" s="291" t="s">
        <v>2498</v>
      </c>
      <c r="BE232" s="291" t="s">
        <v>2496</v>
      </c>
      <c r="BF232" s="285" t="s">
        <v>1130</v>
      </c>
      <c r="BG232" s="6" t="e">
        <f t="shared" si="249"/>
        <v>#N/A</v>
      </c>
    </row>
    <row r="233" spans="1:69" ht="15" hidden="1" customHeight="1">
      <c r="A233" s="324"/>
      <c r="B233" s="138"/>
      <c r="C233" s="139"/>
      <c r="D233" s="133">
        <v>40</v>
      </c>
      <c r="E233" s="132">
        <f>+E234*0.8</f>
        <v>15840</v>
      </c>
      <c r="F233" s="132">
        <f t="shared" ref="F233:L233" si="253">+F234*0.8</f>
        <v>18080</v>
      </c>
      <c r="G233" s="132">
        <f t="shared" si="253"/>
        <v>20360</v>
      </c>
      <c r="H233" s="132">
        <f t="shared" si="253"/>
        <v>22600</v>
      </c>
      <c r="I233" s="132">
        <f t="shared" si="253"/>
        <v>24440</v>
      </c>
      <c r="J233" s="132">
        <f t="shared" si="253"/>
        <v>26240</v>
      </c>
      <c r="K233" s="132">
        <f t="shared" si="253"/>
        <v>28040</v>
      </c>
      <c r="L233" s="132">
        <f t="shared" si="253"/>
        <v>29840</v>
      </c>
      <c r="M233" s="111"/>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112"/>
      <c r="AT233" s="9" t="s">
        <v>261</v>
      </c>
      <c r="AU233" s="207"/>
      <c r="AW233" s="292"/>
      <c r="AX233" s="292"/>
      <c r="AY233" s="287" t="s">
        <v>1259</v>
      </c>
      <c r="AZ233" s="217" t="s">
        <v>1203</v>
      </c>
      <c r="BA233" s="285" t="s">
        <v>1526</v>
      </c>
      <c r="BB233" s="285" t="s">
        <v>2817</v>
      </c>
      <c r="BC233" s="285" t="s">
        <v>1298</v>
      </c>
      <c r="BD233" s="291" t="s">
        <v>69</v>
      </c>
      <c r="BE233" s="291" t="s">
        <v>2497</v>
      </c>
      <c r="BF233" s="285" t="s">
        <v>2502</v>
      </c>
    </row>
    <row r="234" spans="1:69" hidden="1">
      <c r="A234" s="324"/>
      <c r="B234" s="138"/>
      <c r="C234" s="139"/>
      <c r="D234" s="133">
        <v>50</v>
      </c>
      <c r="E234" s="132">
        <f>+VLOOKUP($N234,'NSP12-I'!$A$3:$R$257,2+E$231)</f>
        <v>19800</v>
      </c>
      <c r="F234" s="132">
        <f>+VLOOKUP($N234,'NSP12-I'!$A$3:$R$257,2+F$231)</f>
        <v>22600</v>
      </c>
      <c r="G234" s="132">
        <f>+VLOOKUP($N234,'NSP12-I'!$A$3:$R$257,2+G$231)</f>
        <v>25450</v>
      </c>
      <c r="H234" s="132">
        <f>+VLOOKUP($N234,'NSP12-I'!$A$3:$R$257,2+H$231)</f>
        <v>28250</v>
      </c>
      <c r="I234" s="132">
        <f>+VLOOKUP($N234,'NSP12-I'!$A$3:$R$257,2+I$231)</f>
        <v>30550</v>
      </c>
      <c r="J234" s="132">
        <f>+VLOOKUP($N234,'NSP12-I'!$A$3:$R$257,2+J$231)</f>
        <v>32800</v>
      </c>
      <c r="K234" s="132">
        <f>+VLOOKUP($N234,'NSP12-I'!$A$3:$R$257,2+K$231)</f>
        <v>35050</v>
      </c>
      <c r="L234" s="132">
        <f>+VLOOKUP($N234,'NSP12-I'!$A$3:$R$257,2+L$231)</f>
        <v>37300</v>
      </c>
      <c r="M234" s="111"/>
      <c r="N234" s="98" t="str">
        <f>+CONCATENATE($B$11)</f>
        <v>Hill</v>
      </c>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112"/>
      <c r="AR234" s="207"/>
      <c r="AT234" s="9" t="s">
        <v>262</v>
      </c>
      <c r="AW234" s="292"/>
      <c r="AX234" s="292"/>
      <c r="AY234" s="287" t="s">
        <v>1260</v>
      </c>
      <c r="AZ234" s="217" t="s">
        <v>1204</v>
      </c>
      <c r="BA234" s="285" t="s">
        <v>1213</v>
      </c>
      <c r="BB234" s="285" t="s">
        <v>1298</v>
      </c>
      <c r="BC234" s="285" t="s">
        <v>1299</v>
      </c>
      <c r="BD234" s="291" t="s">
        <v>2499</v>
      </c>
      <c r="BE234" s="291" t="s">
        <v>2498</v>
      </c>
      <c r="BF234" s="285" t="s">
        <v>1513</v>
      </c>
      <c r="BG234" s="6" t="e">
        <f>+MATCH(BE$10:BE$558,AZ$10:AZ$551,0)</f>
        <v>#N/A</v>
      </c>
    </row>
    <row r="235" spans="1:69" hidden="1">
      <c r="A235" s="324"/>
      <c r="B235" s="138"/>
      <c r="C235" s="139"/>
      <c r="D235" s="133">
        <v>60</v>
      </c>
      <c r="E235" s="132">
        <f>+E234*1.2</f>
        <v>23760</v>
      </c>
      <c r="F235" s="132">
        <f t="shared" ref="F235:L235" si="254">+F234*1.2</f>
        <v>27120</v>
      </c>
      <c r="G235" s="132">
        <f t="shared" si="254"/>
        <v>30540</v>
      </c>
      <c r="H235" s="132">
        <f t="shared" si="254"/>
        <v>33900</v>
      </c>
      <c r="I235" s="132">
        <f t="shared" si="254"/>
        <v>36660</v>
      </c>
      <c r="J235" s="132">
        <f t="shared" si="254"/>
        <v>39360</v>
      </c>
      <c r="K235" s="132">
        <f t="shared" si="254"/>
        <v>42060</v>
      </c>
      <c r="L235" s="132">
        <f t="shared" si="254"/>
        <v>44760</v>
      </c>
      <c r="M235" s="111"/>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112"/>
      <c r="AT235" s="9" t="s">
        <v>263</v>
      </c>
      <c r="AW235" s="292"/>
      <c r="AX235" s="292"/>
      <c r="AY235" s="287" t="s">
        <v>1261</v>
      </c>
      <c r="AZ235" s="217" t="s">
        <v>1205</v>
      </c>
      <c r="BA235" s="285" t="s">
        <v>1214</v>
      </c>
      <c r="BB235" s="285" t="s">
        <v>1299</v>
      </c>
      <c r="BC235" s="285" t="s">
        <v>1300</v>
      </c>
      <c r="BD235" s="291" t="s">
        <v>1129</v>
      </c>
      <c r="BE235" s="291" t="s">
        <v>69</v>
      </c>
      <c r="BF235" s="285" t="s">
        <v>1131</v>
      </c>
      <c r="BG235" s="6" t="e">
        <f>+MATCH(BE$10:BE$558,AZ$10:AZ$551,0)</f>
        <v>#N/A</v>
      </c>
    </row>
    <row r="236" spans="1:69" hidden="1">
      <c r="A236" s="324"/>
      <c r="B236" s="138"/>
      <c r="C236" s="139"/>
      <c r="D236" s="134">
        <v>80</v>
      </c>
      <c r="E236" s="135">
        <f>+E234*1.6</f>
        <v>31680</v>
      </c>
      <c r="F236" s="135">
        <f t="shared" ref="F236:L236" si="255">+F234*1.6</f>
        <v>36160</v>
      </c>
      <c r="G236" s="135">
        <f t="shared" si="255"/>
        <v>40720</v>
      </c>
      <c r="H236" s="135">
        <f t="shared" si="255"/>
        <v>45200</v>
      </c>
      <c r="I236" s="135">
        <f t="shared" si="255"/>
        <v>48880</v>
      </c>
      <c r="J236" s="135">
        <f t="shared" si="255"/>
        <v>52480</v>
      </c>
      <c r="K236" s="135">
        <f t="shared" si="255"/>
        <v>56080</v>
      </c>
      <c r="L236" s="135">
        <f t="shared" si="255"/>
        <v>59680</v>
      </c>
      <c r="M236" s="111"/>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112"/>
      <c r="AT236" s="9" t="s">
        <v>264</v>
      </c>
      <c r="AW236" s="292"/>
      <c r="AX236" s="292"/>
      <c r="AY236" s="287" t="s">
        <v>1262</v>
      </c>
      <c r="AZ236" s="217" t="s">
        <v>1462</v>
      </c>
      <c r="BA236" s="285" t="s">
        <v>2172</v>
      </c>
      <c r="BB236" s="285" t="s">
        <v>1300</v>
      </c>
      <c r="BC236" s="285" t="s">
        <v>1301</v>
      </c>
      <c r="BD236" s="291" t="s">
        <v>2500</v>
      </c>
      <c r="BE236" s="291" t="s">
        <v>2499</v>
      </c>
      <c r="BF236" s="285" t="s">
        <v>2503</v>
      </c>
      <c r="BG236" s="6" t="e">
        <f>+MATCH(BE$10:BE$558,AZ$10:AZ$551,0)</f>
        <v>#N/A</v>
      </c>
    </row>
    <row r="237" spans="1:69" hidden="1">
      <c r="A237" s="324"/>
      <c r="B237" s="138"/>
      <c r="C237" s="139"/>
      <c r="D237" s="134">
        <v>120</v>
      </c>
      <c r="E237" s="135">
        <f>+VLOOKUP($N237,'NSP12-I'!$A$3:$R$257,10+E$231)</f>
        <v>47450</v>
      </c>
      <c r="F237" s="135">
        <f>+VLOOKUP($N237,'NSP12-I'!$A$3:$R$257,10+F$231)</f>
        <v>54250</v>
      </c>
      <c r="G237" s="135">
        <f>+VLOOKUP($N237,'NSP12-I'!$A$3:$R$257,10+G$231)</f>
        <v>61000</v>
      </c>
      <c r="H237" s="135">
        <f>+VLOOKUP($N237,'NSP12-I'!$A$3:$R$257,10+H$231)</f>
        <v>67800</v>
      </c>
      <c r="I237" s="135">
        <f>+VLOOKUP($N237,'NSP12-I'!$A$3:$R$257,10+I$231)</f>
        <v>73200</v>
      </c>
      <c r="J237" s="135">
        <f>+VLOOKUP($N237,'NSP12-I'!$A$3:$R$257,10+J$231)</f>
        <v>78650</v>
      </c>
      <c r="K237" s="135">
        <f>+VLOOKUP($N237,'NSP12-I'!$A$3:$R$257,10+K$231)</f>
        <v>84050</v>
      </c>
      <c r="L237" s="135">
        <f>+VLOOKUP($N237,'NSP12-I'!$A$3:$R$257,10+L$231)</f>
        <v>89500</v>
      </c>
      <c r="M237" s="113"/>
      <c r="N237" s="114" t="str">
        <f>+CONCATENATE($B$11)</f>
        <v>Hill</v>
      </c>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5"/>
      <c r="AT237" s="9" t="s">
        <v>76</v>
      </c>
      <c r="AW237" s="292"/>
      <c r="AX237" s="292"/>
      <c r="AY237" s="287" t="s">
        <v>1263</v>
      </c>
      <c r="AZ237" s="217" t="s">
        <v>1463</v>
      </c>
      <c r="BA237" s="285" t="s">
        <v>1576</v>
      </c>
      <c r="BB237" s="285" t="s">
        <v>1301</v>
      </c>
      <c r="BC237" s="285" t="s">
        <v>1560</v>
      </c>
      <c r="BD237" s="291" t="s">
        <v>1574</v>
      </c>
      <c r="BE237" s="291" t="s">
        <v>1129</v>
      </c>
      <c r="BF237" s="285" t="s">
        <v>41</v>
      </c>
      <c r="BG237" s="6">
        <f>+MATCH(BE$10:BE$558,AZ$10:AZ$551,0)</f>
        <v>102</v>
      </c>
    </row>
    <row r="238" spans="1:69" hidden="1">
      <c r="A238" s="324"/>
      <c r="B238" s="138"/>
      <c r="C238" s="139"/>
      <c r="D238" s="106"/>
      <c r="E238" s="107"/>
      <c r="F238" s="107"/>
      <c r="G238" s="107"/>
      <c r="H238" s="107"/>
      <c r="I238" s="107"/>
      <c r="J238" s="107"/>
      <c r="K238" s="107"/>
      <c r="L238" s="107"/>
      <c r="M238" s="7"/>
      <c r="N238" s="7"/>
      <c r="AT238" s="9" t="s">
        <v>28</v>
      </c>
      <c r="AW238" s="292"/>
      <c r="AX238" s="292"/>
      <c r="AY238" s="287" t="s">
        <v>1264</v>
      </c>
      <c r="AZ238" s="217" t="s">
        <v>1206</v>
      </c>
      <c r="BA238" s="285" t="s">
        <v>1527</v>
      </c>
      <c r="BB238" s="285" t="s">
        <v>1560</v>
      </c>
      <c r="BC238" s="285" t="s">
        <v>1303</v>
      </c>
      <c r="BD238" s="291" t="s">
        <v>2501</v>
      </c>
      <c r="BE238" s="291" t="s">
        <v>2500</v>
      </c>
      <c r="BF238" s="285" t="s">
        <v>1132</v>
      </c>
    </row>
    <row r="239" spans="1:69" hidden="1">
      <c r="A239" s="324"/>
      <c r="B239" s="138"/>
      <c r="C239" s="139"/>
      <c r="D239" s="172"/>
      <c r="E239" s="173"/>
      <c r="F239" s="173"/>
      <c r="G239" s="173"/>
      <c r="H239" s="173"/>
      <c r="I239" s="173"/>
      <c r="J239" s="173"/>
      <c r="K239" s="173"/>
      <c r="L239" s="174"/>
      <c r="M239" s="108"/>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10"/>
      <c r="AT239" s="9" t="s">
        <v>265</v>
      </c>
      <c r="AW239" s="292"/>
      <c r="AX239" s="292"/>
      <c r="AY239" s="287" t="s">
        <v>1265</v>
      </c>
      <c r="AZ239" s="217" t="s">
        <v>1524</v>
      </c>
      <c r="BA239" s="285" t="s">
        <v>1466</v>
      </c>
      <c r="BB239" s="285" t="s">
        <v>1303</v>
      </c>
      <c r="BC239" s="285" t="s">
        <v>1304</v>
      </c>
      <c r="BD239" s="291" t="s">
        <v>1130</v>
      </c>
      <c r="BE239" s="291" t="s">
        <v>1574</v>
      </c>
      <c r="BF239" s="285" t="s">
        <v>2504</v>
      </c>
      <c r="BG239" s="6">
        <f t="shared" ref="BG239:BG270" si="256">+MATCH(BE$10:BE$558,AZ$10:AZ$551,0)</f>
        <v>103</v>
      </c>
    </row>
    <row r="240" spans="1:69" hidden="1">
      <c r="A240" s="324"/>
      <c r="B240" s="140"/>
      <c r="C240" s="139"/>
      <c r="D240" s="176"/>
      <c r="E240" s="175"/>
      <c r="F240" s="175"/>
      <c r="G240" s="175"/>
      <c r="H240" s="175"/>
      <c r="I240" s="175"/>
      <c r="J240" s="175"/>
      <c r="K240" s="175"/>
      <c r="L240" s="177"/>
      <c r="M240" s="111"/>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112"/>
      <c r="AT240" s="9" t="s">
        <v>85</v>
      </c>
      <c r="AW240" s="292"/>
      <c r="AX240" s="292"/>
      <c r="AY240" s="287" t="s">
        <v>195</v>
      </c>
      <c r="AZ240" s="217" t="s">
        <v>191</v>
      </c>
      <c r="BA240" s="285" t="s">
        <v>1528</v>
      </c>
      <c r="BB240" s="285" t="s">
        <v>1304</v>
      </c>
      <c r="BC240" s="285" t="s">
        <v>1305</v>
      </c>
      <c r="BD240" s="291" t="s">
        <v>2502</v>
      </c>
      <c r="BE240" s="291" t="s">
        <v>2501</v>
      </c>
      <c r="BF240" s="285" t="s">
        <v>2505</v>
      </c>
      <c r="BG240" s="6" t="e">
        <f t="shared" si="256"/>
        <v>#N/A</v>
      </c>
    </row>
    <row r="241" spans="1:59" hidden="1">
      <c r="A241" s="324"/>
      <c r="B241" s="138"/>
      <c r="C241" s="139"/>
      <c r="D241" s="189"/>
      <c r="E241" s="175"/>
      <c r="F241" s="175"/>
      <c r="G241" s="175"/>
      <c r="H241" s="175"/>
      <c r="I241" s="175"/>
      <c r="J241" s="175"/>
      <c r="K241" s="175"/>
      <c r="L241" s="177"/>
      <c r="M241" s="111"/>
      <c r="N241" s="98" t="s">
        <v>2177</v>
      </c>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112"/>
      <c r="AT241" s="9" t="s">
        <v>67</v>
      </c>
      <c r="AW241" s="292"/>
      <c r="AX241" s="292"/>
      <c r="AY241" s="287" t="s">
        <v>48</v>
      </c>
      <c r="AZ241" s="217" t="s">
        <v>1207</v>
      </c>
      <c r="BA241" s="285" t="s">
        <v>1215</v>
      </c>
      <c r="BB241" s="285" t="s">
        <v>1305</v>
      </c>
      <c r="BC241" s="285" t="s">
        <v>1072</v>
      </c>
      <c r="BD241" s="291" t="s">
        <v>1513</v>
      </c>
      <c r="BE241" s="291" t="s">
        <v>1130</v>
      </c>
      <c r="BF241" s="285" t="s">
        <v>2506</v>
      </c>
      <c r="BG241" s="6">
        <f t="shared" si="256"/>
        <v>104</v>
      </c>
    </row>
    <row r="242" spans="1:59" hidden="1">
      <c r="A242" s="324"/>
      <c r="B242" s="138"/>
      <c r="C242" s="139"/>
      <c r="D242" s="189"/>
      <c r="E242" s="175"/>
      <c r="F242" s="175"/>
      <c r="G242" s="175"/>
      <c r="H242" s="175"/>
      <c r="I242" s="175"/>
      <c r="J242" s="175"/>
      <c r="K242" s="175"/>
      <c r="L242" s="177"/>
      <c r="M242" s="111"/>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112"/>
      <c r="AT242" s="9" t="s">
        <v>266</v>
      </c>
      <c r="AW242" s="292"/>
      <c r="AX242" s="292"/>
      <c r="AY242" s="287" t="s">
        <v>1266</v>
      </c>
      <c r="AZ242" s="217" t="s">
        <v>1208</v>
      </c>
      <c r="BA242" s="285" t="s">
        <v>1216</v>
      </c>
      <c r="BB242" s="285" t="s">
        <v>1072</v>
      </c>
      <c r="BC242" s="285" t="s">
        <v>1308</v>
      </c>
      <c r="BD242" s="291" t="s">
        <v>1131</v>
      </c>
      <c r="BE242" s="291" t="s">
        <v>2502</v>
      </c>
      <c r="BF242" s="285" t="s">
        <v>1448</v>
      </c>
      <c r="BG242" s="6" t="e">
        <f t="shared" si="256"/>
        <v>#N/A</v>
      </c>
    </row>
    <row r="243" spans="1:59" hidden="1">
      <c r="A243" s="324"/>
      <c r="B243" s="138"/>
      <c r="C243" s="139"/>
      <c r="D243" s="189"/>
      <c r="E243" s="175"/>
      <c r="F243" s="175"/>
      <c r="G243" s="175"/>
      <c r="H243" s="175"/>
      <c r="I243" s="175"/>
      <c r="J243" s="175"/>
      <c r="K243" s="175"/>
      <c r="L243" s="177"/>
      <c r="M243" s="111"/>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112"/>
      <c r="AT243" s="9" t="s">
        <v>267</v>
      </c>
      <c r="AW243" s="292"/>
      <c r="AX243" s="292"/>
      <c r="AY243" s="287" t="s">
        <v>1267</v>
      </c>
      <c r="AZ243" s="217" t="s">
        <v>1464</v>
      </c>
      <c r="BA243" s="285" t="s">
        <v>1217</v>
      </c>
      <c r="BB243" s="285" t="s">
        <v>1308</v>
      </c>
      <c r="BC243" s="285" t="s">
        <v>253</v>
      </c>
      <c r="BD243" s="291" t="s">
        <v>2503</v>
      </c>
      <c r="BE243" s="291" t="s">
        <v>1513</v>
      </c>
      <c r="BF243" s="285" t="s">
        <v>2507</v>
      </c>
      <c r="BG243" s="6">
        <f t="shared" si="256"/>
        <v>105</v>
      </c>
    </row>
    <row r="244" spans="1:59" hidden="1">
      <c r="A244" s="324"/>
      <c r="B244" s="138"/>
      <c r="C244" s="139"/>
      <c r="D244" s="189"/>
      <c r="E244" s="175"/>
      <c r="F244" s="175"/>
      <c r="G244" s="175"/>
      <c r="H244" s="175"/>
      <c r="I244" s="175"/>
      <c r="J244" s="175"/>
      <c r="K244" s="175"/>
      <c r="L244" s="177"/>
      <c r="M244" s="111"/>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112"/>
      <c r="AT244" s="9" t="s">
        <v>269</v>
      </c>
      <c r="AW244" s="292"/>
      <c r="AX244" s="292"/>
      <c r="AY244" s="287" t="s">
        <v>1268</v>
      </c>
      <c r="AZ244" s="217" t="s">
        <v>1209</v>
      </c>
      <c r="BA244" s="285" t="s">
        <v>1467</v>
      </c>
      <c r="BB244" s="285" t="s">
        <v>253</v>
      </c>
      <c r="BC244" s="285" t="s">
        <v>1313</v>
      </c>
      <c r="BD244" s="291" t="s">
        <v>41</v>
      </c>
      <c r="BE244" s="291" t="s">
        <v>1131</v>
      </c>
      <c r="BF244" s="285" t="s">
        <v>2509</v>
      </c>
      <c r="BG244" s="6">
        <f t="shared" si="256"/>
        <v>106</v>
      </c>
    </row>
    <row r="245" spans="1:59" hidden="1">
      <c r="A245" s="325"/>
      <c r="B245" s="141"/>
      <c r="C245" s="142"/>
      <c r="D245" s="190"/>
      <c r="E245" s="191"/>
      <c r="F245" s="191"/>
      <c r="G245" s="191"/>
      <c r="H245" s="191"/>
      <c r="I245" s="191"/>
      <c r="J245" s="191"/>
      <c r="K245" s="191"/>
      <c r="L245" s="178"/>
      <c r="M245" s="113"/>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5"/>
      <c r="AT245" s="9" t="s">
        <v>270</v>
      </c>
      <c r="AW245" s="292"/>
      <c r="AX245" s="292"/>
      <c r="AY245" s="287" t="s">
        <v>1269</v>
      </c>
      <c r="AZ245" s="217" t="s">
        <v>1210</v>
      </c>
      <c r="BA245" s="285" t="s">
        <v>1219</v>
      </c>
      <c r="BB245" s="285" t="s">
        <v>1313</v>
      </c>
      <c r="BC245" s="285" t="s">
        <v>1314</v>
      </c>
      <c r="BD245" s="291" t="s">
        <v>1132</v>
      </c>
      <c r="BE245" s="291" t="s">
        <v>2503</v>
      </c>
      <c r="BF245" s="285" t="s">
        <v>2510</v>
      </c>
      <c r="BG245" s="6" t="e">
        <f t="shared" si="256"/>
        <v>#N/A</v>
      </c>
    </row>
    <row r="246" spans="1:59" hidden="1">
      <c r="AT246" s="9" t="s">
        <v>87</v>
      </c>
      <c r="AW246" s="292"/>
      <c r="AX246" s="292"/>
      <c r="AY246" s="287" t="s">
        <v>1270</v>
      </c>
      <c r="AZ246" s="217" t="s">
        <v>1465</v>
      </c>
      <c r="BA246" s="285" t="s">
        <v>1530</v>
      </c>
      <c r="BB246" s="285" t="s">
        <v>1314</v>
      </c>
      <c r="BC246" s="285" t="s">
        <v>1563</v>
      </c>
      <c r="BD246" s="291" t="s">
        <v>2504</v>
      </c>
      <c r="BE246" s="291" t="s">
        <v>41</v>
      </c>
      <c r="BF246" s="285" t="s">
        <v>1133</v>
      </c>
      <c r="BG246" s="6">
        <f t="shared" si="256"/>
        <v>107</v>
      </c>
    </row>
    <row r="247" spans="1:59" hidden="1">
      <c r="A247" s="315" t="s">
        <v>2369</v>
      </c>
      <c r="B247" s="239"/>
      <c r="C247" s="240"/>
      <c r="D247" s="246" t="s">
        <v>2370</v>
      </c>
      <c r="E247" s="247"/>
      <c r="F247" s="247"/>
      <c r="G247" s="247"/>
      <c r="H247" s="247"/>
      <c r="I247" s="247"/>
      <c r="J247" s="247"/>
      <c r="K247" s="247"/>
      <c r="L247" s="24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T247" s="9" t="s">
        <v>271</v>
      </c>
      <c r="AW247" s="292"/>
      <c r="AX247" s="292"/>
      <c r="AY247" s="287" t="s">
        <v>1271</v>
      </c>
      <c r="AZ247" s="217" t="s">
        <v>1211</v>
      </c>
      <c r="BA247" s="285" t="s">
        <v>62</v>
      </c>
      <c r="BB247" s="285" t="s">
        <v>1563</v>
      </c>
      <c r="BC247" s="285" t="s">
        <v>1315</v>
      </c>
      <c r="BD247" s="291" t="s">
        <v>2505</v>
      </c>
      <c r="BE247" s="291" t="s">
        <v>1132</v>
      </c>
      <c r="BF247" s="285" t="s">
        <v>1514</v>
      </c>
      <c r="BG247" s="6">
        <f t="shared" si="256"/>
        <v>108</v>
      </c>
    </row>
    <row r="248" spans="1:59" hidden="1">
      <c r="A248" s="316"/>
      <c r="B248" s="241"/>
      <c r="C248" s="242"/>
      <c r="D248" s="248"/>
      <c r="E248" s="249">
        <v>1</v>
      </c>
      <c r="F248" s="249">
        <v>2</v>
      </c>
      <c r="G248" s="249">
        <v>3</v>
      </c>
      <c r="H248" s="249">
        <v>4</v>
      </c>
      <c r="I248" s="249">
        <v>5</v>
      </c>
      <c r="J248" s="249">
        <v>6</v>
      </c>
      <c r="K248" s="249">
        <v>7</v>
      </c>
      <c r="L248" s="249">
        <v>8</v>
      </c>
      <c r="AT248" s="9" t="s">
        <v>59</v>
      </c>
      <c r="AW248" s="292"/>
      <c r="AX248" s="292"/>
      <c r="AY248" s="287" t="s">
        <v>1272</v>
      </c>
      <c r="AZ248" s="217" t="s">
        <v>1525</v>
      </c>
      <c r="BA248" s="285" t="s">
        <v>1531</v>
      </c>
      <c r="BB248" s="285" t="s">
        <v>1315</v>
      </c>
      <c r="BC248" s="285" t="s">
        <v>1316</v>
      </c>
      <c r="BD248" s="291" t="s">
        <v>2506</v>
      </c>
      <c r="BE248" s="291" t="s">
        <v>2504</v>
      </c>
      <c r="BF248" s="285" t="s">
        <v>268</v>
      </c>
      <c r="BG248" s="6" t="e">
        <f t="shared" si="256"/>
        <v>#N/A</v>
      </c>
    </row>
    <row r="249" spans="1:59" hidden="1">
      <c r="A249" s="316"/>
      <c r="B249" s="241"/>
      <c r="C249" s="242"/>
      <c r="D249" s="250">
        <v>15</v>
      </c>
      <c r="E249" s="265">
        <f>ROUNDUP(E250/2,0)</f>
        <v>6070</v>
      </c>
      <c r="F249" s="265">
        <f t="shared" ref="F249:L249" si="257">ROUNDUP(F250/2,0)</f>
        <v>8230</v>
      </c>
      <c r="G249" s="265">
        <f t="shared" si="257"/>
        <v>10390</v>
      </c>
      <c r="H249" s="265">
        <f t="shared" si="257"/>
        <v>12550</v>
      </c>
      <c r="I249" s="265">
        <f t="shared" si="257"/>
        <v>14710</v>
      </c>
      <c r="J249" s="265">
        <f t="shared" si="257"/>
        <v>16870</v>
      </c>
      <c r="K249" s="265">
        <f t="shared" si="257"/>
        <v>19030</v>
      </c>
      <c r="L249" s="265">
        <f t="shared" si="257"/>
        <v>21190</v>
      </c>
      <c r="AT249" s="9" t="s">
        <v>272</v>
      </c>
      <c r="AW249" s="292"/>
      <c r="AX249" s="292"/>
      <c r="AY249" s="287" t="s">
        <v>1273</v>
      </c>
      <c r="AZ249" s="217" t="s">
        <v>1212</v>
      </c>
      <c r="BA249" s="285" t="s">
        <v>1532</v>
      </c>
      <c r="BB249" s="285" t="s">
        <v>1316</v>
      </c>
      <c r="BC249" s="285" t="s">
        <v>1318</v>
      </c>
      <c r="BD249" s="291" t="s">
        <v>1448</v>
      </c>
      <c r="BE249" s="291" t="s">
        <v>2505</v>
      </c>
      <c r="BF249" s="285" t="s">
        <v>2511</v>
      </c>
      <c r="BG249" s="6" t="e">
        <f t="shared" si="256"/>
        <v>#N/A</v>
      </c>
    </row>
    <row r="250" spans="1:59" hidden="1">
      <c r="A250" s="316"/>
      <c r="B250" s="241"/>
      <c r="C250" s="242"/>
      <c r="D250" s="250">
        <v>30</v>
      </c>
      <c r="E250" s="251">
        <f>INDEX(NHTF2018!D4:D259,MATCH($N$250, NHTF2018!$A$4:$A$259, 0))</f>
        <v>12140</v>
      </c>
      <c r="F250" s="251">
        <f>INDEX(NHTF2018!E4:E259,MATCH($N$250, NHTF2018!$A$4:$A$259, 0))</f>
        <v>16460</v>
      </c>
      <c r="G250" s="251">
        <f>INDEX(NHTF2018!F4:F259,MATCH($N$250, NHTF2018!$A$4:$A$259, 0))</f>
        <v>20780</v>
      </c>
      <c r="H250" s="251">
        <f>INDEX(NHTF2018!G4:G259,MATCH($N$250, NHTF2018!$A$4:$A$259, 0))</f>
        <v>25100</v>
      </c>
      <c r="I250" s="251">
        <f>INDEX(NHTF2018!H4:H259,MATCH($N$250, NHTF2018!$A$4:$A$259, 0))</f>
        <v>29420</v>
      </c>
      <c r="J250" s="251">
        <f>INDEX(NHTF2018!I4:I259,MATCH($N$250, NHTF2018!$A$4:$A$259, 0))</f>
        <v>33740</v>
      </c>
      <c r="K250" s="251">
        <f>INDEX(NHTF2018!J4:J259,MATCH($N$250, NHTF2018!$A$4:$A$259, 0))</f>
        <v>38060</v>
      </c>
      <c r="L250" s="251">
        <f>INDEX(NHTF2018!K4:K259,MATCH($N$250, NHTF2018!$A$4:$A$259, 0))</f>
        <v>42380</v>
      </c>
      <c r="N250" s="6" t="str">
        <f>+CONCATENATE($B$11)</f>
        <v>Hill</v>
      </c>
      <c r="AT250" s="9" t="s">
        <v>273</v>
      </c>
      <c r="AW250" s="292"/>
      <c r="AX250" s="292"/>
      <c r="AY250" s="287" t="s">
        <v>1274</v>
      </c>
      <c r="AZ250" s="217" t="s">
        <v>1526</v>
      </c>
      <c r="BA250" s="285" t="s">
        <v>1533</v>
      </c>
      <c r="BB250" s="285" t="s">
        <v>1318</v>
      </c>
      <c r="BC250" s="285" t="s">
        <v>2176</v>
      </c>
      <c r="BD250" s="291" t="s">
        <v>2507</v>
      </c>
      <c r="BE250" s="291" t="s">
        <v>2506</v>
      </c>
      <c r="BF250" s="285" t="s">
        <v>1134</v>
      </c>
      <c r="BG250" s="6" t="e">
        <f t="shared" si="256"/>
        <v>#N/A</v>
      </c>
    </row>
    <row r="251" spans="1:59" hidden="1">
      <c r="A251" s="316"/>
      <c r="B251" s="241"/>
      <c r="C251" s="242"/>
      <c r="AT251" s="9" t="s">
        <v>63</v>
      </c>
      <c r="AW251" s="292"/>
      <c r="AX251" s="292"/>
      <c r="AY251" s="287" t="s">
        <v>1275</v>
      </c>
      <c r="AZ251" s="217" t="s">
        <v>1213</v>
      </c>
      <c r="BA251" s="285" t="s">
        <v>1018</v>
      </c>
      <c r="BB251" s="285" t="s">
        <v>2176</v>
      </c>
      <c r="BC251" s="285" t="s">
        <v>1319</v>
      </c>
      <c r="BD251" s="291" t="s">
        <v>2508</v>
      </c>
      <c r="BE251" s="291" t="s">
        <v>1448</v>
      </c>
      <c r="BF251" s="285" t="s">
        <v>43</v>
      </c>
      <c r="BG251" s="6">
        <f t="shared" si="256"/>
        <v>109</v>
      </c>
    </row>
    <row r="252" spans="1:59" hidden="1">
      <c r="A252" s="316"/>
      <c r="B252" s="241"/>
      <c r="C252" s="242"/>
      <c r="D252" s="252" t="s">
        <v>2371</v>
      </c>
      <c r="E252" s="247"/>
      <c r="F252" s="247"/>
      <c r="G252" s="247"/>
      <c r="H252" s="247"/>
      <c r="I252" s="247"/>
      <c r="J252" s="247"/>
      <c r="K252" s="247"/>
      <c r="L252" s="253"/>
      <c r="AT252" s="9" t="s">
        <v>274</v>
      </c>
      <c r="AW252" s="292"/>
      <c r="AX252" s="292"/>
      <c r="AY252" s="287" t="s">
        <v>1276</v>
      </c>
      <c r="AZ252" s="217" t="s">
        <v>1214</v>
      </c>
      <c r="BA252" s="285" t="s">
        <v>1468</v>
      </c>
      <c r="BB252" s="285" t="s">
        <v>1319</v>
      </c>
      <c r="BC252" s="285" t="s">
        <v>1320</v>
      </c>
      <c r="BD252" s="291" t="s">
        <v>2509</v>
      </c>
      <c r="BE252" s="291" t="s">
        <v>2507</v>
      </c>
      <c r="BF252" s="285" t="s">
        <v>3023</v>
      </c>
      <c r="BG252" s="6" t="e">
        <f t="shared" si="256"/>
        <v>#N/A</v>
      </c>
    </row>
    <row r="253" spans="1:59" hidden="1">
      <c r="A253" s="316"/>
      <c r="B253" s="241"/>
      <c r="C253" s="242"/>
      <c r="D253" s="248"/>
      <c r="E253" s="249">
        <v>0</v>
      </c>
      <c r="F253" s="249">
        <v>1</v>
      </c>
      <c r="G253" s="249">
        <v>2</v>
      </c>
      <c r="H253" s="249">
        <v>3</v>
      </c>
      <c r="I253" s="249">
        <v>4</v>
      </c>
      <c r="J253" s="249">
        <v>5</v>
      </c>
      <c r="K253" s="249"/>
      <c r="L253" s="254"/>
      <c r="AT253" s="9" t="s">
        <v>275</v>
      </c>
      <c r="AW253" s="292"/>
      <c r="AX253" s="292"/>
      <c r="AY253" s="287" t="s">
        <v>1277</v>
      </c>
      <c r="AZ253" s="217" t="s">
        <v>1576</v>
      </c>
      <c r="BA253" s="285" t="s">
        <v>1221</v>
      </c>
      <c r="BB253" s="285" t="s">
        <v>1320</v>
      </c>
      <c r="BC253" s="285" t="s">
        <v>19</v>
      </c>
      <c r="BD253" s="291" t="s">
        <v>2510</v>
      </c>
      <c r="BE253" s="291" t="s">
        <v>2508</v>
      </c>
      <c r="BF253" s="285" t="s">
        <v>1135</v>
      </c>
      <c r="BG253" s="6" t="e">
        <f t="shared" si="256"/>
        <v>#N/A</v>
      </c>
    </row>
    <row r="254" spans="1:59" hidden="1">
      <c r="A254" s="316"/>
      <c r="B254" s="241"/>
      <c r="C254" s="242"/>
      <c r="D254" s="250">
        <v>15</v>
      </c>
      <c r="E254" s="265">
        <f>ROUNDUP(E255/2,0)</f>
        <v>152</v>
      </c>
      <c r="F254" s="265">
        <f t="shared" ref="F254:J254" si="258">ROUNDUP(F255/2,0)</f>
        <v>179</v>
      </c>
      <c r="G254" s="265">
        <f t="shared" si="258"/>
        <v>260</v>
      </c>
      <c r="H254" s="265">
        <f t="shared" si="258"/>
        <v>341</v>
      </c>
      <c r="I254" s="265">
        <f t="shared" si="258"/>
        <v>422</v>
      </c>
      <c r="J254" s="265">
        <f t="shared" si="258"/>
        <v>503</v>
      </c>
      <c r="K254" s="247"/>
      <c r="L254" s="253"/>
      <c r="AT254" s="9" t="s">
        <v>94</v>
      </c>
      <c r="AW254" s="292"/>
      <c r="AX254" s="292"/>
      <c r="AY254" s="287" t="s">
        <v>1278</v>
      </c>
      <c r="AZ254" s="217" t="s">
        <v>1527</v>
      </c>
      <c r="BA254" s="285" t="s">
        <v>1222</v>
      </c>
      <c r="BB254" s="285" t="s">
        <v>19</v>
      </c>
      <c r="BC254" s="285" t="s">
        <v>1323</v>
      </c>
      <c r="BD254" s="291" t="s">
        <v>1133</v>
      </c>
      <c r="BE254" s="291" t="s">
        <v>2509</v>
      </c>
      <c r="BF254" s="285" t="s">
        <v>2513</v>
      </c>
      <c r="BG254" s="6" t="e">
        <f t="shared" si="256"/>
        <v>#N/A</v>
      </c>
    </row>
    <row r="255" spans="1:59" hidden="1">
      <c r="A255" s="316"/>
      <c r="B255" s="241"/>
      <c r="C255" s="242"/>
      <c r="D255" s="250">
        <v>30</v>
      </c>
      <c r="E255" s="251">
        <f>INDEX(NHTF2018!P4:P259,MATCH($N$250, NHTF2018!$A$4:$A$259, 0))</f>
        <v>303</v>
      </c>
      <c r="F255" s="251">
        <f>INDEX(NHTF2018!Q4:Q259,MATCH($N$250, NHTF2018!$A$4:$A$259, 0))</f>
        <v>357</v>
      </c>
      <c r="G255" s="251">
        <f>INDEX(NHTF2018!R4:R259,MATCH($N$250, NHTF2018!$A$4:$A$259, 0))</f>
        <v>519</v>
      </c>
      <c r="H255" s="251">
        <f>INDEX(NHTF2018!S4:S259,MATCH($N$250, NHTF2018!$A$4:$A$259, 0))</f>
        <v>681</v>
      </c>
      <c r="I255" s="251">
        <f>INDEX(NHTF2018!T4:T259,MATCH($N$250, NHTF2018!$A$4:$A$259, 0))</f>
        <v>843</v>
      </c>
      <c r="J255" s="251">
        <f>INDEX(NHTF2018!U4:U259,MATCH($N$250, NHTF2018!$A$4:$A$259, 0))</f>
        <v>1005</v>
      </c>
      <c r="K255" s="246"/>
      <c r="L255" s="253"/>
      <c r="N255" s="98" t="str">
        <f>+CONCATENATE($B$11)</f>
        <v>Hill</v>
      </c>
      <c r="AT255" s="9" t="s">
        <v>276</v>
      </c>
      <c r="AW255" s="292"/>
      <c r="AX255" s="292"/>
      <c r="AY255" s="287" t="s">
        <v>1020</v>
      </c>
      <c r="AZ255" s="217" t="s">
        <v>1466</v>
      </c>
      <c r="BA255" s="285" t="s">
        <v>1223</v>
      </c>
      <c r="BB255" s="285" t="s">
        <v>1323</v>
      </c>
      <c r="BC255" s="285" t="s">
        <v>1324</v>
      </c>
      <c r="BD255" s="291" t="s">
        <v>1514</v>
      </c>
      <c r="BE255" s="291" t="s">
        <v>2510</v>
      </c>
      <c r="BF255" s="285" t="s">
        <v>2514</v>
      </c>
      <c r="BG255" s="6" t="e">
        <f t="shared" si="256"/>
        <v>#N/A</v>
      </c>
    </row>
    <row r="256" spans="1:59" hidden="1">
      <c r="A256" s="316"/>
      <c r="B256" s="241"/>
      <c r="C256" s="242"/>
      <c r="AT256" s="9" t="s">
        <v>277</v>
      </c>
      <c r="AW256" s="292"/>
      <c r="AX256" s="292"/>
      <c r="AY256" s="287" t="s">
        <v>1279</v>
      </c>
      <c r="AZ256" s="217" t="s">
        <v>1528</v>
      </c>
      <c r="BA256" s="285" t="s">
        <v>1224</v>
      </c>
      <c r="BB256" s="285" t="s">
        <v>1324</v>
      </c>
      <c r="BC256" s="285" t="s">
        <v>261</v>
      </c>
      <c r="BD256" s="291" t="s">
        <v>268</v>
      </c>
      <c r="BE256" s="291" t="s">
        <v>1133</v>
      </c>
      <c r="BF256" s="285" t="s">
        <v>2515</v>
      </c>
      <c r="BG256" s="6">
        <f t="shared" si="256"/>
        <v>110</v>
      </c>
    </row>
    <row r="257" spans="1:59" hidden="1">
      <c r="A257" s="316"/>
      <c r="B257" s="241"/>
      <c r="C257" s="242"/>
      <c r="AT257" s="9" t="s">
        <v>29</v>
      </c>
      <c r="AW257" s="292"/>
      <c r="AX257" s="292"/>
      <c r="AY257" s="287" t="s">
        <v>1280</v>
      </c>
      <c r="AZ257" s="217" t="s">
        <v>1215</v>
      </c>
      <c r="BA257" s="285" t="s">
        <v>1225</v>
      </c>
      <c r="BB257" s="285" t="s">
        <v>261</v>
      </c>
      <c r="BC257" s="285" t="s">
        <v>1325</v>
      </c>
      <c r="BD257" s="291" t="s">
        <v>2511</v>
      </c>
      <c r="BE257" s="291" t="s">
        <v>1514</v>
      </c>
      <c r="BF257" s="285" t="s">
        <v>1136</v>
      </c>
      <c r="BG257" s="6">
        <f t="shared" si="256"/>
        <v>111</v>
      </c>
    </row>
    <row r="258" spans="1:59" ht="26.25" hidden="1">
      <c r="A258" s="316"/>
      <c r="B258" s="241"/>
      <c r="C258" s="242"/>
      <c r="AT258" s="9" t="s">
        <v>82</v>
      </c>
      <c r="AW258" s="292"/>
      <c r="AX258" s="292"/>
      <c r="AY258" s="287" t="s">
        <v>2943</v>
      </c>
      <c r="AZ258" s="217" t="s">
        <v>1529</v>
      </c>
      <c r="BA258" s="285" t="s">
        <v>204</v>
      </c>
      <c r="BB258" s="285" t="s">
        <v>1325</v>
      </c>
      <c r="BC258" s="285" t="s">
        <v>1326</v>
      </c>
      <c r="BD258" s="291" t="s">
        <v>1134</v>
      </c>
      <c r="BE258" s="291" t="s">
        <v>268</v>
      </c>
      <c r="BF258" s="285" t="s">
        <v>1575</v>
      </c>
      <c r="BG258" s="6">
        <f t="shared" si="256"/>
        <v>112</v>
      </c>
    </row>
    <row r="259" spans="1:59" ht="26.25" hidden="1">
      <c r="A259" s="316"/>
      <c r="B259" s="243"/>
      <c r="C259" s="242"/>
      <c r="AT259" s="9" t="s">
        <v>278</v>
      </c>
      <c r="AW259" s="292"/>
      <c r="AX259" s="292"/>
      <c r="AY259" s="287" t="s">
        <v>1281</v>
      </c>
      <c r="AZ259" s="217" t="s">
        <v>1216</v>
      </c>
      <c r="BA259" s="285" t="s">
        <v>1226</v>
      </c>
      <c r="BB259" s="285" t="s">
        <v>1326</v>
      </c>
      <c r="BC259" s="285" t="s">
        <v>1327</v>
      </c>
      <c r="BD259" s="291" t="s">
        <v>43</v>
      </c>
      <c r="BE259" s="291" t="s">
        <v>2511</v>
      </c>
      <c r="BF259" s="285" t="s">
        <v>1515</v>
      </c>
      <c r="BG259" s="6" t="e">
        <f t="shared" si="256"/>
        <v>#N/A</v>
      </c>
    </row>
    <row r="260" spans="1:59" hidden="1">
      <c r="A260" s="316"/>
      <c r="B260" s="241"/>
      <c r="C260" s="242"/>
      <c r="AT260" s="9" t="s">
        <v>279</v>
      </c>
      <c r="AW260" s="292"/>
      <c r="AX260" s="292"/>
      <c r="AY260" s="287" t="s">
        <v>1282</v>
      </c>
      <c r="AZ260" s="217" t="s">
        <v>1217</v>
      </c>
      <c r="BA260" s="285" t="s">
        <v>1470</v>
      </c>
      <c r="BB260" s="285" t="s">
        <v>1327</v>
      </c>
      <c r="BC260" s="285" t="s">
        <v>1328</v>
      </c>
      <c r="BD260" s="291" t="s">
        <v>2512</v>
      </c>
      <c r="BE260" s="291" t="s">
        <v>1134</v>
      </c>
      <c r="BF260" s="285" t="s">
        <v>1449</v>
      </c>
      <c r="BG260" s="6">
        <f t="shared" si="256"/>
        <v>113</v>
      </c>
    </row>
    <row r="261" spans="1:59" hidden="1">
      <c r="A261" s="316"/>
      <c r="B261" s="241"/>
      <c r="C261" s="242"/>
      <c r="AT261" s="9" t="s">
        <v>280</v>
      </c>
      <c r="AW261" s="292"/>
      <c r="AX261" s="292"/>
      <c r="AY261" s="287" t="s">
        <v>1283</v>
      </c>
      <c r="AZ261" s="217" t="s">
        <v>1467</v>
      </c>
      <c r="BA261" s="285" t="s">
        <v>65</v>
      </c>
      <c r="BB261" s="285" t="s">
        <v>1328</v>
      </c>
      <c r="BC261" s="285" t="s">
        <v>1329</v>
      </c>
      <c r="BD261" s="291" t="s">
        <v>1135</v>
      </c>
      <c r="BE261" s="291" t="s">
        <v>43</v>
      </c>
      <c r="BF261" s="285" t="s">
        <v>1137</v>
      </c>
      <c r="BG261" s="6">
        <f t="shared" si="256"/>
        <v>114</v>
      </c>
    </row>
    <row r="262" spans="1:59" hidden="1">
      <c r="A262" s="316"/>
      <c r="B262" s="241"/>
      <c r="C262" s="242"/>
      <c r="AT262" s="9" t="s">
        <v>281</v>
      </c>
      <c r="AW262" s="292"/>
      <c r="AX262" s="292"/>
      <c r="AY262" s="287" t="s">
        <v>1022</v>
      </c>
      <c r="AZ262" s="217" t="s">
        <v>1219</v>
      </c>
      <c r="BA262" s="285" t="s">
        <v>1227</v>
      </c>
      <c r="BB262" s="285" t="s">
        <v>1329</v>
      </c>
      <c r="BC262" s="285" t="s">
        <v>1332</v>
      </c>
      <c r="BD262" s="291" t="s">
        <v>2513</v>
      </c>
      <c r="BE262" s="291" t="s">
        <v>2512</v>
      </c>
      <c r="BF262" s="285" t="s">
        <v>1138</v>
      </c>
      <c r="BG262" s="6" t="e">
        <f t="shared" si="256"/>
        <v>#N/A</v>
      </c>
    </row>
    <row r="263" spans="1:59" hidden="1">
      <c r="A263" s="316"/>
      <c r="B263" s="241"/>
      <c r="C263" s="242"/>
      <c r="AT263" s="9" t="s">
        <v>282</v>
      </c>
      <c r="AW263" s="292"/>
      <c r="AX263" s="292"/>
      <c r="AY263" s="287" t="s">
        <v>1284</v>
      </c>
      <c r="AZ263" s="217" t="s">
        <v>1530</v>
      </c>
      <c r="BA263" s="285" t="s">
        <v>1534</v>
      </c>
      <c r="BB263" s="285" t="s">
        <v>1332</v>
      </c>
      <c r="BC263" s="285" t="s">
        <v>1567</v>
      </c>
      <c r="BD263" s="291" t="s">
        <v>2514</v>
      </c>
      <c r="BE263" s="291" t="s">
        <v>1135</v>
      </c>
      <c r="BF263" s="285" t="s">
        <v>1139</v>
      </c>
      <c r="BG263" s="6">
        <f t="shared" si="256"/>
        <v>115</v>
      </c>
    </row>
    <row r="264" spans="1:59" hidden="1">
      <c r="A264" s="317"/>
      <c r="B264" s="244"/>
      <c r="C264" s="245"/>
      <c r="AT264" s="9" t="s">
        <v>283</v>
      </c>
      <c r="AW264" s="292"/>
      <c r="AX264" s="292"/>
      <c r="AY264" s="287" t="s">
        <v>1285</v>
      </c>
      <c r="AZ264" s="217" t="s">
        <v>62</v>
      </c>
      <c r="BA264" s="285" t="s">
        <v>1535</v>
      </c>
      <c r="BB264" s="285" t="s">
        <v>1567</v>
      </c>
      <c r="BC264" s="285" t="s">
        <v>1580</v>
      </c>
      <c r="BD264" s="291" t="s">
        <v>2515</v>
      </c>
      <c r="BE264" s="291" t="s">
        <v>2513</v>
      </c>
      <c r="BF264" s="285" t="s">
        <v>2516</v>
      </c>
      <c r="BG264" s="6" t="e">
        <f t="shared" si="256"/>
        <v>#N/A</v>
      </c>
    </row>
    <row r="265" spans="1:59" hidden="1">
      <c r="AT265" s="9" t="s">
        <v>284</v>
      </c>
      <c r="AW265" s="292"/>
      <c r="AX265" s="292"/>
      <c r="AY265" s="287" t="s">
        <v>1286</v>
      </c>
      <c r="AZ265" s="217" t="s">
        <v>1531</v>
      </c>
      <c r="BA265" s="217" t="s">
        <v>2942</v>
      </c>
      <c r="BB265" s="285" t="s">
        <v>1580</v>
      </c>
      <c r="BC265" s="285" t="s">
        <v>85</v>
      </c>
      <c r="BD265" s="291" t="s">
        <v>1136</v>
      </c>
      <c r="BE265" s="291" t="s">
        <v>2514</v>
      </c>
      <c r="BF265" s="285" t="s">
        <v>2517</v>
      </c>
      <c r="BG265" s="6" t="e">
        <f t="shared" si="256"/>
        <v>#N/A</v>
      </c>
    </row>
    <row r="266" spans="1:59" hidden="1">
      <c r="AT266" s="9"/>
      <c r="AW266" s="292"/>
      <c r="AX266" s="292"/>
      <c r="AY266" s="287" t="s">
        <v>1287</v>
      </c>
      <c r="AZ266" s="217" t="s">
        <v>1532</v>
      </c>
      <c r="BA266" s="285" t="s">
        <v>1536</v>
      </c>
      <c r="BB266" s="285" t="s">
        <v>85</v>
      </c>
      <c r="BC266" s="285" t="s">
        <v>2948</v>
      </c>
      <c r="BD266" s="291" t="s">
        <v>1575</v>
      </c>
      <c r="BE266" s="291" t="s">
        <v>2515</v>
      </c>
      <c r="BF266" s="285" t="s">
        <v>2518</v>
      </c>
      <c r="BG266" s="6" t="e">
        <f t="shared" si="256"/>
        <v>#N/A</v>
      </c>
    </row>
    <row r="267" spans="1:59">
      <c r="AT267" s="9"/>
      <c r="AW267" s="292"/>
      <c r="AX267" s="292"/>
      <c r="AY267" s="287" t="s">
        <v>64</v>
      </c>
      <c r="AZ267" s="217" t="s">
        <v>1533</v>
      </c>
      <c r="BA267" s="285" t="s">
        <v>1228</v>
      </c>
      <c r="BB267" s="285" t="s">
        <v>2901</v>
      </c>
      <c r="BC267" s="285" t="s">
        <v>1334</v>
      </c>
      <c r="BD267" s="291" t="s">
        <v>1515</v>
      </c>
      <c r="BE267" s="291" t="s">
        <v>1136</v>
      </c>
      <c r="BF267" s="285" t="s">
        <v>1140</v>
      </c>
      <c r="BG267" s="6">
        <f t="shared" si="256"/>
        <v>116</v>
      </c>
    </row>
    <row r="268" spans="1:59">
      <c r="AT268" s="9"/>
      <c r="AW268" s="292"/>
      <c r="AX268" s="292"/>
      <c r="AY268" s="287" t="s">
        <v>1288</v>
      </c>
      <c r="AZ268" s="217" t="s">
        <v>1018</v>
      </c>
      <c r="BA268" s="285" t="s">
        <v>1229</v>
      </c>
      <c r="BB268" s="285" t="s">
        <v>1334</v>
      </c>
      <c r="BC268" s="285" t="s">
        <v>87</v>
      </c>
      <c r="BD268" s="291" t="s">
        <v>1449</v>
      </c>
      <c r="BE268" s="291" t="s">
        <v>1575</v>
      </c>
      <c r="BF268" s="285" t="s">
        <v>1013</v>
      </c>
      <c r="BG268" s="6">
        <f t="shared" si="256"/>
        <v>117</v>
      </c>
    </row>
    <row r="269" spans="1:59">
      <c r="AT269" s="9"/>
      <c r="AW269" s="292"/>
      <c r="AX269" s="292"/>
      <c r="AY269" s="287" t="s">
        <v>1289</v>
      </c>
      <c r="AZ269" s="217" t="s">
        <v>1468</v>
      </c>
      <c r="BA269" s="285" t="s">
        <v>68</v>
      </c>
      <c r="BB269" s="285" t="s">
        <v>87</v>
      </c>
      <c r="BC269" s="285" t="s">
        <v>1499</v>
      </c>
      <c r="BD269" s="291" t="s">
        <v>1137</v>
      </c>
      <c r="BE269" s="291" t="s">
        <v>1515</v>
      </c>
      <c r="BF269" s="285" t="s">
        <v>2521</v>
      </c>
      <c r="BG269" s="6">
        <f t="shared" si="256"/>
        <v>118</v>
      </c>
    </row>
    <row r="270" spans="1:59">
      <c r="AT270" s="9"/>
      <c r="AW270" s="292"/>
      <c r="AX270" s="292"/>
      <c r="AY270" s="287" t="s">
        <v>1290</v>
      </c>
      <c r="AZ270" s="217" t="s">
        <v>1221</v>
      </c>
      <c r="BA270" s="285" t="s">
        <v>1230</v>
      </c>
      <c r="BB270" s="285" t="s">
        <v>1499</v>
      </c>
      <c r="BC270" s="285" t="s">
        <v>89</v>
      </c>
      <c r="BD270" s="291" t="s">
        <v>1138</v>
      </c>
      <c r="BE270" s="291" t="s">
        <v>1449</v>
      </c>
      <c r="BF270" s="285" t="s">
        <v>2523</v>
      </c>
      <c r="BG270" s="6">
        <f t="shared" si="256"/>
        <v>119</v>
      </c>
    </row>
    <row r="271" spans="1:59">
      <c r="AW271" s="292"/>
      <c r="AX271" s="292"/>
      <c r="AY271" s="287" t="s">
        <v>49</v>
      </c>
      <c r="AZ271" s="217" t="s">
        <v>1222</v>
      </c>
      <c r="BA271" s="285" t="s">
        <v>1073</v>
      </c>
      <c r="BB271" s="285" t="s">
        <v>89</v>
      </c>
      <c r="BC271" s="285" t="s">
        <v>1336</v>
      </c>
      <c r="BD271" s="291" t="s">
        <v>1139</v>
      </c>
      <c r="BE271" s="291" t="s">
        <v>1137</v>
      </c>
      <c r="BF271" s="285" t="s">
        <v>1142</v>
      </c>
      <c r="BG271" s="6">
        <f t="shared" ref="BG271:BG302" si="259">+MATCH(BE$10:BE$558,AZ$10:AZ$551,0)</f>
        <v>120</v>
      </c>
    </row>
    <row r="272" spans="1:59">
      <c r="AW272" s="292"/>
      <c r="AX272" s="292"/>
      <c r="AY272" s="287" t="s">
        <v>1291</v>
      </c>
      <c r="AZ272" s="217" t="s">
        <v>1223</v>
      </c>
      <c r="BA272" s="285" t="s">
        <v>1471</v>
      </c>
      <c r="BB272" s="285" t="s">
        <v>1336</v>
      </c>
      <c r="BC272" s="285" t="s">
        <v>1337</v>
      </c>
      <c r="BD272" s="291" t="s">
        <v>1516</v>
      </c>
      <c r="BE272" s="291" t="s">
        <v>1138</v>
      </c>
      <c r="BF272" s="285" t="s">
        <v>2524</v>
      </c>
      <c r="BG272" s="6">
        <f t="shared" si="259"/>
        <v>121</v>
      </c>
    </row>
    <row r="273" spans="49:59">
      <c r="AW273" s="292"/>
      <c r="AX273" s="292"/>
      <c r="AY273" s="287" t="s">
        <v>1292</v>
      </c>
      <c r="AZ273" s="217" t="s">
        <v>1224</v>
      </c>
      <c r="BA273" s="285" t="s">
        <v>1537</v>
      </c>
      <c r="BB273" s="285" t="s">
        <v>1337</v>
      </c>
      <c r="BC273" s="285" t="s">
        <v>1071</v>
      </c>
      <c r="BD273" s="291" t="s">
        <v>2516</v>
      </c>
      <c r="BE273" s="291" t="s">
        <v>1139</v>
      </c>
      <c r="BF273" s="285" t="s">
        <v>1143</v>
      </c>
      <c r="BG273" s="6">
        <f t="shared" si="259"/>
        <v>122</v>
      </c>
    </row>
    <row r="274" spans="49:59">
      <c r="AW274" s="292"/>
      <c r="AX274" s="292"/>
      <c r="AY274" s="287" t="s">
        <v>1074</v>
      </c>
      <c r="AZ274" s="217" t="s">
        <v>2660</v>
      </c>
      <c r="BA274" s="285" t="s">
        <v>1231</v>
      </c>
      <c r="BB274" s="285" t="s">
        <v>1071</v>
      </c>
      <c r="BC274" s="285" t="s">
        <v>1070</v>
      </c>
      <c r="BD274" s="291" t="s">
        <v>2517</v>
      </c>
      <c r="BE274" s="291" t="s">
        <v>1516</v>
      </c>
      <c r="BF274" s="285" t="s">
        <v>2525</v>
      </c>
      <c r="BG274" s="6">
        <f t="shared" si="259"/>
        <v>123</v>
      </c>
    </row>
    <row r="275" spans="49:59">
      <c r="AW275" s="292"/>
      <c r="AX275" s="292"/>
      <c r="AY275" s="287" t="s">
        <v>1293</v>
      </c>
      <c r="AZ275" s="217" t="s">
        <v>1469</v>
      </c>
      <c r="BA275" s="285" t="s">
        <v>1232</v>
      </c>
      <c r="BB275" s="285" t="s">
        <v>1070</v>
      </c>
      <c r="BC275" s="285" t="s">
        <v>1338</v>
      </c>
      <c r="BD275" s="291" t="s">
        <v>2518</v>
      </c>
      <c r="BE275" s="291" t="s">
        <v>2516</v>
      </c>
      <c r="BF275" s="285" t="s">
        <v>2526</v>
      </c>
      <c r="BG275" s="6" t="e">
        <f t="shared" si="259"/>
        <v>#N/A</v>
      </c>
    </row>
    <row r="276" spans="49:59">
      <c r="AW276" s="292"/>
      <c r="AX276" s="292"/>
      <c r="AY276" s="287" t="s">
        <v>1294</v>
      </c>
      <c r="AZ276" s="217" t="s">
        <v>1577</v>
      </c>
      <c r="BA276" s="285" t="s">
        <v>1233</v>
      </c>
      <c r="BB276" s="285" t="s">
        <v>1338</v>
      </c>
      <c r="BC276" s="285" t="s">
        <v>1339</v>
      </c>
      <c r="BD276" s="291" t="s">
        <v>1140</v>
      </c>
      <c r="BE276" s="291" t="s">
        <v>2517</v>
      </c>
      <c r="BF276" s="285" t="s">
        <v>1517</v>
      </c>
      <c r="BG276" s="6" t="e">
        <f t="shared" si="259"/>
        <v>#N/A</v>
      </c>
    </row>
    <row r="277" spans="49:59" ht="15" customHeight="1">
      <c r="AW277" s="292"/>
      <c r="AX277" s="292"/>
      <c r="AY277" s="287" t="s">
        <v>1295</v>
      </c>
      <c r="AZ277" s="217" t="s">
        <v>2950</v>
      </c>
      <c r="BA277" s="285" t="s">
        <v>1472</v>
      </c>
      <c r="BB277" s="285" t="s">
        <v>1339</v>
      </c>
      <c r="BC277" s="285" t="s">
        <v>1340</v>
      </c>
      <c r="BD277" s="291" t="s">
        <v>2519</v>
      </c>
      <c r="BE277" s="291" t="s">
        <v>2518</v>
      </c>
      <c r="BF277" s="285" t="s">
        <v>1144</v>
      </c>
      <c r="BG277" s="6" t="e">
        <f t="shared" si="259"/>
        <v>#N/A</v>
      </c>
    </row>
    <row r="278" spans="49:59">
      <c r="AW278" s="292"/>
      <c r="AX278" s="292"/>
      <c r="AY278" s="287" t="s">
        <v>1296</v>
      </c>
      <c r="AZ278" s="217" t="s">
        <v>1225</v>
      </c>
      <c r="BA278" s="285" t="s">
        <v>1234</v>
      </c>
      <c r="BB278" s="285" t="s">
        <v>1340</v>
      </c>
      <c r="BC278" s="285" t="s">
        <v>1341</v>
      </c>
      <c r="BD278" s="291" t="s">
        <v>1013</v>
      </c>
      <c r="BE278" s="291" t="s">
        <v>1140</v>
      </c>
      <c r="BF278" s="285" t="s">
        <v>51</v>
      </c>
      <c r="BG278" s="6">
        <f t="shared" si="259"/>
        <v>124</v>
      </c>
    </row>
    <row r="279" spans="49:59">
      <c r="AW279" s="292"/>
      <c r="AX279" s="292"/>
      <c r="AY279" s="287" t="s">
        <v>74</v>
      </c>
      <c r="AZ279" s="217" t="s">
        <v>204</v>
      </c>
      <c r="BA279" s="285" t="s">
        <v>1235</v>
      </c>
      <c r="BB279" s="285" t="s">
        <v>1341</v>
      </c>
      <c r="BC279" s="285" t="s">
        <v>1342</v>
      </c>
      <c r="BD279" s="291" t="s">
        <v>2520</v>
      </c>
      <c r="BE279" s="291" t="s">
        <v>2519</v>
      </c>
      <c r="BF279" s="285" t="s">
        <v>3024</v>
      </c>
      <c r="BG279" s="6" t="e">
        <f t="shared" si="259"/>
        <v>#N/A</v>
      </c>
    </row>
    <row r="280" spans="49:59">
      <c r="AW280" s="292"/>
      <c r="AX280" s="292"/>
      <c r="AY280" s="287" t="s">
        <v>77</v>
      </c>
      <c r="AZ280" s="217" t="s">
        <v>1226</v>
      </c>
      <c r="BA280" s="285" t="s">
        <v>1236</v>
      </c>
      <c r="BB280" s="285" t="s">
        <v>1342</v>
      </c>
      <c r="BC280" s="285" t="s">
        <v>1343</v>
      </c>
      <c r="BD280" s="291" t="s">
        <v>2521</v>
      </c>
      <c r="BE280" s="291" t="s">
        <v>1141</v>
      </c>
      <c r="BF280" s="285" t="s">
        <v>2527</v>
      </c>
      <c r="BG280" s="6" t="e">
        <f t="shared" si="259"/>
        <v>#N/A</v>
      </c>
    </row>
    <row r="281" spans="49:59">
      <c r="AW281" s="292"/>
      <c r="AX281" s="292"/>
      <c r="AY281" s="287" t="s">
        <v>1023</v>
      </c>
      <c r="AZ281" s="217" t="s">
        <v>1470</v>
      </c>
      <c r="BA281" s="285" t="s">
        <v>1237</v>
      </c>
      <c r="BB281" s="285" t="s">
        <v>1343</v>
      </c>
      <c r="BC281" s="285" t="s">
        <v>1349</v>
      </c>
      <c r="BD281" s="291" t="s">
        <v>2522</v>
      </c>
      <c r="BE281" s="291" t="s">
        <v>1013</v>
      </c>
      <c r="BF281" s="285" t="s">
        <v>2529</v>
      </c>
      <c r="BG281" s="6">
        <f t="shared" si="259"/>
        <v>125</v>
      </c>
    </row>
    <row r="282" spans="49:59" ht="26.25">
      <c r="AW282" s="292"/>
      <c r="AX282" s="292"/>
      <c r="AY282" s="287" t="s">
        <v>2817</v>
      </c>
      <c r="AZ282" s="217" t="s">
        <v>65</v>
      </c>
      <c r="BA282" s="285" t="s">
        <v>1238</v>
      </c>
      <c r="BB282" s="285" t="s">
        <v>1349</v>
      </c>
      <c r="BC282" s="285" t="s">
        <v>1350</v>
      </c>
      <c r="BD282" s="291" t="s">
        <v>2523</v>
      </c>
      <c r="BE282" s="291" t="s">
        <v>2520</v>
      </c>
      <c r="BF282" s="285" t="s">
        <v>2530</v>
      </c>
      <c r="BG282" s="6" t="e">
        <f t="shared" si="259"/>
        <v>#N/A</v>
      </c>
    </row>
    <row r="283" spans="49:59">
      <c r="AW283" s="292"/>
      <c r="AX283" s="292"/>
      <c r="AY283" s="287" t="s">
        <v>1297</v>
      </c>
      <c r="AZ283" s="217" t="s">
        <v>1227</v>
      </c>
      <c r="BA283" s="285" t="s">
        <v>1474</v>
      </c>
      <c r="BB283" s="285" t="s">
        <v>1350</v>
      </c>
      <c r="BC283" s="285" t="s">
        <v>91</v>
      </c>
      <c r="BD283" s="291" t="s">
        <v>1142</v>
      </c>
      <c r="BE283" s="291" t="s">
        <v>2521</v>
      </c>
      <c r="BF283" s="285" t="s">
        <v>2531</v>
      </c>
      <c r="BG283" s="6" t="e">
        <f t="shared" si="259"/>
        <v>#N/A</v>
      </c>
    </row>
    <row r="284" spans="49:59">
      <c r="AW284" s="292"/>
      <c r="AX284" s="292"/>
      <c r="AY284" s="287" t="s">
        <v>1298</v>
      </c>
      <c r="AZ284" s="217" t="s">
        <v>1534</v>
      </c>
      <c r="BA284" s="217" t="s">
        <v>2699</v>
      </c>
      <c r="BB284" s="285" t="s">
        <v>91</v>
      </c>
      <c r="BC284" s="285" t="s">
        <v>1351</v>
      </c>
      <c r="BD284" s="291" t="s">
        <v>2524</v>
      </c>
      <c r="BE284" s="291" t="s">
        <v>2522</v>
      </c>
      <c r="BF284" s="285" t="s">
        <v>2532</v>
      </c>
      <c r="BG284" s="6" t="e">
        <f t="shared" si="259"/>
        <v>#N/A</v>
      </c>
    </row>
    <row r="285" spans="49:59">
      <c r="AW285" s="292"/>
      <c r="AX285" s="292"/>
      <c r="AY285" s="287" t="s">
        <v>1299</v>
      </c>
      <c r="AZ285" s="217" t="s">
        <v>1535</v>
      </c>
      <c r="BA285" s="285" t="s">
        <v>71</v>
      </c>
      <c r="BB285" s="285" t="s">
        <v>1351</v>
      </c>
      <c r="BC285" s="285" t="s">
        <v>1353</v>
      </c>
      <c r="BD285" s="291" t="s">
        <v>1143</v>
      </c>
      <c r="BE285" s="291" t="s">
        <v>2523</v>
      </c>
      <c r="BF285" s="285" t="s">
        <v>2533</v>
      </c>
      <c r="BG285" s="6" t="e">
        <f t="shared" si="259"/>
        <v>#N/A</v>
      </c>
    </row>
    <row r="286" spans="49:59">
      <c r="AW286" s="292"/>
      <c r="AX286" s="292"/>
      <c r="AY286" s="287" t="s">
        <v>1300</v>
      </c>
      <c r="AZ286" s="217" t="s">
        <v>2942</v>
      </c>
      <c r="BA286" s="285" t="s">
        <v>1239</v>
      </c>
      <c r="BB286" s="285" t="s">
        <v>1503</v>
      </c>
      <c r="BC286" s="285" t="s">
        <v>1354</v>
      </c>
      <c r="BD286" s="291" t="s">
        <v>2525</v>
      </c>
      <c r="BE286" s="291" t="s">
        <v>1142</v>
      </c>
      <c r="BF286" s="285" t="s">
        <v>2166</v>
      </c>
      <c r="BG286" s="6">
        <f t="shared" si="259"/>
        <v>126</v>
      </c>
    </row>
    <row r="287" spans="49:59">
      <c r="AW287" s="292"/>
      <c r="AX287" s="292"/>
      <c r="AY287" s="287" t="s">
        <v>1301</v>
      </c>
      <c r="AZ287" s="217" t="s">
        <v>1536</v>
      </c>
      <c r="BA287" s="285" t="s">
        <v>1240</v>
      </c>
      <c r="BB287" s="285" t="s">
        <v>1353</v>
      </c>
      <c r="BC287" s="285"/>
      <c r="BD287" s="291" t="s">
        <v>2526</v>
      </c>
      <c r="BE287" s="291" t="s">
        <v>2524</v>
      </c>
      <c r="BF287" s="285" t="s">
        <v>1450</v>
      </c>
      <c r="BG287" s="6" t="e">
        <f t="shared" si="259"/>
        <v>#N/A</v>
      </c>
    </row>
    <row r="288" spans="49:59">
      <c r="AW288" s="292"/>
      <c r="AX288" s="292"/>
      <c r="AY288" s="287" t="s">
        <v>1302</v>
      </c>
      <c r="AZ288" s="217" t="s">
        <v>1228</v>
      </c>
      <c r="BA288" s="285" t="s">
        <v>1241</v>
      </c>
      <c r="BB288" s="285" t="s">
        <v>1354</v>
      </c>
      <c r="BC288" s="285"/>
      <c r="BD288" s="291" t="s">
        <v>1517</v>
      </c>
      <c r="BE288" s="291" t="s">
        <v>1143</v>
      </c>
      <c r="BF288" s="285" t="s">
        <v>1145</v>
      </c>
      <c r="BG288" s="6">
        <f t="shared" si="259"/>
        <v>127</v>
      </c>
    </row>
    <row r="289" spans="49:59">
      <c r="AW289" s="292"/>
      <c r="AX289" s="292"/>
      <c r="AY289" s="287" t="s">
        <v>1303</v>
      </c>
      <c r="AZ289" s="217" t="s">
        <v>1229</v>
      </c>
      <c r="BA289" s="285" t="s">
        <v>1539</v>
      </c>
      <c r="BB289" s="285"/>
      <c r="BC289" s="285"/>
      <c r="BD289" s="291" t="s">
        <v>1144</v>
      </c>
      <c r="BE289" s="291" t="s">
        <v>2525</v>
      </c>
      <c r="BF289" s="285" t="s">
        <v>3025</v>
      </c>
      <c r="BG289" s="6" t="e">
        <f t="shared" si="259"/>
        <v>#N/A</v>
      </c>
    </row>
    <row r="290" spans="49:59">
      <c r="AW290" s="292"/>
      <c r="AX290" s="292"/>
      <c r="AY290" s="287" t="s">
        <v>1304</v>
      </c>
      <c r="AZ290" s="217" t="s">
        <v>68</v>
      </c>
      <c r="BA290" s="285" t="s">
        <v>2173</v>
      </c>
      <c r="BB290" s="285"/>
      <c r="BC290" s="285"/>
      <c r="BD290" s="291" t="s">
        <v>51</v>
      </c>
      <c r="BE290" s="291" t="s">
        <v>2526</v>
      </c>
      <c r="BF290" s="285" t="s">
        <v>2536</v>
      </c>
      <c r="BG290" s="6" t="e">
        <f t="shared" si="259"/>
        <v>#N/A</v>
      </c>
    </row>
    <row r="291" spans="49:59">
      <c r="AW291" s="292"/>
      <c r="AX291" s="292"/>
      <c r="AY291" s="287" t="s">
        <v>1305</v>
      </c>
      <c r="AZ291" s="217" t="s">
        <v>1230</v>
      </c>
      <c r="BA291" s="285" t="s">
        <v>1242</v>
      </c>
      <c r="BB291" s="285"/>
      <c r="BC291" s="285"/>
      <c r="BD291" s="291" t="s">
        <v>2527</v>
      </c>
      <c r="BE291" s="291" t="s">
        <v>1517</v>
      </c>
      <c r="BF291" s="285" t="s">
        <v>1146</v>
      </c>
      <c r="BG291" s="6">
        <f t="shared" si="259"/>
        <v>128</v>
      </c>
    </row>
    <row r="292" spans="49:59">
      <c r="AW292" s="292"/>
      <c r="AX292" s="292"/>
      <c r="AY292" s="287" t="s">
        <v>1072</v>
      </c>
      <c r="AZ292" s="217" t="s">
        <v>1073</v>
      </c>
      <c r="BA292" s="285" t="s">
        <v>1243</v>
      </c>
      <c r="BB292" s="285"/>
      <c r="BC292" s="285"/>
      <c r="BD292" s="291" t="s">
        <v>2528</v>
      </c>
      <c r="BE292" s="291" t="s">
        <v>1144</v>
      </c>
      <c r="BF292" s="285" t="s">
        <v>1147</v>
      </c>
      <c r="BG292" s="6">
        <f t="shared" si="259"/>
        <v>129</v>
      </c>
    </row>
    <row r="293" spans="49:59">
      <c r="AW293" s="292"/>
      <c r="AX293" s="292"/>
      <c r="AY293" s="287" t="s">
        <v>1306</v>
      </c>
      <c r="AZ293" s="217" t="s">
        <v>1471</v>
      </c>
      <c r="BA293" s="285" t="s">
        <v>1244</v>
      </c>
      <c r="BB293" s="285"/>
      <c r="BC293" s="285"/>
      <c r="BD293" s="291" t="s">
        <v>2529</v>
      </c>
      <c r="BE293" s="291" t="s">
        <v>51</v>
      </c>
      <c r="BF293" s="285" t="s">
        <v>2537</v>
      </c>
      <c r="BG293" s="6">
        <f t="shared" si="259"/>
        <v>130</v>
      </c>
    </row>
    <row r="294" spans="49:59">
      <c r="AW294" s="292"/>
      <c r="AX294" s="292"/>
      <c r="AY294" s="287" t="s">
        <v>1307</v>
      </c>
      <c r="AZ294" s="217" t="s">
        <v>1537</v>
      </c>
      <c r="BA294" s="285" t="s">
        <v>1475</v>
      </c>
      <c r="BB294" s="285"/>
      <c r="BC294" s="285"/>
      <c r="BD294" s="291" t="s">
        <v>2530</v>
      </c>
      <c r="BE294" s="291" t="s">
        <v>2527</v>
      </c>
      <c r="BF294" s="285" t="s">
        <v>1148</v>
      </c>
      <c r="BG294" s="6" t="e">
        <f t="shared" si="259"/>
        <v>#N/A</v>
      </c>
    </row>
    <row r="295" spans="49:59">
      <c r="AW295" s="292"/>
      <c r="AX295" s="292"/>
      <c r="AY295" s="287" t="s">
        <v>1308</v>
      </c>
      <c r="AZ295" s="217" t="s">
        <v>1231</v>
      </c>
      <c r="BA295" s="285" t="s">
        <v>1245</v>
      </c>
      <c r="BB295" s="285"/>
      <c r="BC295" s="285"/>
      <c r="BD295" s="291" t="s">
        <v>2531</v>
      </c>
      <c r="BE295" s="291" t="s">
        <v>2528</v>
      </c>
      <c r="BF295" s="285" t="s">
        <v>3026</v>
      </c>
      <c r="BG295" s="6" t="e">
        <f t="shared" si="259"/>
        <v>#N/A</v>
      </c>
    </row>
    <row r="296" spans="49:59">
      <c r="AW296" s="292"/>
      <c r="AX296" s="292"/>
      <c r="AY296" s="287" t="s">
        <v>1309</v>
      </c>
      <c r="AZ296" s="217" t="s">
        <v>1232</v>
      </c>
      <c r="BA296" s="285" t="s">
        <v>1476</v>
      </c>
      <c r="BB296" s="285"/>
      <c r="BC296" s="285"/>
      <c r="BD296" s="291" t="s">
        <v>2532</v>
      </c>
      <c r="BE296" s="291" t="s">
        <v>2529</v>
      </c>
      <c r="BF296" s="285" t="s">
        <v>1518</v>
      </c>
      <c r="BG296" s="6" t="e">
        <f t="shared" si="259"/>
        <v>#N/A</v>
      </c>
    </row>
    <row r="297" spans="49:59">
      <c r="AW297" s="292"/>
      <c r="AX297" s="292"/>
      <c r="AY297" s="287" t="s">
        <v>1310</v>
      </c>
      <c r="AZ297" s="217" t="s">
        <v>1233</v>
      </c>
      <c r="BA297" s="285" t="s">
        <v>1540</v>
      </c>
      <c r="BB297" s="285"/>
      <c r="BC297" s="285"/>
      <c r="BD297" s="291" t="s">
        <v>2533</v>
      </c>
      <c r="BE297" s="291" t="s">
        <v>2530</v>
      </c>
      <c r="BF297" s="285" t="s">
        <v>2539</v>
      </c>
      <c r="BG297" s="6" t="e">
        <f t="shared" si="259"/>
        <v>#N/A</v>
      </c>
    </row>
    <row r="298" spans="49:59">
      <c r="AW298" s="292"/>
      <c r="AX298" s="292"/>
      <c r="AY298" s="287" t="s">
        <v>1311</v>
      </c>
      <c r="AZ298" s="217" t="s">
        <v>1472</v>
      </c>
      <c r="BA298" s="285" t="s">
        <v>2949</v>
      </c>
      <c r="BB298" s="285"/>
      <c r="BC298" s="285"/>
      <c r="BD298" s="291" t="s">
        <v>2166</v>
      </c>
      <c r="BE298" s="291" t="s">
        <v>2531</v>
      </c>
      <c r="BF298" s="285" t="s">
        <v>1149</v>
      </c>
      <c r="BG298" s="6" t="e">
        <f t="shared" si="259"/>
        <v>#N/A</v>
      </c>
    </row>
    <row r="299" spans="49:59">
      <c r="AW299" s="292"/>
      <c r="AX299" s="292"/>
      <c r="AY299" s="287" t="s">
        <v>253</v>
      </c>
      <c r="AZ299" s="217" t="s">
        <v>1234</v>
      </c>
      <c r="BA299" s="285" t="s">
        <v>1541</v>
      </c>
      <c r="BB299" s="285"/>
      <c r="BC299" s="285"/>
      <c r="BD299" s="291" t="s">
        <v>2534</v>
      </c>
      <c r="BE299" s="291" t="s">
        <v>2532</v>
      </c>
      <c r="BF299" s="285" t="s">
        <v>2540</v>
      </c>
      <c r="BG299" s="6" t="e">
        <f t="shared" si="259"/>
        <v>#N/A</v>
      </c>
    </row>
    <row r="300" spans="49:59">
      <c r="AW300" s="292"/>
      <c r="AX300" s="292"/>
      <c r="AY300" s="287" t="s">
        <v>1312</v>
      </c>
      <c r="AZ300" s="217" t="s">
        <v>1235</v>
      </c>
      <c r="BA300" s="285" t="s">
        <v>1246</v>
      </c>
      <c r="BB300" s="285"/>
      <c r="BC300" s="285"/>
      <c r="BD300" s="291" t="s">
        <v>1450</v>
      </c>
      <c r="BE300" s="291" t="s">
        <v>2533</v>
      </c>
      <c r="BF300" s="285" t="s">
        <v>1451</v>
      </c>
      <c r="BG300" s="6" t="e">
        <f t="shared" si="259"/>
        <v>#N/A</v>
      </c>
    </row>
    <row r="301" spans="49:59">
      <c r="AW301" s="292"/>
      <c r="AX301" s="292"/>
      <c r="AY301" s="287" t="s">
        <v>1313</v>
      </c>
      <c r="AZ301" s="217" t="s">
        <v>1236</v>
      </c>
      <c r="BA301" s="285" t="s">
        <v>225</v>
      </c>
      <c r="BB301" s="285"/>
      <c r="BC301" s="285"/>
      <c r="BD301" s="291" t="s">
        <v>1145</v>
      </c>
      <c r="BE301" s="291" t="s">
        <v>2166</v>
      </c>
      <c r="BF301" s="285" t="s">
        <v>2541</v>
      </c>
      <c r="BG301" s="6" t="e">
        <f t="shared" si="259"/>
        <v>#N/A</v>
      </c>
    </row>
    <row r="302" spans="49:59">
      <c r="AW302" s="292"/>
      <c r="AX302" s="292"/>
      <c r="AY302" s="287" t="s">
        <v>1314</v>
      </c>
      <c r="AZ302" s="217" t="s">
        <v>1473</v>
      </c>
      <c r="BA302" s="285" t="s">
        <v>1247</v>
      </c>
      <c r="BB302" s="285"/>
      <c r="BC302" s="285"/>
      <c r="BD302" s="291" t="s">
        <v>2535</v>
      </c>
      <c r="BE302" s="291" t="s">
        <v>2534</v>
      </c>
      <c r="BF302" s="285" t="s">
        <v>1150</v>
      </c>
      <c r="BG302" s="6" t="e">
        <f t="shared" si="259"/>
        <v>#N/A</v>
      </c>
    </row>
    <row r="303" spans="49:59">
      <c r="AW303" s="292"/>
      <c r="AX303" s="292"/>
      <c r="AY303" s="287" t="s">
        <v>1315</v>
      </c>
      <c r="AZ303" s="217" t="s">
        <v>1538</v>
      </c>
      <c r="BA303" s="285" t="s">
        <v>1248</v>
      </c>
      <c r="BB303" s="285"/>
      <c r="BC303" s="285"/>
      <c r="BD303" s="291" t="s">
        <v>2536</v>
      </c>
      <c r="BE303" s="291" t="s">
        <v>1450</v>
      </c>
      <c r="BF303" s="285" t="s">
        <v>1452</v>
      </c>
      <c r="BG303" s="6">
        <f t="shared" ref="BG303:BG334" si="260">+MATCH(BE$10:BE$558,AZ$10:AZ$551,0)</f>
        <v>131</v>
      </c>
    </row>
    <row r="304" spans="49:59">
      <c r="AW304" s="292"/>
      <c r="AX304" s="292"/>
      <c r="AY304" s="287" t="s">
        <v>1316</v>
      </c>
      <c r="AZ304" s="217" t="s">
        <v>1237</v>
      </c>
      <c r="BA304" s="285" t="s">
        <v>1249</v>
      </c>
      <c r="BB304" s="285"/>
      <c r="BC304" s="285"/>
      <c r="BD304" s="291" t="s">
        <v>1146</v>
      </c>
      <c r="BE304" s="291" t="s">
        <v>1145</v>
      </c>
      <c r="BF304" s="285" t="s">
        <v>1151</v>
      </c>
      <c r="BG304" s="6">
        <f t="shared" si="260"/>
        <v>132</v>
      </c>
    </row>
    <row r="305" spans="49:59">
      <c r="AW305" s="292"/>
      <c r="AX305" s="292"/>
      <c r="AY305" s="287" t="s">
        <v>1317</v>
      </c>
      <c r="AZ305" s="217" t="s">
        <v>1238</v>
      </c>
      <c r="BA305" s="285" t="s">
        <v>1478</v>
      </c>
      <c r="BB305" s="285"/>
      <c r="BC305" s="285"/>
      <c r="BD305" s="291" t="s">
        <v>1147</v>
      </c>
      <c r="BE305" s="291" t="s">
        <v>2535</v>
      </c>
      <c r="BF305" s="285" t="s">
        <v>2542</v>
      </c>
      <c r="BG305" s="6" t="e">
        <f t="shared" si="260"/>
        <v>#N/A</v>
      </c>
    </row>
    <row r="306" spans="49:59">
      <c r="AW306" s="292"/>
      <c r="AX306" s="292"/>
      <c r="AY306" s="287" t="s">
        <v>1318</v>
      </c>
      <c r="AZ306" s="217" t="s">
        <v>1474</v>
      </c>
      <c r="BA306" s="285" t="s">
        <v>1250</v>
      </c>
      <c r="BB306" s="285"/>
      <c r="BC306" s="285"/>
      <c r="BD306" s="291" t="s">
        <v>2537</v>
      </c>
      <c r="BE306" s="291" t="s">
        <v>2536</v>
      </c>
      <c r="BF306" s="285" t="s">
        <v>2543</v>
      </c>
      <c r="BG306" s="6" t="e">
        <f t="shared" si="260"/>
        <v>#N/A</v>
      </c>
    </row>
    <row r="307" spans="49:59" ht="26.25">
      <c r="AW307" s="292"/>
      <c r="AX307" s="292"/>
      <c r="AY307" s="287" t="s">
        <v>2176</v>
      </c>
      <c r="AZ307" s="217" t="s">
        <v>2699</v>
      </c>
      <c r="BA307" s="285" t="s">
        <v>1251</v>
      </c>
      <c r="BB307" s="285"/>
      <c r="BC307" s="285"/>
      <c r="BD307" s="291" t="s">
        <v>2538</v>
      </c>
      <c r="BE307" s="291" t="s">
        <v>1146</v>
      </c>
      <c r="BF307" s="285" t="s">
        <v>2544</v>
      </c>
      <c r="BG307" s="6">
        <f t="shared" si="260"/>
        <v>133</v>
      </c>
    </row>
    <row r="308" spans="49:59">
      <c r="AW308" s="292"/>
      <c r="AX308" s="292"/>
      <c r="AY308" s="287" t="s">
        <v>1319</v>
      </c>
      <c r="AZ308" s="217" t="s">
        <v>71</v>
      </c>
      <c r="BA308" s="285" t="s">
        <v>1480</v>
      </c>
      <c r="BB308" s="285"/>
      <c r="BC308" s="285"/>
      <c r="BD308" s="291" t="s">
        <v>1148</v>
      </c>
      <c r="BE308" s="291" t="s">
        <v>1147</v>
      </c>
      <c r="BF308" s="285" t="s">
        <v>1152</v>
      </c>
      <c r="BG308" s="6">
        <f t="shared" si="260"/>
        <v>134</v>
      </c>
    </row>
    <row r="309" spans="49:59">
      <c r="AW309" s="292"/>
      <c r="AX309" s="292"/>
      <c r="AY309" s="287" t="s">
        <v>1320</v>
      </c>
      <c r="AZ309" s="217" t="s">
        <v>1239</v>
      </c>
      <c r="BA309" s="285" t="s">
        <v>1481</v>
      </c>
      <c r="BB309" s="285"/>
      <c r="BC309" s="285"/>
      <c r="BD309" s="291" t="s">
        <v>142</v>
      </c>
      <c r="BE309" s="291" t="s">
        <v>2537</v>
      </c>
      <c r="BF309" s="285" t="s">
        <v>2545</v>
      </c>
      <c r="BG309" s="6" t="e">
        <f t="shared" si="260"/>
        <v>#N/A</v>
      </c>
    </row>
    <row r="310" spans="49:59">
      <c r="AW310" s="292"/>
      <c r="AX310" s="292"/>
      <c r="AY310" s="287" t="s">
        <v>1321</v>
      </c>
      <c r="AZ310" s="217" t="s">
        <v>1240</v>
      </c>
      <c r="BA310" s="285" t="s">
        <v>1252</v>
      </c>
      <c r="BB310" s="285"/>
      <c r="BC310" s="285"/>
      <c r="BD310" s="291" t="s">
        <v>1518</v>
      </c>
      <c r="BE310" s="291" t="s">
        <v>2538</v>
      </c>
      <c r="BF310" s="285" t="s">
        <v>1153</v>
      </c>
      <c r="BG310" s="6" t="e">
        <f t="shared" si="260"/>
        <v>#N/A</v>
      </c>
    </row>
    <row r="311" spans="49:59">
      <c r="AW311" s="292"/>
      <c r="AX311" s="292"/>
      <c r="AY311" s="287" t="s">
        <v>1322</v>
      </c>
      <c r="AZ311" s="217" t="s">
        <v>1241</v>
      </c>
      <c r="BA311" s="285" t="s">
        <v>1253</v>
      </c>
      <c r="BB311" s="285"/>
      <c r="BC311" s="285"/>
      <c r="BD311" s="291" t="s">
        <v>2539</v>
      </c>
      <c r="BE311" s="291" t="s">
        <v>1148</v>
      </c>
      <c r="BF311" s="285" t="s">
        <v>1453</v>
      </c>
      <c r="BG311" s="6">
        <f t="shared" si="260"/>
        <v>135</v>
      </c>
    </row>
    <row r="312" spans="49:59">
      <c r="AW312" s="292"/>
      <c r="AX312" s="292"/>
      <c r="AY312" s="287" t="s">
        <v>1323</v>
      </c>
      <c r="AZ312" s="217" t="s">
        <v>1539</v>
      </c>
      <c r="BA312" s="285" t="s">
        <v>1254</v>
      </c>
      <c r="BB312" s="285"/>
      <c r="BC312" s="285"/>
      <c r="BD312" s="291" t="s">
        <v>1149</v>
      </c>
      <c r="BE312" s="291" t="s">
        <v>142</v>
      </c>
      <c r="BF312" s="285" t="s">
        <v>2546</v>
      </c>
      <c r="BG312" s="6" t="e">
        <f t="shared" si="260"/>
        <v>#N/A</v>
      </c>
    </row>
    <row r="313" spans="49:59">
      <c r="AW313" s="292"/>
      <c r="AX313" s="292"/>
      <c r="AY313" s="287" t="s">
        <v>1324</v>
      </c>
      <c r="AZ313" s="217" t="s">
        <v>1242</v>
      </c>
      <c r="BA313" s="285" t="s">
        <v>1482</v>
      </c>
      <c r="BB313" s="285"/>
      <c r="BC313" s="285"/>
      <c r="BD313" s="291" t="s">
        <v>2540</v>
      </c>
      <c r="BE313" s="291" t="s">
        <v>1518</v>
      </c>
      <c r="BF313" s="285" t="s">
        <v>1154</v>
      </c>
      <c r="BG313" s="6">
        <f t="shared" si="260"/>
        <v>136</v>
      </c>
    </row>
    <row r="314" spans="49:59">
      <c r="AW314" s="292"/>
      <c r="AX314" s="292"/>
      <c r="AY314" s="287" t="s">
        <v>1325</v>
      </c>
      <c r="AZ314" s="217" t="s">
        <v>1243</v>
      </c>
      <c r="BA314" s="285" t="s">
        <v>1256</v>
      </c>
      <c r="BB314" s="285"/>
      <c r="BC314" s="285"/>
      <c r="BD314" s="291" t="s">
        <v>1451</v>
      </c>
      <c r="BE314" s="291" t="s">
        <v>2539</v>
      </c>
      <c r="BF314" s="285" t="s">
        <v>2547</v>
      </c>
      <c r="BG314" s="6" t="e">
        <f t="shared" si="260"/>
        <v>#N/A</v>
      </c>
    </row>
    <row r="315" spans="49:59">
      <c r="AW315" s="292"/>
      <c r="AX315" s="292"/>
      <c r="AY315" s="287" t="s">
        <v>1326</v>
      </c>
      <c r="AZ315" s="217" t="s">
        <v>1244</v>
      </c>
      <c r="BA315" s="285" t="s">
        <v>72</v>
      </c>
      <c r="BB315" s="285"/>
      <c r="BC315" s="285"/>
      <c r="BD315" s="291" t="s">
        <v>2541</v>
      </c>
      <c r="BE315" s="291" t="s">
        <v>1149</v>
      </c>
      <c r="BF315" s="285" t="s">
        <v>1155</v>
      </c>
      <c r="BG315" s="6">
        <f t="shared" si="260"/>
        <v>137</v>
      </c>
    </row>
    <row r="316" spans="49:59">
      <c r="AW316" s="292"/>
      <c r="AX316" s="292"/>
      <c r="AY316" s="287" t="s">
        <v>1327</v>
      </c>
      <c r="AZ316" s="217" t="s">
        <v>1426</v>
      </c>
      <c r="BA316" s="285" t="s">
        <v>1484</v>
      </c>
      <c r="BB316" s="285"/>
      <c r="BC316" s="285"/>
      <c r="BD316" s="291" t="s">
        <v>1150</v>
      </c>
      <c r="BE316" s="291" t="s">
        <v>2540</v>
      </c>
      <c r="BF316" s="285" t="s">
        <v>2548</v>
      </c>
      <c r="BG316" s="6" t="e">
        <f t="shared" si="260"/>
        <v>#N/A</v>
      </c>
    </row>
    <row r="317" spans="49:59">
      <c r="AW317" s="292"/>
      <c r="AX317" s="292"/>
      <c r="AY317" s="287" t="s">
        <v>1328</v>
      </c>
      <c r="AZ317" s="217" t="s">
        <v>1475</v>
      </c>
      <c r="BA317" s="285" t="s">
        <v>1542</v>
      </c>
      <c r="BB317" s="285"/>
      <c r="BC317" s="285"/>
      <c r="BD317" s="291" t="s">
        <v>1452</v>
      </c>
      <c r="BE317" s="291" t="s">
        <v>1451</v>
      </c>
      <c r="BF317" s="285" t="s">
        <v>1156</v>
      </c>
      <c r="BG317" s="6">
        <f t="shared" si="260"/>
        <v>138</v>
      </c>
    </row>
    <row r="318" spans="49:59">
      <c r="AW318" s="292"/>
      <c r="AX318" s="292"/>
      <c r="AY318" s="287" t="s">
        <v>1329</v>
      </c>
      <c r="AZ318" s="217" t="s">
        <v>1245</v>
      </c>
      <c r="BA318" s="285" t="s">
        <v>1015</v>
      </c>
      <c r="BB318" s="285"/>
      <c r="BC318" s="285"/>
      <c r="BD318" s="291" t="s">
        <v>1151</v>
      </c>
      <c r="BE318" s="291" t="s">
        <v>2541</v>
      </c>
      <c r="BF318" s="285" t="s">
        <v>1157</v>
      </c>
      <c r="BG318" s="6" t="e">
        <f t="shared" si="260"/>
        <v>#N/A</v>
      </c>
    </row>
    <row r="319" spans="49:59">
      <c r="AW319" s="292"/>
      <c r="AX319" s="292"/>
      <c r="AY319" s="287" t="s">
        <v>1330</v>
      </c>
      <c r="AZ319" s="217" t="s">
        <v>1476</v>
      </c>
      <c r="BA319" s="285" t="s">
        <v>1257</v>
      </c>
      <c r="BB319" s="285"/>
      <c r="BC319" s="285"/>
      <c r="BD319" s="291" t="s">
        <v>2542</v>
      </c>
      <c r="BE319" s="291" t="s">
        <v>1150</v>
      </c>
      <c r="BF319" s="285" t="s">
        <v>148</v>
      </c>
      <c r="BG319" s="6">
        <f t="shared" si="260"/>
        <v>139</v>
      </c>
    </row>
    <row r="320" spans="49:59">
      <c r="AW320" s="292"/>
      <c r="AX320" s="292"/>
      <c r="AY320" s="287" t="s">
        <v>1331</v>
      </c>
      <c r="AZ320" s="217" t="s">
        <v>1540</v>
      </c>
      <c r="BA320" s="285" t="s">
        <v>32</v>
      </c>
      <c r="BB320" s="285"/>
      <c r="BC320" s="285"/>
      <c r="BD320" s="291" t="s">
        <v>2543</v>
      </c>
      <c r="BE320" s="291" t="s">
        <v>1452</v>
      </c>
      <c r="BF320" s="285" t="s">
        <v>2549</v>
      </c>
      <c r="BG320" s="6">
        <f t="shared" si="260"/>
        <v>140</v>
      </c>
    </row>
    <row r="321" spans="49:59">
      <c r="AW321" s="292"/>
      <c r="AX321" s="292"/>
      <c r="AY321" s="287" t="s">
        <v>1332</v>
      </c>
      <c r="AZ321" s="217" t="s">
        <v>2949</v>
      </c>
      <c r="BA321" s="285" t="s">
        <v>1543</v>
      </c>
      <c r="BB321" s="285"/>
      <c r="BC321" s="285"/>
      <c r="BD321" s="291" t="s">
        <v>2544</v>
      </c>
      <c r="BE321" s="291" t="s">
        <v>1151</v>
      </c>
      <c r="BF321" s="285" t="s">
        <v>1158</v>
      </c>
      <c r="BG321" s="6">
        <f t="shared" si="260"/>
        <v>141</v>
      </c>
    </row>
    <row r="322" spans="49:59">
      <c r="AW322" s="292"/>
      <c r="AX322" s="292"/>
      <c r="AY322" s="287" t="s">
        <v>1333</v>
      </c>
      <c r="AZ322" s="217" t="s">
        <v>1477</v>
      </c>
      <c r="BA322" s="285" t="s">
        <v>1259</v>
      </c>
      <c r="BB322" s="285"/>
      <c r="BC322" s="285"/>
      <c r="BD322" s="291" t="s">
        <v>1152</v>
      </c>
      <c r="BE322" s="291" t="s">
        <v>2542</v>
      </c>
      <c r="BF322" s="285" t="s">
        <v>1159</v>
      </c>
      <c r="BG322" s="6" t="e">
        <f t="shared" si="260"/>
        <v>#N/A</v>
      </c>
    </row>
    <row r="323" spans="49:59">
      <c r="AW323" s="292"/>
      <c r="AX323" s="292"/>
      <c r="AY323" s="287" t="s">
        <v>85</v>
      </c>
      <c r="AZ323" s="217" t="s">
        <v>1541</v>
      </c>
      <c r="BA323" s="285" t="s">
        <v>1485</v>
      </c>
      <c r="BB323" s="285"/>
      <c r="BC323" s="285"/>
      <c r="BD323" s="291" t="s">
        <v>2545</v>
      </c>
      <c r="BE323" s="291" t="s">
        <v>2543</v>
      </c>
      <c r="BF323" s="285" t="s">
        <v>1160</v>
      </c>
      <c r="BG323" s="6" t="e">
        <f t="shared" si="260"/>
        <v>#N/A</v>
      </c>
    </row>
    <row r="324" spans="49:59">
      <c r="AW324" s="292"/>
      <c r="AX324" s="292"/>
      <c r="AY324" s="287" t="s">
        <v>1334</v>
      </c>
      <c r="AZ324" s="217" t="s">
        <v>1246</v>
      </c>
      <c r="BA324" s="285" t="s">
        <v>1260</v>
      </c>
      <c r="BB324" s="285"/>
      <c r="BC324" s="285"/>
      <c r="BD324" s="291" t="s">
        <v>1153</v>
      </c>
      <c r="BE324" s="291" t="s">
        <v>2544</v>
      </c>
      <c r="BF324" s="285" t="s">
        <v>1161</v>
      </c>
      <c r="BG324" s="6" t="e">
        <f t="shared" si="260"/>
        <v>#N/A</v>
      </c>
    </row>
    <row r="325" spans="49:59">
      <c r="AW325" s="292"/>
      <c r="AX325" s="292"/>
      <c r="AY325" s="287" t="s">
        <v>87</v>
      </c>
      <c r="AZ325" s="217" t="s">
        <v>225</v>
      </c>
      <c r="BA325" s="285" t="s">
        <v>1261</v>
      </c>
      <c r="BB325" s="285"/>
      <c r="BC325" s="285"/>
      <c r="BD325" s="291" t="s">
        <v>1453</v>
      </c>
      <c r="BE325" s="291" t="s">
        <v>1152</v>
      </c>
      <c r="BF325" s="285" t="s">
        <v>2550</v>
      </c>
      <c r="BG325" s="6">
        <f t="shared" si="260"/>
        <v>143</v>
      </c>
    </row>
    <row r="326" spans="49:59">
      <c r="AW326" s="292"/>
      <c r="AX326" s="292"/>
      <c r="AY326" s="287" t="s">
        <v>1024</v>
      </c>
      <c r="AZ326" s="217" t="s">
        <v>1247</v>
      </c>
      <c r="BA326" s="285" t="s">
        <v>1262</v>
      </c>
      <c r="BB326" s="285"/>
      <c r="BC326" s="285"/>
      <c r="BD326" s="291" t="s">
        <v>2546</v>
      </c>
      <c r="BE326" s="291" t="s">
        <v>2545</v>
      </c>
      <c r="BF326" s="285" t="s">
        <v>2551</v>
      </c>
      <c r="BG326" s="6" t="e">
        <f t="shared" si="260"/>
        <v>#N/A</v>
      </c>
    </row>
    <row r="327" spans="49:59">
      <c r="AW327" s="292"/>
      <c r="AX327" s="292"/>
      <c r="AY327" s="287" t="s">
        <v>1335</v>
      </c>
      <c r="AZ327" s="217" t="s">
        <v>1248</v>
      </c>
      <c r="BA327" s="285" t="s">
        <v>1263</v>
      </c>
      <c r="BB327" s="285"/>
      <c r="BC327" s="285"/>
      <c r="BD327" s="291" t="s">
        <v>1154</v>
      </c>
      <c r="BE327" s="291" t="s">
        <v>1153</v>
      </c>
      <c r="BF327" s="285" t="s">
        <v>2552</v>
      </c>
      <c r="BG327" s="6">
        <f t="shared" si="260"/>
        <v>145</v>
      </c>
    </row>
    <row r="328" spans="49:59">
      <c r="AW328" s="292"/>
      <c r="AX328" s="292"/>
      <c r="AY328" s="287" t="s">
        <v>89</v>
      </c>
      <c r="AZ328" s="217" t="s">
        <v>1249</v>
      </c>
      <c r="BA328" s="285" t="s">
        <v>1544</v>
      </c>
      <c r="BB328" s="285"/>
      <c r="BC328" s="285"/>
      <c r="BD328" s="291" t="s">
        <v>2547</v>
      </c>
      <c r="BE328" s="291" t="s">
        <v>1453</v>
      </c>
      <c r="BF328" s="285" t="s">
        <v>1454</v>
      </c>
      <c r="BG328" s="6">
        <f t="shared" si="260"/>
        <v>147</v>
      </c>
    </row>
    <row r="329" spans="49:59">
      <c r="AW329" s="292"/>
      <c r="AX329" s="292"/>
      <c r="AY329" s="287" t="s">
        <v>1336</v>
      </c>
      <c r="AZ329" s="217" t="s">
        <v>1478</v>
      </c>
      <c r="BA329" s="285" t="s">
        <v>1545</v>
      </c>
      <c r="BB329" s="285"/>
      <c r="BC329" s="285"/>
      <c r="BD329" s="291" t="s">
        <v>1155</v>
      </c>
      <c r="BE329" s="291" t="s">
        <v>2546</v>
      </c>
      <c r="BF329" s="285" t="s">
        <v>1162</v>
      </c>
      <c r="BG329" s="6" t="e">
        <f t="shared" si="260"/>
        <v>#N/A</v>
      </c>
    </row>
    <row r="330" spans="49:59">
      <c r="AW330" s="292"/>
      <c r="AX330" s="292"/>
      <c r="AY330" s="287" t="s">
        <v>1337</v>
      </c>
      <c r="AZ330" s="217" t="s">
        <v>1250</v>
      </c>
      <c r="BA330" s="285" t="s">
        <v>1264</v>
      </c>
      <c r="BB330" s="285"/>
      <c r="BC330" s="285"/>
      <c r="BD330" s="291" t="s">
        <v>2548</v>
      </c>
      <c r="BE330" s="291" t="s">
        <v>1154</v>
      </c>
      <c r="BF330" s="285" t="s">
        <v>54</v>
      </c>
      <c r="BG330" s="6">
        <f t="shared" si="260"/>
        <v>149</v>
      </c>
    </row>
    <row r="331" spans="49:59">
      <c r="AW331" s="292"/>
      <c r="AX331" s="292"/>
      <c r="AY331" s="287" t="s">
        <v>1071</v>
      </c>
      <c r="AZ331" s="217" t="s">
        <v>1479</v>
      </c>
      <c r="BA331" s="285" t="s">
        <v>1265</v>
      </c>
      <c r="BB331" s="285"/>
      <c r="BC331" s="285"/>
      <c r="BD331" s="291" t="s">
        <v>1156</v>
      </c>
      <c r="BE331" s="291" t="s">
        <v>2547</v>
      </c>
      <c r="BF331" s="285" t="s">
        <v>2553</v>
      </c>
      <c r="BG331" s="6" t="e">
        <f t="shared" si="260"/>
        <v>#N/A</v>
      </c>
    </row>
    <row r="332" spans="49:59">
      <c r="AW332" s="292"/>
      <c r="AX332" s="292"/>
      <c r="AY332" s="287" t="s">
        <v>1070</v>
      </c>
      <c r="AZ332" s="217" t="s">
        <v>1251</v>
      </c>
      <c r="BA332" s="285" t="s">
        <v>195</v>
      </c>
      <c r="BB332" s="285"/>
      <c r="BC332" s="285"/>
      <c r="BD332" s="291" t="s">
        <v>1157</v>
      </c>
      <c r="BE332" s="291" t="s">
        <v>1155</v>
      </c>
      <c r="BF332" s="285" t="s">
        <v>3027</v>
      </c>
      <c r="BG332" s="6">
        <f t="shared" si="260"/>
        <v>151</v>
      </c>
    </row>
    <row r="333" spans="49:59">
      <c r="AW333" s="292"/>
      <c r="AX333" s="292"/>
      <c r="AY333" s="287" t="s">
        <v>1338</v>
      </c>
      <c r="AZ333" s="217" t="s">
        <v>1480</v>
      </c>
      <c r="BA333" s="285" t="s">
        <v>48</v>
      </c>
      <c r="BB333" s="285"/>
      <c r="BC333" s="285"/>
      <c r="BD333" s="291" t="s">
        <v>148</v>
      </c>
      <c r="BE333" s="291" t="s">
        <v>2548</v>
      </c>
      <c r="BF333" s="285" t="s">
        <v>1455</v>
      </c>
      <c r="BG333" s="6" t="e">
        <f t="shared" si="260"/>
        <v>#N/A</v>
      </c>
    </row>
    <row r="334" spans="49:59">
      <c r="AW334" s="292"/>
      <c r="AX334" s="292"/>
      <c r="AY334" s="287" t="s">
        <v>1339</v>
      </c>
      <c r="AZ334" s="217" t="s">
        <v>1481</v>
      </c>
      <c r="BA334" s="285" t="s">
        <v>1266</v>
      </c>
      <c r="BB334" s="285"/>
      <c r="BC334" s="285"/>
      <c r="BD334" s="291" t="s">
        <v>2549</v>
      </c>
      <c r="BE334" s="291" t="s">
        <v>1156</v>
      </c>
      <c r="BF334" s="285" t="s">
        <v>2555</v>
      </c>
      <c r="BG334" s="6">
        <f t="shared" si="260"/>
        <v>153</v>
      </c>
    </row>
    <row r="335" spans="49:59">
      <c r="AW335" s="292"/>
      <c r="AX335" s="292"/>
      <c r="AY335" s="287" t="s">
        <v>1340</v>
      </c>
      <c r="AZ335" s="217" t="s">
        <v>1252</v>
      </c>
      <c r="BA335" s="285" t="s">
        <v>1267</v>
      </c>
      <c r="BB335" s="285"/>
      <c r="BC335" s="285"/>
      <c r="BD335" s="291" t="s">
        <v>1158</v>
      </c>
      <c r="BE335" s="291" t="s">
        <v>1157</v>
      </c>
      <c r="BF335" s="285" t="s">
        <v>1519</v>
      </c>
      <c r="BG335" s="6">
        <f t="shared" ref="BG335:BG366" si="261">+MATCH(BE$10:BE$558,AZ$10:AZ$551,0)</f>
        <v>155</v>
      </c>
    </row>
    <row r="336" spans="49:59">
      <c r="AW336" s="292"/>
      <c r="AX336" s="292"/>
      <c r="AY336" s="287" t="s">
        <v>1341</v>
      </c>
      <c r="AZ336" s="217" t="s">
        <v>1253</v>
      </c>
      <c r="BA336" s="285" t="s">
        <v>1546</v>
      </c>
      <c r="BB336" s="285"/>
      <c r="BC336" s="285"/>
      <c r="BD336" s="291" t="s">
        <v>1159</v>
      </c>
      <c r="BE336" s="291" t="s">
        <v>148</v>
      </c>
      <c r="BF336" s="285" t="s">
        <v>1163</v>
      </c>
      <c r="BG336" s="6" t="e">
        <f t="shared" si="261"/>
        <v>#N/A</v>
      </c>
    </row>
    <row r="337" spans="49:59">
      <c r="AW337" s="292"/>
      <c r="AX337" s="292"/>
      <c r="AY337" s="287" t="s">
        <v>1342</v>
      </c>
      <c r="AZ337" s="217" t="s">
        <v>1254</v>
      </c>
      <c r="BA337" s="285" t="s">
        <v>1547</v>
      </c>
      <c r="BB337" s="285"/>
      <c r="BC337" s="285"/>
      <c r="BD337" s="291" t="s">
        <v>1160</v>
      </c>
      <c r="BE337" s="291" t="s">
        <v>2549</v>
      </c>
      <c r="BF337" s="285" t="s">
        <v>2556</v>
      </c>
      <c r="BG337" s="6" t="e">
        <f t="shared" si="261"/>
        <v>#N/A</v>
      </c>
    </row>
    <row r="338" spans="49:59" ht="26.25">
      <c r="AW338" s="292"/>
      <c r="AX338" s="292"/>
      <c r="AY338" s="287" t="s">
        <v>1343</v>
      </c>
      <c r="AZ338" s="217" t="s">
        <v>1482</v>
      </c>
      <c r="BA338" s="285" t="s">
        <v>1486</v>
      </c>
      <c r="BB338" s="285"/>
      <c r="BC338" s="285"/>
      <c r="BD338" s="291" t="s">
        <v>1161</v>
      </c>
      <c r="BE338" s="291" t="s">
        <v>1158</v>
      </c>
      <c r="BF338" s="285" t="s">
        <v>3028</v>
      </c>
      <c r="BG338" s="6">
        <f t="shared" si="261"/>
        <v>156</v>
      </c>
    </row>
    <row r="339" spans="49:59">
      <c r="AW339" s="292"/>
      <c r="AX339" s="292"/>
      <c r="AY339" s="287" t="s">
        <v>1344</v>
      </c>
      <c r="AZ339" s="217" t="s">
        <v>1483</v>
      </c>
      <c r="BA339" s="285" t="s">
        <v>1487</v>
      </c>
      <c r="BB339" s="285"/>
      <c r="BC339" s="285"/>
      <c r="BD339" s="291" t="s">
        <v>2550</v>
      </c>
      <c r="BE339" s="291" t="s">
        <v>1159</v>
      </c>
      <c r="BF339" s="285" t="s">
        <v>1456</v>
      </c>
      <c r="BG339" s="6">
        <f t="shared" si="261"/>
        <v>157</v>
      </c>
    </row>
    <row r="340" spans="49:59">
      <c r="AW340" s="292"/>
      <c r="AX340" s="292"/>
      <c r="AY340" s="287" t="s">
        <v>1345</v>
      </c>
      <c r="AZ340" s="217" t="s">
        <v>2737</v>
      </c>
      <c r="BA340" s="285" t="s">
        <v>1488</v>
      </c>
      <c r="BB340" s="285"/>
      <c r="BC340" s="285"/>
      <c r="BD340" s="291" t="s">
        <v>2551</v>
      </c>
      <c r="BE340" s="291" t="s">
        <v>1160</v>
      </c>
      <c r="BF340" s="285" t="s">
        <v>1164</v>
      </c>
      <c r="BG340" s="6">
        <f t="shared" si="261"/>
        <v>158</v>
      </c>
    </row>
    <row r="341" spans="49:59">
      <c r="AW341" s="292"/>
      <c r="AX341" s="292"/>
      <c r="AY341" s="287" t="s">
        <v>1346</v>
      </c>
      <c r="AZ341" s="217" t="s">
        <v>1256</v>
      </c>
      <c r="BA341" s="285" t="s">
        <v>1548</v>
      </c>
      <c r="BB341" s="285"/>
      <c r="BC341" s="285"/>
      <c r="BD341" s="291" t="s">
        <v>2552</v>
      </c>
      <c r="BE341" s="291" t="s">
        <v>1161</v>
      </c>
      <c r="BF341" s="285" t="s">
        <v>1520</v>
      </c>
      <c r="BG341" s="6">
        <f t="shared" si="261"/>
        <v>159</v>
      </c>
    </row>
    <row r="342" spans="49:59">
      <c r="AW342" s="292"/>
      <c r="AX342" s="292"/>
      <c r="AY342" s="287" t="s">
        <v>1347</v>
      </c>
      <c r="AZ342" s="217" t="s">
        <v>72</v>
      </c>
      <c r="BA342" s="285" t="s">
        <v>1268</v>
      </c>
      <c r="BB342" s="285"/>
      <c r="BC342" s="285"/>
      <c r="BD342" s="291" t="s">
        <v>1454</v>
      </c>
      <c r="BE342" s="291" t="s">
        <v>2550</v>
      </c>
      <c r="BF342" s="285" t="s">
        <v>2558</v>
      </c>
      <c r="BG342" s="6" t="e">
        <f t="shared" si="261"/>
        <v>#N/A</v>
      </c>
    </row>
    <row r="343" spans="49:59">
      <c r="AW343" s="292"/>
      <c r="AX343" s="292"/>
      <c r="AY343" s="287" t="s">
        <v>1348</v>
      </c>
      <c r="AZ343" s="217" t="s">
        <v>1484</v>
      </c>
      <c r="BA343" s="285" t="s">
        <v>1269</v>
      </c>
      <c r="BB343" s="285"/>
      <c r="BC343" s="285"/>
      <c r="BD343" s="291" t="s">
        <v>1162</v>
      </c>
      <c r="BE343" s="291" t="s">
        <v>2551</v>
      </c>
      <c r="BF343" s="285" t="s">
        <v>2559</v>
      </c>
      <c r="BG343" s="6" t="e">
        <f t="shared" si="261"/>
        <v>#N/A</v>
      </c>
    </row>
    <row r="344" spans="49:59">
      <c r="AW344" s="292"/>
      <c r="AX344" s="292"/>
      <c r="AY344" s="287" t="s">
        <v>1349</v>
      </c>
      <c r="AZ344" s="217" t="s">
        <v>1542</v>
      </c>
      <c r="BA344" s="285" t="s">
        <v>1489</v>
      </c>
      <c r="BB344" s="285"/>
      <c r="BC344" s="285"/>
      <c r="BD344" s="291" t="s">
        <v>54</v>
      </c>
      <c r="BE344" s="291" t="s">
        <v>2552</v>
      </c>
      <c r="BF344" s="285" t="s">
        <v>2561</v>
      </c>
      <c r="BG344" s="6" t="e">
        <f t="shared" si="261"/>
        <v>#N/A</v>
      </c>
    </row>
    <row r="345" spans="49:59">
      <c r="AW345" s="292"/>
      <c r="AX345" s="292"/>
      <c r="AY345" s="287" t="s">
        <v>1350</v>
      </c>
      <c r="AZ345" s="217" t="s">
        <v>1015</v>
      </c>
      <c r="BA345" s="285" t="s">
        <v>1270</v>
      </c>
      <c r="BB345" s="285"/>
      <c r="BC345" s="285"/>
      <c r="BD345" s="291" t="s">
        <v>2553</v>
      </c>
      <c r="BE345" s="291" t="s">
        <v>1454</v>
      </c>
      <c r="BF345" s="285" t="s">
        <v>1457</v>
      </c>
      <c r="BG345" s="6">
        <f t="shared" si="261"/>
        <v>160</v>
      </c>
    </row>
    <row r="346" spans="49:59">
      <c r="AW346" s="292"/>
      <c r="AX346" s="292"/>
      <c r="AY346" s="287" t="s">
        <v>91</v>
      </c>
      <c r="AZ346" s="217" t="s">
        <v>1257</v>
      </c>
      <c r="BA346" s="285" t="s">
        <v>1490</v>
      </c>
      <c r="BB346" s="285"/>
      <c r="BC346" s="285"/>
      <c r="BD346" s="291" t="s">
        <v>2554</v>
      </c>
      <c r="BE346" s="291" t="s">
        <v>1162</v>
      </c>
      <c r="BF346" s="285" t="s">
        <v>2562</v>
      </c>
      <c r="BG346" s="6">
        <f t="shared" si="261"/>
        <v>161</v>
      </c>
    </row>
    <row r="347" spans="49:59">
      <c r="AW347" s="292"/>
      <c r="AX347" s="292"/>
      <c r="AY347" s="287" t="s">
        <v>1351</v>
      </c>
      <c r="AZ347" s="217" t="s">
        <v>32</v>
      </c>
      <c r="BA347" s="285" t="s">
        <v>1271</v>
      </c>
      <c r="BB347" s="285"/>
      <c r="BC347" s="285"/>
      <c r="BD347" s="291" t="s">
        <v>1455</v>
      </c>
      <c r="BE347" s="291" t="s">
        <v>54</v>
      </c>
      <c r="BF347" s="285" t="s">
        <v>1165</v>
      </c>
      <c r="BG347" s="6">
        <f t="shared" si="261"/>
        <v>162</v>
      </c>
    </row>
    <row r="348" spans="49:59">
      <c r="AW348" s="292"/>
      <c r="AX348" s="292"/>
      <c r="AY348" s="287" t="s">
        <v>1352</v>
      </c>
      <c r="AZ348" s="217" t="s">
        <v>1543</v>
      </c>
      <c r="BA348" s="285" t="s">
        <v>1272</v>
      </c>
      <c r="BB348" s="285"/>
      <c r="BC348" s="285"/>
      <c r="BD348" s="291" t="s">
        <v>2555</v>
      </c>
      <c r="BE348" s="291" t="s">
        <v>2553</v>
      </c>
      <c r="BF348" s="285" t="s">
        <v>2564</v>
      </c>
      <c r="BG348" s="6" t="e">
        <f t="shared" si="261"/>
        <v>#N/A</v>
      </c>
    </row>
    <row r="349" spans="49:59">
      <c r="AW349" s="292"/>
      <c r="AX349" s="292"/>
      <c r="AY349" s="287" t="s">
        <v>1353</v>
      </c>
      <c r="AZ349" s="217" t="s">
        <v>1259</v>
      </c>
      <c r="BA349" s="285" t="s">
        <v>1273</v>
      </c>
      <c r="BB349" s="285"/>
      <c r="BC349" s="285"/>
      <c r="BD349" s="291" t="s">
        <v>1519</v>
      </c>
      <c r="BE349" s="291" t="s">
        <v>2554</v>
      </c>
      <c r="BF349" s="285" t="s">
        <v>2565</v>
      </c>
      <c r="BG349" s="6" t="e">
        <f t="shared" si="261"/>
        <v>#N/A</v>
      </c>
    </row>
    <row r="350" spans="49:59">
      <c r="AW350" s="292"/>
      <c r="AX350" s="292"/>
      <c r="AY350" s="287" t="s">
        <v>1354</v>
      </c>
      <c r="AZ350" s="217" t="s">
        <v>1485</v>
      </c>
      <c r="BA350" s="285" t="s">
        <v>1274</v>
      </c>
      <c r="BB350" s="285"/>
      <c r="BC350" s="285"/>
      <c r="BD350" s="291" t="s">
        <v>1163</v>
      </c>
      <c r="BE350" s="291" t="s">
        <v>1455</v>
      </c>
      <c r="BF350" s="285" t="s">
        <v>88</v>
      </c>
      <c r="BG350" s="6">
        <f t="shared" si="261"/>
        <v>163</v>
      </c>
    </row>
    <row r="351" spans="49:59">
      <c r="AW351" s="292"/>
      <c r="AX351" s="292"/>
      <c r="AY351" s="287"/>
      <c r="AZ351" s="217" t="s">
        <v>1260</v>
      </c>
      <c r="BA351" s="285" t="s">
        <v>2174</v>
      </c>
      <c r="BB351" s="285"/>
      <c r="BC351" s="285"/>
      <c r="BD351" s="291" t="s">
        <v>2556</v>
      </c>
      <c r="BE351" s="291" t="s">
        <v>2555</v>
      </c>
      <c r="BF351" s="285" t="s">
        <v>2566</v>
      </c>
      <c r="BG351" s="6" t="e">
        <f t="shared" si="261"/>
        <v>#N/A</v>
      </c>
    </row>
    <row r="352" spans="49:59">
      <c r="AW352" s="292"/>
      <c r="AX352" s="292"/>
      <c r="AY352" s="287"/>
      <c r="AZ352" s="217" t="s">
        <v>1261</v>
      </c>
      <c r="BA352" s="285" t="s">
        <v>1275</v>
      </c>
      <c r="BB352" s="285"/>
      <c r="BC352" s="285"/>
      <c r="BD352" s="291" t="s">
        <v>2557</v>
      </c>
      <c r="BE352" s="291" t="s">
        <v>1519</v>
      </c>
      <c r="BF352" s="285" t="s">
        <v>2567</v>
      </c>
      <c r="BG352" s="6">
        <f t="shared" si="261"/>
        <v>164</v>
      </c>
    </row>
    <row r="353" spans="49:59">
      <c r="AW353" s="292"/>
      <c r="AX353" s="292"/>
      <c r="AY353" s="287"/>
      <c r="AZ353" s="217" t="s">
        <v>1262</v>
      </c>
      <c r="BA353" s="285" t="s">
        <v>1276</v>
      </c>
      <c r="BB353" s="285"/>
      <c r="BC353" s="285"/>
      <c r="BD353" s="291" t="s">
        <v>1456</v>
      </c>
      <c r="BE353" s="291" t="s">
        <v>1163</v>
      </c>
      <c r="BF353" s="285" t="s">
        <v>2568</v>
      </c>
      <c r="BG353" s="6">
        <f t="shared" si="261"/>
        <v>165</v>
      </c>
    </row>
    <row r="354" spans="49:59">
      <c r="AW354" s="292"/>
      <c r="AX354" s="292"/>
      <c r="AY354" s="287"/>
      <c r="AZ354" s="217" t="s">
        <v>1263</v>
      </c>
      <c r="BA354" s="285" t="s">
        <v>1277</v>
      </c>
      <c r="BB354" s="285"/>
      <c r="BC354" s="285"/>
      <c r="BD354" s="291" t="s">
        <v>1164</v>
      </c>
      <c r="BE354" s="291" t="s">
        <v>2556</v>
      </c>
      <c r="BF354" s="285" t="s">
        <v>1166</v>
      </c>
      <c r="BG354" s="6" t="e">
        <f t="shared" si="261"/>
        <v>#N/A</v>
      </c>
    </row>
    <row r="355" spans="49:59">
      <c r="AW355" s="292"/>
      <c r="AX355" s="292"/>
      <c r="AY355" s="287"/>
      <c r="AZ355" s="217" t="s">
        <v>1544</v>
      </c>
      <c r="BA355" s="285" t="s">
        <v>1278</v>
      </c>
      <c r="BB355" s="285"/>
      <c r="BC355" s="285"/>
      <c r="BD355" s="291" t="s">
        <v>1520</v>
      </c>
      <c r="BE355" s="291" t="s">
        <v>2557</v>
      </c>
      <c r="BF355" s="285" t="s">
        <v>2569</v>
      </c>
      <c r="BG355" s="6" t="e">
        <f t="shared" si="261"/>
        <v>#N/A</v>
      </c>
    </row>
    <row r="356" spans="49:59">
      <c r="AW356" s="292"/>
      <c r="AX356" s="292"/>
      <c r="AY356" s="287"/>
      <c r="AZ356" s="217" t="s">
        <v>1545</v>
      </c>
      <c r="BA356" s="285" t="s">
        <v>1020</v>
      </c>
      <c r="BB356" s="285"/>
      <c r="BC356" s="285"/>
      <c r="BD356" s="291" t="s">
        <v>2558</v>
      </c>
      <c r="BE356" s="291" t="s">
        <v>1456</v>
      </c>
      <c r="BF356" s="285" t="s">
        <v>2570</v>
      </c>
      <c r="BG356" s="6">
        <f t="shared" si="261"/>
        <v>166</v>
      </c>
    </row>
    <row r="357" spans="49:59">
      <c r="AW357" s="292"/>
      <c r="AX357" s="292"/>
      <c r="AY357" s="287"/>
      <c r="AZ357" s="217" t="s">
        <v>1264</v>
      </c>
      <c r="BA357" s="285" t="s">
        <v>1279</v>
      </c>
      <c r="BB357" s="285"/>
      <c r="BC357" s="285"/>
      <c r="BD357" s="291" t="s">
        <v>2559</v>
      </c>
      <c r="BE357" s="291" t="s">
        <v>2167</v>
      </c>
      <c r="BF357" s="285" t="s">
        <v>2571</v>
      </c>
      <c r="BG357" s="6" t="e">
        <f t="shared" si="261"/>
        <v>#N/A</v>
      </c>
    </row>
    <row r="358" spans="49:59">
      <c r="AW358" s="292"/>
      <c r="AX358" s="292"/>
      <c r="AY358" s="287"/>
      <c r="AZ358" s="217" t="s">
        <v>1265</v>
      </c>
      <c r="BA358" s="285" t="s">
        <v>1280</v>
      </c>
      <c r="BB358" s="285"/>
      <c r="BC358" s="285"/>
      <c r="BD358" s="291" t="s">
        <v>2560</v>
      </c>
      <c r="BE358" s="291" t="s">
        <v>1164</v>
      </c>
      <c r="BF358" s="285" t="s">
        <v>2572</v>
      </c>
      <c r="BG358" s="6">
        <f t="shared" si="261"/>
        <v>167</v>
      </c>
    </row>
    <row r="359" spans="49:59">
      <c r="AW359" s="292"/>
      <c r="AX359" s="292"/>
      <c r="AY359" s="287"/>
      <c r="AZ359" s="217" t="s">
        <v>195</v>
      </c>
      <c r="BA359" s="285" t="s">
        <v>2788</v>
      </c>
      <c r="BB359" s="285"/>
      <c r="BC359" s="285"/>
      <c r="BD359" s="291" t="s">
        <v>2561</v>
      </c>
      <c r="BE359" s="291" t="s">
        <v>1520</v>
      </c>
      <c r="BF359" s="285" t="s">
        <v>1167</v>
      </c>
      <c r="BG359" s="6">
        <f t="shared" si="261"/>
        <v>168</v>
      </c>
    </row>
    <row r="360" spans="49:59">
      <c r="AW360" s="292"/>
      <c r="AX360" s="292"/>
      <c r="AY360" s="287"/>
      <c r="AZ360" s="217" t="s">
        <v>48</v>
      </c>
      <c r="BA360" s="285" t="s">
        <v>1579</v>
      </c>
      <c r="BB360" s="285"/>
      <c r="BC360" s="285"/>
      <c r="BD360" s="291" t="s">
        <v>1457</v>
      </c>
      <c r="BE360" s="291" t="s">
        <v>2558</v>
      </c>
      <c r="BF360" s="285" t="s">
        <v>2573</v>
      </c>
      <c r="BG360" s="6" t="e">
        <f t="shared" si="261"/>
        <v>#N/A</v>
      </c>
    </row>
    <row r="361" spans="49:59">
      <c r="AW361" s="292"/>
      <c r="AX361" s="292"/>
      <c r="AY361" s="287"/>
      <c r="AZ361" s="217" t="s">
        <v>1266</v>
      </c>
      <c r="BA361" s="285" t="s">
        <v>1549</v>
      </c>
      <c r="BB361" s="285"/>
      <c r="BC361" s="285"/>
      <c r="BD361" s="291" t="s">
        <v>2562</v>
      </c>
      <c r="BE361" s="291" t="s">
        <v>2559</v>
      </c>
      <c r="BF361" s="285" t="s">
        <v>1168</v>
      </c>
      <c r="BG361" s="6" t="e">
        <f t="shared" si="261"/>
        <v>#N/A</v>
      </c>
    </row>
    <row r="362" spans="49:59">
      <c r="AW362" s="292"/>
      <c r="AX362" s="292"/>
      <c r="AY362" s="287"/>
      <c r="AZ362" s="217" t="s">
        <v>1267</v>
      </c>
      <c r="BA362" s="217" t="s">
        <v>2943</v>
      </c>
      <c r="BB362" s="285"/>
      <c r="BC362" s="285"/>
      <c r="BD362" s="291" t="s">
        <v>1165</v>
      </c>
      <c r="BE362" s="291" t="s">
        <v>2560</v>
      </c>
      <c r="BF362" s="285" t="s">
        <v>3029</v>
      </c>
      <c r="BG362" s="6" t="e">
        <f t="shared" si="261"/>
        <v>#N/A</v>
      </c>
    </row>
    <row r="363" spans="49:59">
      <c r="AW363" s="292"/>
      <c r="AX363" s="292"/>
      <c r="AY363" s="287"/>
      <c r="AZ363" s="217" t="s">
        <v>1546</v>
      </c>
      <c r="BA363" s="285" t="s">
        <v>1281</v>
      </c>
      <c r="BB363" s="285"/>
      <c r="BC363" s="285"/>
      <c r="BD363" s="291" t="s">
        <v>2563</v>
      </c>
      <c r="BE363" s="291" t="s">
        <v>2561</v>
      </c>
      <c r="BF363" s="285" t="s">
        <v>1169</v>
      </c>
      <c r="BG363" s="6" t="e">
        <f t="shared" si="261"/>
        <v>#N/A</v>
      </c>
    </row>
    <row r="364" spans="49:59">
      <c r="AW364" s="292"/>
      <c r="AX364" s="292"/>
      <c r="AY364" s="287"/>
      <c r="AZ364" s="217" t="s">
        <v>1547</v>
      </c>
      <c r="BA364" s="285" t="s">
        <v>1550</v>
      </c>
      <c r="BB364" s="285"/>
      <c r="BC364" s="285"/>
      <c r="BD364" s="291" t="s">
        <v>2564</v>
      </c>
      <c r="BE364" s="291" t="s">
        <v>1457</v>
      </c>
      <c r="BF364" s="285" t="s">
        <v>1068</v>
      </c>
      <c r="BG364" s="6">
        <f t="shared" si="261"/>
        <v>169</v>
      </c>
    </row>
    <row r="365" spans="49:59">
      <c r="AW365" s="292"/>
      <c r="AX365" s="292"/>
      <c r="AY365" s="287"/>
      <c r="AZ365" s="217" t="s">
        <v>1486</v>
      </c>
      <c r="BA365" s="285" t="s">
        <v>1551</v>
      </c>
      <c r="BB365" s="285"/>
      <c r="BC365" s="285"/>
      <c r="BD365" s="291" t="s">
        <v>2565</v>
      </c>
      <c r="BE365" s="291" t="s">
        <v>2562</v>
      </c>
      <c r="BF365" s="285" t="s">
        <v>2574</v>
      </c>
      <c r="BG365" s="6" t="e">
        <f t="shared" si="261"/>
        <v>#N/A</v>
      </c>
    </row>
    <row r="366" spans="49:59">
      <c r="AW366" s="292"/>
      <c r="AX366" s="292"/>
      <c r="AY366" s="287"/>
      <c r="AZ366" s="217" t="s">
        <v>1487</v>
      </c>
      <c r="BA366" s="285" t="s">
        <v>1282</v>
      </c>
      <c r="BB366" s="285"/>
      <c r="BC366" s="285"/>
      <c r="BD366" s="291" t="s">
        <v>88</v>
      </c>
      <c r="BE366" s="291" t="s">
        <v>1165</v>
      </c>
      <c r="BF366" s="285" t="s">
        <v>2575</v>
      </c>
      <c r="BG366" s="6">
        <f t="shared" si="261"/>
        <v>170</v>
      </c>
    </row>
    <row r="367" spans="49:59">
      <c r="AW367" s="292"/>
      <c r="AX367" s="292"/>
      <c r="AY367" s="287"/>
      <c r="AZ367" s="217" t="s">
        <v>1488</v>
      </c>
      <c r="BA367" s="285" t="s">
        <v>1552</v>
      </c>
      <c r="BB367" s="285"/>
      <c r="BC367" s="285"/>
      <c r="BD367" s="291" t="s">
        <v>2566</v>
      </c>
      <c r="BE367" s="291" t="s">
        <v>2563</v>
      </c>
      <c r="BF367" s="285" t="s">
        <v>2576</v>
      </c>
      <c r="BG367" s="6" t="e">
        <f t="shared" ref="BG367:BG381" si="262">+MATCH(BE$10:BE$558,AZ$10:AZ$551,0)</f>
        <v>#N/A</v>
      </c>
    </row>
    <row r="368" spans="49:59">
      <c r="AW368" s="292"/>
      <c r="AX368" s="292"/>
      <c r="AY368" s="287"/>
      <c r="AZ368" s="217" t="s">
        <v>1548</v>
      </c>
      <c r="BA368" s="285" t="s">
        <v>1022</v>
      </c>
      <c r="BB368" s="285"/>
      <c r="BC368" s="285"/>
      <c r="BD368" s="291" t="s">
        <v>2567</v>
      </c>
      <c r="BE368" s="291" t="s">
        <v>2564</v>
      </c>
      <c r="BF368" s="285" t="s">
        <v>1170</v>
      </c>
      <c r="BG368" s="6" t="e">
        <f t="shared" si="262"/>
        <v>#N/A</v>
      </c>
    </row>
    <row r="369" spans="49:59">
      <c r="AW369" s="292"/>
      <c r="AX369" s="292"/>
      <c r="AY369" s="287"/>
      <c r="AZ369" s="217" t="s">
        <v>1268</v>
      </c>
      <c r="BA369" s="285" t="s">
        <v>1284</v>
      </c>
      <c r="BB369" s="285"/>
      <c r="BC369" s="285"/>
      <c r="BD369" s="291" t="s">
        <v>2568</v>
      </c>
      <c r="BE369" s="291" t="s">
        <v>2565</v>
      </c>
      <c r="BF369" s="285" t="s">
        <v>2578</v>
      </c>
      <c r="BG369" s="6" t="e">
        <f t="shared" si="262"/>
        <v>#N/A</v>
      </c>
    </row>
    <row r="370" spans="49:59">
      <c r="AW370" s="292"/>
      <c r="AX370" s="292"/>
      <c r="AY370" s="287"/>
      <c r="AZ370" s="217" t="s">
        <v>1269</v>
      </c>
      <c r="BA370" s="285" t="s">
        <v>2798</v>
      </c>
      <c r="BB370" s="285"/>
      <c r="BC370" s="285"/>
      <c r="BD370" s="291" t="s">
        <v>1166</v>
      </c>
      <c r="BE370" s="291" t="s">
        <v>88</v>
      </c>
      <c r="BF370" s="285" t="s">
        <v>2579</v>
      </c>
      <c r="BG370" s="6" t="e">
        <f t="shared" si="262"/>
        <v>#N/A</v>
      </c>
    </row>
    <row r="371" spans="49:59">
      <c r="AW371" s="292"/>
      <c r="AX371" s="292"/>
      <c r="AY371" s="287"/>
      <c r="AZ371" s="217" t="s">
        <v>1489</v>
      </c>
      <c r="BA371" s="285" t="s">
        <v>1492</v>
      </c>
      <c r="BB371" s="285"/>
      <c r="BC371" s="285"/>
      <c r="BD371" s="291" t="s">
        <v>2569</v>
      </c>
      <c r="BE371" s="291" t="s">
        <v>2566</v>
      </c>
      <c r="BF371" s="285" t="s">
        <v>1171</v>
      </c>
      <c r="BG371" s="6" t="e">
        <f t="shared" si="262"/>
        <v>#N/A</v>
      </c>
    </row>
    <row r="372" spans="49:59">
      <c r="AW372" s="292"/>
      <c r="AX372" s="292"/>
      <c r="AY372" s="287"/>
      <c r="AZ372" s="217" t="s">
        <v>1270</v>
      </c>
      <c r="BA372" s="285" t="s">
        <v>1285</v>
      </c>
      <c r="BB372" s="285"/>
      <c r="BC372" s="285"/>
      <c r="BD372" s="291" t="s">
        <v>2570</v>
      </c>
      <c r="BE372" s="291" t="s">
        <v>2567</v>
      </c>
      <c r="BF372" s="285" t="s">
        <v>2581</v>
      </c>
      <c r="BG372" s="6" t="e">
        <f t="shared" si="262"/>
        <v>#N/A</v>
      </c>
    </row>
    <row r="373" spans="49:59">
      <c r="AW373" s="292"/>
      <c r="AX373" s="292"/>
      <c r="AY373" s="287"/>
      <c r="AZ373" s="217" t="s">
        <v>1490</v>
      </c>
      <c r="BA373" s="285" t="s">
        <v>1286</v>
      </c>
      <c r="BB373" s="285"/>
      <c r="BC373" s="285"/>
      <c r="BD373" s="291" t="s">
        <v>2571</v>
      </c>
      <c r="BE373" s="291" t="s">
        <v>2568</v>
      </c>
      <c r="BF373" s="285" t="s">
        <v>1172</v>
      </c>
      <c r="BG373" s="6" t="e">
        <f t="shared" si="262"/>
        <v>#N/A</v>
      </c>
    </row>
    <row r="374" spans="49:59">
      <c r="AW374" s="292"/>
      <c r="AX374" s="292"/>
      <c r="AY374" s="287"/>
      <c r="AZ374" s="217" t="s">
        <v>1271</v>
      </c>
      <c r="BA374" s="285" t="s">
        <v>1493</v>
      </c>
      <c r="BB374" s="285"/>
      <c r="BC374" s="285"/>
      <c r="BD374" s="291" t="s">
        <v>2572</v>
      </c>
      <c r="BE374" s="291" t="s">
        <v>1166</v>
      </c>
      <c r="BF374" s="285" t="s">
        <v>160</v>
      </c>
      <c r="BG374" s="6">
        <f t="shared" si="262"/>
        <v>171</v>
      </c>
    </row>
    <row r="375" spans="49:59">
      <c r="AW375" s="292"/>
      <c r="AX375" s="292"/>
      <c r="AY375" s="287"/>
      <c r="AZ375" s="217" t="s">
        <v>1272</v>
      </c>
      <c r="BA375" s="285" t="s">
        <v>1287</v>
      </c>
      <c r="BB375" s="285"/>
      <c r="BC375" s="285"/>
      <c r="BD375" s="291" t="s">
        <v>1167</v>
      </c>
      <c r="BE375" s="291" t="s">
        <v>2569</v>
      </c>
      <c r="BF375" s="285" t="s">
        <v>2582</v>
      </c>
      <c r="BG375" s="6" t="e">
        <f t="shared" si="262"/>
        <v>#N/A</v>
      </c>
    </row>
    <row r="376" spans="49:59">
      <c r="AW376" s="292"/>
      <c r="AX376" s="292"/>
      <c r="AY376" s="287"/>
      <c r="AZ376" s="217" t="s">
        <v>1273</v>
      </c>
      <c r="BA376" s="285" t="s">
        <v>64</v>
      </c>
      <c r="BB376" s="285"/>
      <c r="BC376" s="285"/>
      <c r="BD376" s="291" t="s">
        <v>2573</v>
      </c>
      <c r="BE376" s="291" t="s">
        <v>2570</v>
      </c>
      <c r="BF376" s="285" t="s">
        <v>30</v>
      </c>
      <c r="BG376" s="6" t="e">
        <f t="shared" si="262"/>
        <v>#N/A</v>
      </c>
    </row>
    <row r="377" spans="49:59">
      <c r="AW377" s="292"/>
      <c r="AX377" s="292"/>
      <c r="AY377" s="287"/>
      <c r="AZ377" s="217" t="s">
        <v>1274</v>
      </c>
      <c r="BA377" s="285" t="s">
        <v>1288</v>
      </c>
      <c r="BB377" s="285"/>
      <c r="BC377" s="285"/>
      <c r="BD377" s="291" t="s">
        <v>1168</v>
      </c>
      <c r="BE377" s="291" t="s">
        <v>2571</v>
      </c>
      <c r="BF377" s="285" t="s">
        <v>1173</v>
      </c>
      <c r="BG377" s="6" t="e">
        <f t="shared" si="262"/>
        <v>#N/A</v>
      </c>
    </row>
    <row r="378" spans="49:59">
      <c r="AW378" s="292"/>
      <c r="AX378" s="292"/>
      <c r="AY378" s="287"/>
      <c r="AZ378" s="217" t="s">
        <v>1491</v>
      </c>
      <c r="BA378" s="285" t="s">
        <v>1289</v>
      </c>
      <c r="BB378" s="285"/>
      <c r="BC378" s="285"/>
      <c r="BD378" s="291" t="s">
        <v>2946</v>
      </c>
      <c r="BE378" s="291" t="s">
        <v>2572</v>
      </c>
      <c r="BF378" s="285" t="s">
        <v>1017</v>
      </c>
      <c r="BG378" s="6" t="e">
        <f t="shared" si="262"/>
        <v>#N/A</v>
      </c>
    </row>
    <row r="379" spans="49:59">
      <c r="AW379" s="292"/>
      <c r="AX379" s="292"/>
      <c r="AY379" s="287"/>
      <c r="AZ379" s="217" t="s">
        <v>1275</v>
      </c>
      <c r="BA379" s="285" t="s">
        <v>1290</v>
      </c>
      <c r="BB379" s="285"/>
      <c r="BC379" s="285"/>
      <c r="BD379" s="291" t="s">
        <v>1169</v>
      </c>
      <c r="BE379" s="291" t="s">
        <v>1167</v>
      </c>
      <c r="BF379" s="285" t="s">
        <v>2583</v>
      </c>
      <c r="BG379" s="6">
        <f t="shared" si="262"/>
        <v>172</v>
      </c>
    </row>
    <row r="380" spans="49:59">
      <c r="AW380" s="292"/>
      <c r="AX380" s="292"/>
      <c r="AY380" s="287"/>
      <c r="AZ380" s="217" t="s">
        <v>1276</v>
      </c>
      <c r="BA380" s="285" t="s">
        <v>1494</v>
      </c>
      <c r="BB380" s="285"/>
      <c r="BC380" s="285"/>
      <c r="BD380" s="291" t="s">
        <v>1068</v>
      </c>
      <c r="BE380" s="291" t="s">
        <v>2573</v>
      </c>
      <c r="BF380" s="285" t="s">
        <v>164</v>
      </c>
      <c r="BG380" s="6" t="e">
        <f t="shared" si="262"/>
        <v>#N/A</v>
      </c>
    </row>
    <row r="381" spans="49:59">
      <c r="AW381" s="292"/>
      <c r="AX381" s="292"/>
      <c r="AY381" s="287"/>
      <c r="AZ381" s="217" t="s">
        <v>1277</v>
      </c>
      <c r="BA381" s="285" t="s">
        <v>49</v>
      </c>
      <c r="BB381" s="285"/>
      <c r="BC381" s="285"/>
      <c r="BD381" s="291" t="s">
        <v>2574</v>
      </c>
      <c r="BE381" s="291" t="s">
        <v>1168</v>
      </c>
      <c r="BF381" s="285" t="s">
        <v>1174</v>
      </c>
      <c r="BG381" s="6">
        <f t="shared" si="262"/>
        <v>173</v>
      </c>
    </row>
    <row r="382" spans="49:59">
      <c r="AW382" s="292"/>
      <c r="AX382" s="292"/>
      <c r="AY382" s="287"/>
      <c r="AZ382" s="217" t="s">
        <v>1578</v>
      </c>
      <c r="BA382" s="285" t="s">
        <v>1291</v>
      </c>
      <c r="BB382" s="285"/>
      <c r="BC382" s="285"/>
      <c r="BD382" s="291" t="s">
        <v>2575</v>
      </c>
      <c r="BE382" s="291" t="s">
        <v>2946</v>
      </c>
      <c r="BF382" s="285" t="s">
        <v>2584</v>
      </c>
    </row>
    <row r="383" spans="49:59">
      <c r="AW383" s="292"/>
      <c r="AX383" s="292"/>
      <c r="AY383" s="292"/>
      <c r="AZ383" s="217" t="s">
        <v>1278</v>
      </c>
      <c r="BA383" s="285" t="s">
        <v>1292</v>
      </c>
      <c r="BB383" s="285"/>
      <c r="BC383" s="285"/>
      <c r="BD383" s="291" t="s">
        <v>2576</v>
      </c>
      <c r="BE383" s="291" t="s">
        <v>1169</v>
      </c>
      <c r="BF383" s="285" t="s">
        <v>2585</v>
      </c>
    </row>
    <row r="384" spans="49:59">
      <c r="AW384" s="292"/>
      <c r="AX384" s="292"/>
      <c r="AY384" s="292"/>
      <c r="AZ384" s="217" t="s">
        <v>1020</v>
      </c>
      <c r="BA384" s="285" t="s">
        <v>1074</v>
      </c>
      <c r="BB384" s="285"/>
      <c r="BC384" s="285"/>
      <c r="BD384" s="291" t="s">
        <v>1170</v>
      </c>
      <c r="BE384" s="291" t="s">
        <v>1068</v>
      </c>
      <c r="BF384" s="285" t="s">
        <v>27</v>
      </c>
    </row>
    <row r="385" spans="49:58">
      <c r="AW385" s="292"/>
      <c r="AX385" s="292"/>
      <c r="AY385" s="292"/>
      <c r="AZ385" s="217" t="s">
        <v>1279</v>
      </c>
      <c r="BA385" s="285" t="s">
        <v>1553</v>
      </c>
      <c r="BB385" s="285"/>
      <c r="BC385" s="285"/>
      <c r="BD385" s="291" t="s">
        <v>2577</v>
      </c>
      <c r="BE385" s="291" t="s">
        <v>2574</v>
      </c>
      <c r="BF385" s="285" t="s">
        <v>2586</v>
      </c>
    </row>
    <row r="386" spans="49:58">
      <c r="AW386" s="292"/>
      <c r="AX386" s="292"/>
      <c r="AY386" s="292"/>
      <c r="AZ386" s="217" t="s">
        <v>1280</v>
      </c>
      <c r="BA386" s="285" t="s">
        <v>1293</v>
      </c>
      <c r="BB386" s="285"/>
      <c r="BC386" s="285"/>
      <c r="BD386" s="291" t="s">
        <v>2578</v>
      </c>
      <c r="BE386" s="291" t="s">
        <v>2575</v>
      </c>
      <c r="BF386" s="285" t="s">
        <v>1175</v>
      </c>
    </row>
    <row r="387" spans="49:58">
      <c r="AW387" s="293"/>
      <c r="AX387" s="293"/>
      <c r="AY387" s="293"/>
      <c r="AZ387" s="217" t="s">
        <v>2788</v>
      </c>
      <c r="BA387" s="285" t="s">
        <v>1294</v>
      </c>
      <c r="BB387" s="285"/>
      <c r="BC387" s="285"/>
      <c r="BD387" s="291" t="s">
        <v>2579</v>
      </c>
      <c r="BE387" s="291" t="s">
        <v>2576</v>
      </c>
      <c r="BF387" s="285" t="s">
        <v>1176</v>
      </c>
    </row>
    <row r="388" spans="49:58">
      <c r="AW388" s="293"/>
      <c r="AX388" s="293"/>
      <c r="AY388" s="293"/>
      <c r="AZ388" s="217" t="s">
        <v>1579</v>
      </c>
      <c r="BA388" s="285" t="s">
        <v>1427</v>
      </c>
      <c r="BB388" s="285"/>
      <c r="BC388" s="285"/>
      <c r="BD388" s="291" t="s">
        <v>1171</v>
      </c>
      <c r="BE388" s="291" t="s">
        <v>1170</v>
      </c>
      <c r="BF388" s="285" t="s">
        <v>1177</v>
      </c>
    </row>
    <row r="389" spans="49:58">
      <c r="AW389" s="293"/>
      <c r="AX389" s="293"/>
      <c r="AY389" s="293"/>
      <c r="AZ389" s="217" t="s">
        <v>1549</v>
      </c>
      <c r="BA389" s="285" t="s">
        <v>1295</v>
      </c>
      <c r="BB389" s="285"/>
      <c r="BC389" s="285"/>
      <c r="BD389" s="291" t="s">
        <v>2580</v>
      </c>
      <c r="BE389" s="291" t="s">
        <v>2577</v>
      </c>
      <c r="BF389" s="285" t="s">
        <v>1521</v>
      </c>
    </row>
    <row r="390" spans="49:58">
      <c r="AW390" s="293"/>
      <c r="AX390" s="293"/>
      <c r="AY390" s="293"/>
      <c r="AZ390" s="217" t="s">
        <v>2943</v>
      </c>
      <c r="BA390" s="285" t="s">
        <v>1296</v>
      </c>
      <c r="BB390" s="285"/>
      <c r="BC390" s="285"/>
      <c r="BD390" s="291" t="s">
        <v>2581</v>
      </c>
      <c r="BE390" s="291" t="s">
        <v>2578</v>
      </c>
      <c r="BF390" s="285" t="s">
        <v>1178</v>
      </c>
    </row>
    <row r="391" spans="49:58">
      <c r="AW391" s="293"/>
      <c r="AX391" s="293"/>
      <c r="AY391" s="293"/>
      <c r="AZ391" s="217" t="s">
        <v>1281</v>
      </c>
      <c r="BA391" s="285" t="s">
        <v>74</v>
      </c>
      <c r="BB391" s="285"/>
      <c r="BC391" s="285"/>
      <c r="BD391" s="291" t="s">
        <v>1172</v>
      </c>
      <c r="BE391" s="291" t="s">
        <v>2579</v>
      </c>
      <c r="BF391" s="285" t="s">
        <v>2587</v>
      </c>
    </row>
    <row r="392" spans="49:58">
      <c r="AW392" s="293"/>
      <c r="AX392" s="293"/>
      <c r="AY392" s="293"/>
      <c r="AZ392" s="217" t="s">
        <v>1550</v>
      </c>
      <c r="BA392" s="285" t="s">
        <v>77</v>
      </c>
      <c r="BB392" s="285"/>
      <c r="BC392" s="285"/>
      <c r="BD392" s="291" t="s">
        <v>160</v>
      </c>
      <c r="BE392" s="291" t="s">
        <v>1171</v>
      </c>
      <c r="BF392" s="285" t="s">
        <v>2589</v>
      </c>
    </row>
    <row r="393" spans="49:58">
      <c r="AW393" s="293"/>
      <c r="AX393" s="293"/>
      <c r="AY393" s="293"/>
      <c r="AZ393" s="217" t="s">
        <v>1551</v>
      </c>
      <c r="BA393" s="285" t="s">
        <v>1023</v>
      </c>
      <c r="BB393" s="285"/>
      <c r="BC393" s="285"/>
      <c r="BD393" s="291" t="s">
        <v>2582</v>
      </c>
      <c r="BE393" s="291" t="s">
        <v>2580</v>
      </c>
      <c r="BF393" s="285" t="s">
        <v>1179</v>
      </c>
    </row>
    <row r="394" spans="49:58">
      <c r="AW394" s="293"/>
      <c r="AX394" s="293"/>
      <c r="AY394" s="293"/>
      <c r="AZ394" s="217" t="s">
        <v>1282</v>
      </c>
      <c r="BA394" s="285" t="s">
        <v>1554</v>
      </c>
      <c r="BB394" s="285"/>
      <c r="BC394" s="285"/>
      <c r="BD394" s="291" t="s">
        <v>30</v>
      </c>
      <c r="BE394" s="291" t="s">
        <v>2581</v>
      </c>
      <c r="BF394" s="285" t="s">
        <v>1180</v>
      </c>
    </row>
    <row r="395" spans="49:58">
      <c r="AW395" s="293"/>
      <c r="AX395" s="293"/>
      <c r="AY395" s="293"/>
      <c r="AZ395" s="217" t="s">
        <v>1552</v>
      </c>
      <c r="BA395" s="285" t="s">
        <v>1555</v>
      </c>
      <c r="BB395" s="285"/>
      <c r="BC395" s="285"/>
      <c r="BD395" s="291" t="s">
        <v>1173</v>
      </c>
      <c r="BE395" s="291" t="s">
        <v>1172</v>
      </c>
      <c r="BF395" s="285" t="s">
        <v>2590</v>
      </c>
    </row>
    <row r="396" spans="49:58">
      <c r="AW396" s="285"/>
      <c r="AX396" s="285"/>
      <c r="AY396" s="285"/>
      <c r="AZ396" s="217" t="s">
        <v>1022</v>
      </c>
      <c r="BA396" s="285" t="s">
        <v>1556</v>
      </c>
      <c r="BB396" s="285"/>
      <c r="BC396" s="285"/>
      <c r="BD396" s="291" t="s">
        <v>1017</v>
      </c>
      <c r="BE396" s="291" t="s">
        <v>160</v>
      </c>
      <c r="BF396" s="285" t="s">
        <v>70</v>
      </c>
    </row>
    <row r="397" spans="49:58">
      <c r="AW397" s="285"/>
      <c r="AX397" s="285"/>
      <c r="AY397" s="285"/>
      <c r="AZ397" s="217" t="s">
        <v>1284</v>
      </c>
      <c r="BA397" s="217" t="s">
        <v>2817</v>
      </c>
      <c r="BB397" s="285"/>
      <c r="BC397" s="285"/>
      <c r="BD397" s="291" t="s">
        <v>2583</v>
      </c>
      <c r="BE397" s="291" t="s">
        <v>2582</v>
      </c>
      <c r="BF397" s="285" t="s">
        <v>2591</v>
      </c>
    </row>
    <row r="398" spans="49:58">
      <c r="AW398" s="285"/>
      <c r="AX398" s="285"/>
      <c r="AY398" s="285"/>
      <c r="AZ398" s="217" t="s">
        <v>1492</v>
      </c>
      <c r="BA398" s="285" t="s">
        <v>2161</v>
      </c>
      <c r="BB398" s="285"/>
      <c r="BC398" s="285"/>
      <c r="BD398" s="291" t="s">
        <v>164</v>
      </c>
      <c r="BE398" s="291" t="s">
        <v>30</v>
      </c>
      <c r="BF398" s="285" t="s">
        <v>2592</v>
      </c>
    </row>
    <row r="399" spans="49:58">
      <c r="AW399" s="285"/>
      <c r="AX399" s="285"/>
      <c r="AY399" s="285"/>
      <c r="AZ399" s="217" t="s">
        <v>1285</v>
      </c>
      <c r="BA399" s="285" t="s">
        <v>1298</v>
      </c>
      <c r="BB399" s="285"/>
      <c r="BC399" s="285"/>
      <c r="BD399" s="291" t="s">
        <v>1174</v>
      </c>
      <c r="BE399" s="291" t="s">
        <v>1173</v>
      </c>
      <c r="BF399" s="285" t="s">
        <v>2593</v>
      </c>
    </row>
    <row r="400" spans="49:58">
      <c r="AW400" s="285"/>
      <c r="AX400" s="285"/>
      <c r="AY400" s="285"/>
      <c r="AZ400" s="217" t="s">
        <v>1286</v>
      </c>
      <c r="BA400" s="285" t="s">
        <v>1299</v>
      </c>
      <c r="BB400" s="285"/>
      <c r="BC400" s="285"/>
      <c r="BD400" s="291" t="s">
        <v>2584</v>
      </c>
      <c r="BE400" s="291" t="s">
        <v>1017</v>
      </c>
      <c r="BF400" s="285" t="s">
        <v>1181</v>
      </c>
    </row>
    <row r="401" spans="49:58">
      <c r="AW401" s="285"/>
      <c r="AX401" s="285"/>
      <c r="AY401" s="285"/>
      <c r="AZ401" s="217" t="s">
        <v>1493</v>
      </c>
      <c r="BA401" s="285" t="s">
        <v>1557</v>
      </c>
      <c r="BB401" s="285"/>
      <c r="BC401" s="285"/>
      <c r="BD401" s="291" t="s">
        <v>2585</v>
      </c>
      <c r="BE401" s="291" t="s">
        <v>2583</v>
      </c>
      <c r="BF401" s="285" t="s">
        <v>1182</v>
      </c>
    </row>
    <row r="402" spans="49:58">
      <c r="AW402" s="285"/>
      <c r="AX402" s="285"/>
      <c r="AY402" s="285"/>
      <c r="AZ402" s="217" t="s">
        <v>1287</v>
      </c>
      <c r="BA402" s="285" t="s">
        <v>2175</v>
      </c>
      <c r="BB402" s="285"/>
      <c r="BC402" s="285"/>
      <c r="BD402" s="291" t="s">
        <v>27</v>
      </c>
      <c r="BE402" s="291" t="s">
        <v>164</v>
      </c>
      <c r="BF402" s="285" t="s">
        <v>1183</v>
      </c>
    </row>
    <row r="403" spans="49:58">
      <c r="AW403" s="285"/>
      <c r="AX403" s="285"/>
      <c r="AY403" s="285"/>
      <c r="AZ403" s="217" t="s">
        <v>64</v>
      </c>
      <c r="BA403" s="285" t="s">
        <v>1300</v>
      </c>
      <c r="BB403" s="285"/>
      <c r="BC403" s="285"/>
      <c r="BD403" s="291" t="s">
        <v>2586</v>
      </c>
      <c r="BE403" s="291" t="s">
        <v>1174</v>
      </c>
      <c r="BF403" s="285" t="s">
        <v>1184</v>
      </c>
    </row>
    <row r="404" spans="49:58">
      <c r="AW404" s="285"/>
      <c r="AX404" s="285"/>
      <c r="AY404" s="285"/>
      <c r="AZ404" s="217" t="s">
        <v>1288</v>
      </c>
      <c r="BA404" s="285" t="s">
        <v>1301</v>
      </c>
      <c r="BB404" s="285"/>
      <c r="BC404" s="285"/>
      <c r="BD404" s="291" t="s">
        <v>1175</v>
      </c>
      <c r="BE404" s="291" t="s">
        <v>2584</v>
      </c>
      <c r="BF404" s="285" t="s">
        <v>2594</v>
      </c>
    </row>
    <row r="405" spans="49:58">
      <c r="AW405" s="285"/>
      <c r="AX405" s="285"/>
      <c r="AY405" s="285"/>
      <c r="AZ405" s="217" t="s">
        <v>1289</v>
      </c>
      <c r="BA405" s="285" t="s">
        <v>1559</v>
      </c>
      <c r="BB405" s="285"/>
      <c r="BC405" s="285"/>
      <c r="BD405" s="291" t="s">
        <v>1176</v>
      </c>
      <c r="BE405" s="291" t="s">
        <v>2585</v>
      </c>
      <c r="BF405" s="285" t="s">
        <v>1185</v>
      </c>
    </row>
    <row r="406" spans="49:58">
      <c r="AW406" s="285"/>
      <c r="AX406" s="285"/>
      <c r="AY406" s="285"/>
      <c r="AZ406" s="217" t="s">
        <v>1290</v>
      </c>
      <c r="BA406" s="285" t="s">
        <v>1560</v>
      </c>
      <c r="BB406" s="285"/>
      <c r="BC406" s="285"/>
      <c r="BD406" s="291" t="s">
        <v>1177</v>
      </c>
      <c r="BE406" s="291" t="s">
        <v>27</v>
      </c>
      <c r="BF406" s="285" t="s">
        <v>1458</v>
      </c>
    </row>
    <row r="407" spans="49:58">
      <c r="AW407" s="285"/>
      <c r="AX407" s="285"/>
      <c r="AY407" s="285"/>
      <c r="AZ407" s="217" t="s">
        <v>1494</v>
      </c>
      <c r="BA407" s="285" t="s">
        <v>1302</v>
      </c>
      <c r="BB407" s="285"/>
      <c r="BC407" s="285"/>
      <c r="BD407" s="291" t="s">
        <v>1521</v>
      </c>
      <c r="BE407" s="291" t="s">
        <v>2586</v>
      </c>
      <c r="BF407" s="285" t="s">
        <v>2596</v>
      </c>
    </row>
    <row r="408" spans="49:58">
      <c r="AW408" s="285"/>
      <c r="AX408" s="285"/>
      <c r="AY408" s="285"/>
      <c r="AZ408" s="217" t="s">
        <v>49</v>
      </c>
      <c r="BA408" s="285" t="s">
        <v>1303</v>
      </c>
      <c r="BB408" s="285"/>
      <c r="BC408" s="285"/>
      <c r="BD408" s="291" t="s">
        <v>1178</v>
      </c>
      <c r="BE408" s="291" t="s">
        <v>1175</v>
      </c>
      <c r="BF408" s="285" t="s">
        <v>2597</v>
      </c>
    </row>
    <row r="409" spans="49:58">
      <c r="AW409" s="285"/>
      <c r="AX409" s="285"/>
      <c r="AY409" s="285"/>
      <c r="AZ409" s="217" t="s">
        <v>1291</v>
      </c>
      <c r="BA409" s="285" t="s">
        <v>1561</v>
      </c>
      <c r="BB409" s="285"/>
      <c r="BC409" s="285"/>
      <c r="BD409" s="291" t="s">
        <v>2587</v>
      </c>
      <c r="BE409" s="291" t="s">
        <v>1176</v>
      </c>
      <c r="BF409" s="285" t="s">
        <v>1186</v>
      </c>
    </row>
    <row r="410" spans="49:58">
      <c r="AW410" s="285"/>
      <c r="AX410" s="285"/>
      <c r="AY410" s="285"/>
      <c r="AZ410" s="217" t="s">
        <v>1292</v>
      </c>
      <c r="BA410" s="285" t="s">
        <v>1304</v>
      </c>
      <c r="BB410" s="285"/>
      <c r="BC410" s="285"/>
      <c r="BD410" s="291" t="s">
        <v>167</v>
      </c>
      <c r="BE410" s="291" t="s">
        <v>1177</v>
      </c>
      <c r="BF410" s="285" t="s">
        <v>2599</v>
      </c>
    </row>
    <row r="411" spans="49:58">
      <c r="AW411" s="285"/>
      <c r="AX411" s="285"/>
      <c r="AY411" s="285"/>
      <c r="AZ411" s="217" t="s">
        <v>1074</v>
      </c>
      <c r="BA411" s="285" t="s">
        <v>1305</v>
      </c>
      <c r="BB411" s="285"/>
      <c r="BC411" s="285"/>
      <c r="BD411" s="291" t="s">
        <v>2588</v>
      </c>
      <c r="BE411" s="291" t="s">
        <v>1521</v>
      </c>
      <c r="BF411" s="285" t="s">
        <v>1425</v>
      </c>
    </row>
    <row r="412" spans="49:58">
      <c r="AW412" s="285"/>
      <c r="AX412" s="285"/>
      <c r="AY412" s="285"/>
      <c r="AZ412" s="217" t="s">
        <v>1553</v>
      </c>
      <c r="BA412" s="285" t="s">
        <v>1072</v>
      </c>
      <c r="BB412" s="285"/>
      <c r="BC412" s="285"/>
      <c r="BD412" s="291" t="s">
        <v>2589</v>
      </c>
      <c r="BE412" s="291" t="s">
        <v>1178</v>
      </c>
      <c r="BF412" s="285" t="s">
        <v>2600</v>
      </c>
    </row>
    <row r="413" spans="49:58">
      <c r="AW413" s="285"/>
      <c r="AX413" s="285"/>
      <c r="AY413" s="285"/>
      <c r="AZ413" s="217" t="s">
        <v>1293</v>
      </c>
      <c r="BA413" s="285" t="s">
        <v>1306</v>
      </c>
      <c r="BB413" s="285"/>
      <c r="BC413" s="285"/>
      <c r="BD413" s="291" t="s">
        <v>1179</v>
      </c>
      <c r="BE413" s="291" t="s">
        <v>2587</v>
      </c>
      <c r="BF413" s="285" t="s">
        <v>3030</v>
      </c>
    </row>
    <row r="414" spans="49:58">
      <c r="AW414" s="285"/>
      <c r="AX414" s="285"/>
      <c r="AY414" s="285"/>
      <c r="AZ414" s="217" t="s">
        <v>1294</v>
      </c>
      <c r="BA414" s="285" t="s">
        <v>1307</v>
      </c>
      <c r="BB414" s="285"/>
      <c r="BC414" s="285"/>
      <c r="BD414" s="291" t="s">
        <v>1180</v>
      </c>
      <c r="BE414" s="291" t="s">
        <v>167</v>
      </c>
      <c r="BF414" s="285" t="s">
        <v>3031</v>
      </c>
    </row>
    <row r="415" spans="49:58">
      <c r="AW415" s="285"/>
      <c r="AX415" s="285"/>
      <c r="AY415" s="285"/>
      <c r="AZ415" s="217" t="s">
        <v>1427</v>
      </c>
      <c r="BA415" s="285" t="s">
        <v>1308</v>
      </c>
      <c r="BB415" s="285"/>
      <c r="BC415" s="285"/>
      <c r="BD415" s="291" t="s">
        <v>2590</v>
      </c>
      <c r="BE415" s="291" t="s">
        <v>2588</v>
      </c>
      <c r="BF415" s="285" t="s">
        <v>2602</v>
      </c>
    </row>
    <row r="416" spans="49:58">
      <c r="AW416" s="285"/>
      <c r="AX416" s="285"/>
      <c r="AY416" s="285"/>
      <c r="AZ416" s="217" t="s">
        <v>1295</v>
      </c>
      <c r="BA416" s="285" t="s">
        <v>1309</v>
      </c>
      <c r="BB416" s="285"/>
      <c r="BC416" s="285"/>
      <c r="BD416" s="291" t="s">
        <v>70</v>
      </c>
      <c r="BE416" s="291" t="s">
        <v>2589</v>
      </c>
      <c r="BF416" s="285" t="s">
        <v>172</v>
      </c>
    </row>
    <row r="417" spans="49:58">
      <c r="AW417" s="285"/>
      <c r="AX417" s="285"/>
      <c r="AY417" s="285"/>
      <c r="AZ417" s="217" t="s">
        <v>1296</v>
      </c>
      <c r="BA417" s="285" t="s">
        <v>1310</v>
      </c>
      <c r="BB417" s="285"/>
      <c r="BC417" s="285"/>
      <c r="BD417" s="291" t="s">
        <v>2591</v>
      </c>
      <c r="BE417" s="291" t="s">
        <v>1179</v>
      </c>
      <c r="BF417" s="285" t="s">
        <v>1187</v>
      </c>
    </row>
    <row r="418" spans="49:58">
      <c r="AW418" s="285"/>
      <c r="AX418" s="285"/>
      <c r="AY418" s="285"/>
      <c r="AZ418" s="217" t="s">
        <v>74</v>
      </c>
      <c r="BA418" s="285" t="s">
        <v>1311</v>
      </c>
      <c r="BB418" s="285"/>
      <c r="BC418" s="285"/>
      <c r="BD418" s="291" t="s">
        <v>2592</v>
      </c>
      <c r="BE418" s="291" t="s">
        <v>1180</v>
      </c>
      <c r="BF418" s="285" t="s">
        <v>1188</v>
      </c>
    </row>
    <row r="419" spans="49:58">
      <c r="AW419" s="285"/>
      <c r="AX419" s="285"/>
      <c r="AY419" s="285"/>
      <c r="AZ419" s="217" t="s">
        <v>77</v>
      </c>
      <c r="BA419" s="285" t="s">
        <v>253</v>
      </c>
      <c r="BB419" s="285"/>
      <c r="BC419" s="285"/>
      <c r="BD419" s="291" t="s">
        <v>2593</v>
      </c>
      <c r="BE419" s="291" t="s">
        <v>2590</v>
      </c>
      <c r="BF419" s="285" t="s">
        <v>2603</v>
      </c>
    </row>
    <row r="420" spans="49:58">
      <c r="AW420" s="285"/>
      <c r="AX420" s="285"/>
      <c r="AY420" s="285"/>
      <c r="AZ420" s="217" t="s">
        <v>1023</v>
      </c>
      <c r="BA420" s="285" t="s">
        <v>1312</v>
      </c>
      <c r="BB420" s="285"/>
      <c r="BC420" s="285"/>
      <c r="BD420" s="291" t="s">
        <v>1181</v>
      </c>
      <c r="BE420" s="291" t="s">
        <v>70</v>
      </c>
      <c r="BF420" s="285" t="s">
        <v>2604</v>
      </c>
    </row>
    <row r="421" spans="49:58">
      <c r="AW421" s="285"/>
      <c r="AX421" s="285"/>
      <c r="AY421" s="285"/>
      <c r="AZ421" s="217" t="s">
        <v>1554</v>
      </c>
      <c r="BA421" s="285" t="s">
        <v>1313</v>
      </c>
      <c r="BB421" s="285"/>
      <c r="BC421" s="285"/>
      <c r="BD421" s="291" t="s">
        <v>1182</v>
      </c>
      <c r="BE421" s="291" t="s">
        <v>2591</v>
      </c>
      <c r="BF421" s="285" t="s">
        <v>1189</v>
      </c>
    </row>
    <row r="422" spans="49:58">
      <c r="AW422" s="285"/>
      <c r="AX422" s="285"/>
      <c r="AY422" s="285"/>
      <c r="AZ422" s="217" t="s">
        <v>1555</v>
      </c>
      <c r="BA422" s="285" t="s">
        <v>1314</v>
      </c>
      <c r="BB422" s="285"/>
      <c r="BC422" s="285"/>
      <c r="BD422" s="291" t="s">
        <v>1183</v>
      </c>
      <c r="BE422" s="291" t="s">
        <v>2592</v>
      </c>
      <c r="BF422" s="285" t="s">
        <v>1190</v>
      </c>
    </row>
    <row r="423" spans="49:58">
      <c r="AW423" s="285"/>
      <c r="AX423" s="285"/>
      <c r="AY423" s="285"/>
      <c r="AZ423" s="217" t="s">
        <v>1556</v>
      </c>
      <c r="BA423" s="285" t="s">
        <v>1562</v>
      </c>
      <c r="BB423" s="285"/>
      <c r="BC423" s="285"/>
      <c r="BD423" s="291" t="s">
        <v>1184</v>
      </c>
      <c r="BE423" s="291" t="s">
        <v>2593</v>
      </c>
      <c r="BF423" s="285" t="s">
        <v>1075</v>
      </c>
    </row>
    <row r="424" spans="49:58">
      <c r="AW424" s="285"/>
      <c r="AX424" s="285"/>
      <c r="AY424" s="285"/>
      <c r="AZ424" s="217" t="s">
        <v>2817</v>
      </c>
      <c r="BA424" s="285" t="s">
        <v>1563</v>
      </c>
      <c r="BB424" s="285"/>
      <c r="BC424" s="285"/>
      <c r="BD424" s="291" t="s">
        <v>2594</v>
      </c>
      <c r="BE424" s="291" t="s">
        <v>1181</v>
      </c>
      <c r="BF424" s="285" t="s">
        <v>1191</v>
      </c>
    </row>
    <row r="425" spans="49:58">
      <c r="AW425" s="285"/>
      <c r="AX425" s="285"/>
      <c r="AY425" s="285"/>
      <c r="AZ425" s="217" t="s">
        <v>1297</v>
      </c>
      <c r="BA425" s="285" t="s">
        <v>1315</v>
      </c>
      <c r="BB425" s="285"/>
      <c r="BC425" s="285"/>
      <c r="BD425" s="291" t="s">
        <v>2595</v>
      </c>
      <c r="BE425" s="291" t="s">
        <v>1182</v>
      </c>
      <c r="BF425" s="285" t="s">
        <v>1192</v>
      </c>
    </row>
    <row r="426" spans="49:58">
      <c r="AW426" s="285"/>
      <c r="AX426" s="285"/>
      <c r="AY426" s="285"/>
      <c r="AZ426" s="217" t="s">
        <v>1298</v>
      </c>
      <c r="BA426" s="285" t="s">
        <v>1316</v>
      </c>
      <c r="BB426" s="285"/>
      <c r="BC426" s="285"/>
      <c r="BD426" s="291" t="s">
        <v>1185</v>
      </c>
      <c r="BE426" s="291" t="s">
        <v>1183</v>
      </c>
      <c r="BF426" s="285" t="s">
        <v>1459</v>
      </c>
    </row>
    <row r="427" spans="49:58">
      <c r="AW427" s="285"/>
      <c r="AX427" s="285"/>
      <c r="AY427" s="285"/>
      <c r="AZ427" s="217" t="s">
        <v>1299</v>
      </c>
      <c r="BA427" s="285" t="s">
        <v>1317</v>
      </c>
      <c r="BB427" s="285"/>
      <c r="BC427" s="285"/>
      <c r="BD427" s="291" t="s">
        <v>1458</v>
      </c>
      <c r="BE427" s="291" t="s">
        <v>1184</v>
      </c>
      <c r="BF427" s="285" t="s">
        <v>2605</v>
      </c>
    </row>
    <row r="428" spans="49:58">
      <c r="AW428" s="285"/>
      <c r="AX428" s="285"/>
      <c r="AY428" s="285"/>
      <c r="AZ428" s="217" t="s">
        <v>39</v>
      </c>
      <c r="BA428" s="285" t="s">
        <v>1564</v>
      </c>
      <c r="BB428" s="285"/>
      <c r="BC428" s="285"/>
      <c r="BD428" s="291" t="s">
        <v>2596</v>
      </c>
      <c r="BE428" s="291" t="s">
        <v>2594</v>
      </c>
      <c r="BF428" s="285" t="s">
        <v>1522</v>
      </c>
    </row>
    <row r="429" spans="49:58">
      <c r="AW429" s="285"/>
      <c r="AX429" s="285"/>
      <c r="AY429" s="285"/>
      <c r="AZ429" s="217" t="s">
        <v>1557</v>
      </c>
      <c r="BA429" s="217" t="s">
        <v>1318</v>
      </c>
      <c r="BB429" s="285"/>
      <c r="BC429" s="285"/>
      <c r="BD429" s="291" t="s">
        <v>2597</v>
      </c>
      <c r="BE429" s="291" t="s">
        <v>2595</v>
      </c>
      <c r="BF429" s="285" t="s">
        <v>1193</v>
      </c>
    </row>
    <row r="430" spans="49:58">
      <c r="AW430" s="285"/>
      <c r="AX430" s="285"/>
      <c r="AY430" s="285"/>
      <c r="AZ430" s="217" t="s">
        <v>1558</v>
      </c>
      <c r="BA430" s="285" t="s">
        <v>2176</v>
      </c>
      <c r="BB430" s="285"/>
      <c r="BC430" s="285"/>
      <c r="BD430" s="291" t="s">
        <v>2598</v>
      </c>
      <c r="BE430" s="291" t="s">
        <v>1185</v>
      </c>
      <c r="BF430" s="285" t="s">
        <v>2606</v>
      </c>
    </row>
    <row r="431" spans="49:58">
      <c r="AW431" s="285"/>
      <c r="AX431" s="285"/>
      <c r="AY431" s="285"/>
      <c r="AZ431" s="217" t="s">
        <v>1300</v>
      </c>
      <c r="BA431" s="217" t="s">
        <v>2856</v>
      </c>
      <c r="BB431" s="285"/>
      <c r="BC431" s="285"/>
      <c r="BD431" s="291" t="s">
        <v>1186</v>
      </c>
      <c r="BE431" s="291" t="s">
        <v>1458</v>
      </c>
      <c r="BF431" s="285" t="s">
        <v>2607</v>
      </c>
    </row>
    <row r="432" spans="49:58">
      <c r="AW432" s="285"/>
      <c r="AX432" s="285"/>
      <c r="AY432" s="285"/>
      <c r="AZ432" s="217" t="s">
        <v>1301</v>
      </c>
      <c r="BA432" s="285" t="s">
        <v>1319</v>
      </c>
      <c r="BB432" s="285"/>
      <c r="BC432" s="285"/>
      <c r="BD432" s="291" t="s">
        <v>2599</v>
      </c>
      <c r="BE432" s="291" t="s">
        <v>2596</v>
      </c>
      <c r="BF432" s="285" t="s">
        <v>2608</v>
      </c>
    </row>
    <row r="433" spans="49:58">
      <c r="AW433" s="285"/>
      <c r="AX433" s="285"/>
      <c r="AY433" s="285"/>
      <c r="AZ433" s="217" t="s">
        <v>1559</v>
      </c>
      <c r="BA433" s="285" t="s">
        <v>1320</v>
      </c>
      <c r="BB433" s="285"/>
      <c r="BC433" s="285"/>
      <c r="BD433" s="291" t="s">
        <v>1425</v>
      </c>
      <c r="BE433" s="291" t="s">
        <v>2597</v>
      </c>
      <c r="BF433" s="285" t="s">
        <v>1194</v>
      </c>
    </row>
    <row r="434" spans="49:58">
      <c r="AW434" s="285"/>
      <c r="AX434" s="285"/>
      <c r="AY434" s="285"/>
      <c r="AZ434" s="217" t="s">
        <v>1560</v>
      </c>
      <c r="BA434" s="285" t="s">
        <v>1321</v>
      </c>
      <c r="BB434" s="285"/>
      <c r="BC434" s="285"/>
      <c r="BD434" s="291" t="s">
        <v>2600</v>
      </c>
      <c r="BE434" s="291" t="s">
        <v>2598</v>
      </c>
      <c r="BF434" s="285" t="s">
        <v>1195</v>
      </c>
    </row>
    <row r="435" spans="49:58">
      <c r="AW435" s="285"/>
      <c r="AX435" s="285"/>
      <c r="AY435" s="285"/>
      <c r="AZ435" s="217" t="s">
        <v>1302</v>
      </c>
      <c r="BA435" s="285" t="s">
        <v>1322</v>
      </c>
      <c r="BB435" s="285"/>
      <c r="BC435" s="285"/>
      <c r="BD435" s="291" t="s">
        <v>2601</v>
      </c>
      <c r="BE435" s="291" t="s">
        <v>1186</v>
      </c>
      <c r="BF435" s="285" t="s">
        <v>2610</v>
      </c>
    </row>
    <row r="436" spans="49:58">
      <c r="AW436" s="285"/>
      <c r="AX436" s="285"/>
      <c r="AY436" s="285"/>
      <c r="AZ436" s="217" t="s">
        <v>1303</v>
      </c>
      <c r="BA436" s="285" t="s">
        <v>1495</v>
      </c>
      <c r="BB436" s="285"/>
      <c r="BC436" s="285"/>
      <c r="BD436" s="291" t="s">
        <v>2602</v>
      </c>
      <c r="BE436" s="291" t="s">
        <v>2599</v>
      </c>
      <c r="BF436" s="285" t="s">
        <v>3032</v>
      </c>
    </row>
    <row r="437" spans="49:58">
      <c r="AW437" s="285"/>
      <c r="AX437" s="285"/>
      <c r="AY437" s="285"/>
      <c r="AZ437" s="217" t="s">
        <v>1561</v>
      </c>
      <c r="BA437" s="285" t="s">
        <v>1565</v>
      </c>
      <c r="BB437" s="285"/>
      <c r="BC437" s="285"/>
      <c r="BD437" s="291" t="s">
        <v>172</v>
      </c>
      <c r="BE437" s="291" t="s">
        <v>1425</v>
      </c>
      <c r="BF437" s="285" t="s">
        <v>2612</v>
      </c>
    </row>
    <row r="438" spans="49:58">
      <c r="AW438" s="285"/>
      <c r="AX438" s="285"/>
      <c r="AY438" s="285"/>
      <c r="AZ438" s="217" t="s">
        <v>1304</v>
      </c>
      <c r="BA438" s="285" t="s">
        <v>1565</v>
      </c>
      <c r="BB438" s="285"/>
      <c r="BC438" s="285"/>
      <c r="BD438" s="291" t="s">
        <v>1187</v>
      </c>
      <c r="BE438" s="291" t="s">
        <v>2600</v>
      </c>
      <c r="BF438" s="285" t="s">
        <v>1196</v>
      </c>
    </row>
    <row r="439" spans="49:58">
      <c r="AW439" s="285"/>
      <c r="AX439" s="285"/>
      <c r="AY439" s="285"/>
      <c r="AZ439" s="217" t="s">
        <v>1305</v>
      </c>
      <c r="BA439" s="285" t="s">
        <v>19</v>
      </c>
      <c r="BB439" s="285"/>
      <c r="BC439" s="285"/>
      <c r="BD439" s="291" t="s">
        <v>1188</v>
      </c>
      <c r="BE439" s="291" t="s">
        <v>2601</v>
      </c>
      <c r="BF439" s="285" t="s">
        <v>2613</v>
      </c>
    </row>
    <row r="440" spans="49:58">
      <c r="AW440" s="285"/>
      <c r="AX440" s="285"/>
      <c r="AY440" s="285"/>
      <c r="AZ440" s="217" t="s">
        <v>1072</v>
      </c>
      <c r="BA440" s="285" t="s">
        <v>1323</v>
      </c>
      <c r="BB440" s="285"/>
      <c r="BC440" s="285"/>
      <c r="BD440" s="291" t="s">
        <v>2603</v>
      </c>
      <c r="BE440" s="291" t="s">
        <v>2602</v>
      </c>
      <c r="BF440" s="285" t="s">
        <v>1197</v>
      </c>
    </row>
    <row r="441" spans="49:58">
      <c r="AW441" s="285"/>
      <c r="AX441" s="285"/>
      <c r="AY441" s="285"/>
      <c r="AZ441" s="217" t="s">
        <v>1306</v>
      </c>
      <c r="BA441" s="285" t="s">
        <v>1324</v>
      </c>
      <c r="BB441" s="285"/>
      <c r="BC441" s="285"/>
      <c r="BD441" s="291" t="s">
        <v>2604</v>
      </c>
      <c r="BE441" s="291" t="s">
        <v>172</v>
      </c>
      <c r="BF441" s="285" t="s">
        <v>2614</v>
      </c>
    </row>
    <row r="442" spans="49:58">
      <c r="AW442" s="285"/>
      <c r="AX442" s="285"/>
      <c r="AY442" s="285"/>
      <c r="AZ442" s="217" t="s">
        <v>1307</v>
      </c>
      <c r="BA442" s="285" t="s">
        <v>261</v>
      </c>
      <c r="BB442" s="285"/>
      <c r="BC442" s="285"/>
      <c r="BD442" s="291" t="s">
        <v>1189</v>
      </c>
      <c r="BE442" s="291" t="s">
        <v>1187</v>
      </c>
      <c r="BF442" s="285" t="s">
        <v>1198</v>
      </c>
    </row>
    <row r="443" spans="49:58">
      <c r="AW443" s="285"/>
      <c r="AX443" s="285"/>
      <c r="AY443" s="285"/>
      <c r="AZ443" s="217" t="s">
        <v>1308</v>
      </c>
      <c r="BA443" s="285" t="s">
        <v>1325</v>
      </c>
      <c r="BB443" s="285"/>
      <c r="BC443" s="285"/>
      <c r="BD443" s="291" t="s">
        <v>1190</v>
      </c>
      <c r="BE443" s="291" t="s">
        <v>1188</v>
      </c>
      <c r="BF443" s="285" t="s">
        <v>2615</v>
      </c>
    </row>
    <row r="444" spans="49:58">
      <c r="AW444" s="285"/>
      <c r="AX444" s="285"/>
      <c r="AY444" s="285"/>
      <c r="AZ444" s="217" t="s">
        <v>1309</v>
      </c>
      <c r="BA444" s="285" t="s">
        <v>1326</v>
      </c>
      <c r="BB444" s="285"/>
      <c r="BC444" s="285"/>
      <c r="BD444" s="291" t="s">
        <v>1075</v>
      </c>
      <c r="BE444" s="291" t="s">
        <v>2603</v>
      </c>
      <c r="BF444" s="285" t="s">
        <v>179</v>
      </c>
    </row>
    <row r="445" spans="49:58">
      <c r="AW445" s="285"/>
      <c r="AX445" s="285"/>
      <c r="AY445" s="285"/>
      <c r="AZ445" s="217" t="s">
        <v>1310</v>
      </c>
      <c r="BA445" s="285" t="s">
        <v>1327</v>
      </c>
      <c r="BB445" s="285"/>
      <c r="BC445" s="285"/>
      <c r="BD445" s="291" t="s">
        <v>1191</v>
      </c>
      <c r="BE445" s="291" t="s">
        <v>2604</v>
      </c>
      <c r="BF445" s="285" t="s">
        <v>2616</v>
      </c>
    </row>
    <row r="446" spans="49:58">
      <c r="AW446" s="285"/>
      <c r="AX446" s="285"/>
      <c r="AY446" s="285"/>
      <c r="AZ446" s="217" t="s">
        <v>1311</v>
      </c>
      <c r="BA446" s="285" t="s">
        <v>1328</v>
      </c>
      <c r="BB446" s="285"/>
      <c r="BC446" s="285"/>
      <c r="BD446" s="291" t="s">
        <v>1192</v>
      </c>
      <c r="BE446" s="291" t="s">
        <v>1189</v>
      </c>
      <c r="BF446" s="285" t="s">
        <v>1199</v>
      </c>
    </row>
    <row r="447" spans="49:58">
      <c r="AW447" s="285"/>
      <c r="AX447" s="285"/>
      <c r="AY447" s="285"/>
      <c r="AZ447" s="217" t="s">
        <v>253</v>
      </c>
      <c r="BA447" s="285" t="s">
        <v>1329</v>
      </c>
      <c r="BB447" s="285"/>
      <c r="BC447" s="285"/>
      <c r="BD447" s="291" t="s">
        <v>1459</v>
      </c>
      <c r="BE447" s="291" t="s">
        <v>1190</v>
      </c>
      <c r="BF447" s="285" t="s">
        <v>2617</v>
      </c>
    </row>
    <row r="448" spans="49:58">
      <c r="AW448" s="285"/>
      <c r="AX448" s="285"/>
      <c r="AY448" s="285"/>
      <c r="AZ448" s="217" t="s">
        <v>1312</v>
      </c>
      <c r="BA448" s="285" t="s">
        <v>2162</v>
      </c>
      <c r="BB448" s="285"/>
      <c r="BC448" s="285"/>
      <c r="BD448" s="291" t="s">
        <v>2605</v>
      </c>
      <c r="BE448" s="291" t="s">
        <v>1075</v>
      </c>
      <c r="BF448" s="285" t="s">
        <v>3033</v>
      </c>
    </row>
    <row r="449" spans="49:58">
      <c r="AW449" s="285"/>
      <c r="AX449" s="285"/>
      <c r="AY449" s="285"/>
      <c r="AZ449" s="217" t="s">
        <v>1313</v>
      </c>
      <c r="BA449" s="285" t="s">
        <v>1332</v>
      </c>
      <c r="BB449" s="285"/>
      <c r="BC449" s="285"/>
      <c r="BD449" s="291" t="s">
        <v>1522</v>
      </c>
      <c r="BE449" s="291" t="s">
        <v>1191</v>
      </c>
      <c r="BF449" s="285" t="s">
        <v>3034</v>
      </c>
    </row>
    <row r="450" spans="49:58">
      <c r="AW450" s="285"/>
      <c r="AX450" s="285"/>
      <c r="AY450" s="285"/>
      <c r="AZ450" s="217" t="s">
        <v>1314</v>
      </c>
      <c r="BA450" s="285" t="s">
        <v>1496</v>
      </c>
      <c r="BB450" s="285"/>
      <c r="BC450" s="285"/>
      <c r="BD450" s="291" t="s">
        <v>1193</v>
      </c>
      <c r="BE450" s="291" t="s">
        <v>1192</v>
      </c>
      <c r="BF450" s="285" t="s">
        <v>2620</v>
      </c>
    </row>
    <row r="451" spans="49:58">
      <c r="AW451" s="285"/>
      <c r="AX451" s="285"/>
      <c r="AY451" s="285"/>
      <c r="AZ451" s="217" t="s">
        <v>1562</v>
      </c>
      <c r="BA451" s="285" t="s">
        <v>1567</v>
      </c>
      <c r="BB451" s="285"/>
      <c r="BC451" s="285"/>
      <c r="BD451" s="291" t="s">
        <v>2606</v>
      </c>
      <c r="BE451" s="291" t="s">
        <v>1459</v>
      </c>
      <c r="BF451" s="285" t="s">
        <v>1460</v>
      </c>
    </row>
    <row r="452" spans="49:58">
      <c r="AW452" s="285"/>
      <c r="AX452" s="285"/>
      <c r="AY452" s="285"/>
      <c r="AZ452" s="217" t="s">
        <v>1563</v>
      </c>
      <c r="BA452" s="285" t="s">
        <v>1580</v>
      </c>
      <c r="BB452" s="285"/>
      <c r="BC452" s="285"/>
      <c r="BD452" s="291" t="s">
        <v>2607</v>
      </c>
      <c r="BE452" s="291" t="s">
        <v>2605</v>
      </c>
      <c r="BF452" s="285" t="s">
        <v>1201</v>
      </c>
    </row>
    <row r="453" spans="49:58">
      <c r="AW453" s="285"/>
      <c r="AX453" s="285"/>
      <c r="AY453" s="285"/>
      <c r="AZ453" s="217" t="s">
        <v>1315</v>
      </c>
      <c r="BA453" s="285" t="s">
        <v>1333</v>
      </c>
      <c r="BB453" s="285"/>
      <c r="BC453" s="285"/>
      <c r="BD453" s="291" t="s">
        <v>2608</v>
      </c>
      <c r="BE453" s="291" t="s">
        <v>1522</v>
      </c>
      <c r="BF453" s="285" t="s">
        <v>2621</v>
      </c>
    </row>
    <row r="454" spans="49:58">
      <c r="AW454" s="285"/>
      <c r="AX454" s="285"/>
      <c r="AY454" s="285"/>
      <c r="AZ454" s="217" t="s">
        <v>1316</v>
      </c>
      <c r="BA454" s="285" t="s">
        <v>85</v>
      </c>
      <c r="BB454" s="285"/>
      <c r="BC454" s="285"/>
      <c r="BD454" s="291" t="s">
        <v>1194</v>
      </c>
      <c r="BE454" s="291" t="s">
        <v>1193</v>
      </c>
      <c r="BF454" s="285" t="s">
        <v>1523</v>
      </c>
    </row>
    <row r="455" spans="49:58">
      <c r="AW455" s="285"/>
      <c r="AX455" s="285"/>
      <c r="AY455" s="285"/>
      <c r="AZ455" s="217" t="s">
        <v>1317</v>
      </c>
      <c r="BA455" s="285" t="s">
        <v>2948</v>
      </c>
      <c r="BB455" s="285"/>
      <c r="BC455" s="285"/>
      <c r="BD455" s="291" t="s">
        <v>1195</v>
      </c>
      <c r="BE455" s="291" t="s">
        <v>2606</v>
      </c>
      <c r="BF455" s="285" t="s">
        <v>1461</v>
      </c>
    </row>
    <row r="456" spans="49:58">
      <c r="AW456" s="285"/>
      <c r="AX456" s="285"/>
      <c r="AY456" s="285"/>
      <c r="AZ456" s="217" t="s">
        <v>1564</v>
      </c>
      <c r="BA456" s="285" t="s">
        <v>1334</v>
      </c>
      <c r="BB456" s="285"/>
      <c r="BC456" s="285"/>
      <c r="BD456" s="291" t="s">
        <v>2609</v>
      </c>
      <c r="BE456" s="291" t="s">
        <v>2607</v>
      </c>
      <c r="BF456" s="285" t="s">
        <v>2622</v>
      </c>
    </row>
    <row r="457" spans="49:58">
      <c r="AW457" s="285"/>
      <c r="AX457" s="285"/>
      <c r="AY457" s="285"/>
      <c r="AZ457" s="217" t="s">
        <v>1318</v>
      </c>
      <c r="BA457" s="285" t="s">
        <v>1498</v>
      </c>
      <c r="BB457" s="285"/>
      <c r="BC457" s="285"/>
      <c r="BD457" s="291" t="s">
        <v>2610</v>
      </c>
      <c r="BE457" s="291" t="s">
        <v>2608</v>
      </c>
      <c r="BF457" s="285" t="s">
        <v>1202</v>
      </c>
    </row>
    <row r="458" spans="49:58">
      <c r="AW458" s="285"/>
      <c r="AX458" s="285"/>
      <c r="AY458" s="285"/>
      <c r="AZ458" s="217" t="s">
        <v>2176</v>
      </c>
      <c r="BA458" s="285" t="s">
        <v>1581</v>
      </c>
      <c r="BB458" s="285"/>
      <c r="BC458" s="285"/>
      <c r="BD458" s="291" t="s">
        <v>2160</v>
      </c>
      <c r="BE458" s="291" t="s">
        <v>1194</v>
      </c>
      <c r="BF458" s="285" t="s">
        <v>47</v>
      </c>
    </row>
    <row r="459" spans="49:58">
      <c r="AW459" s="285"/>
      <c r="AX459" s="285"/>
      <c r="AY459" s="285"/>
      <c r="AZ459" s="217" t="s">
        <v>2856</v>
      </c>
      <c r="BA459" s="285" t="s">
        <v>87</v>
      </c>
      <c r="BB459" s="285"/>
      <c r="BC459" s="285"/>
      <c r="BD459" s="291" t="s">
        <v>2611</v>
      </c>
      <c r="BE459" s="291" t="s">
        <v>1195</v>
      </c>
      <c r="BF459" s="285" t="s">
        <v>2168</v>
      </c>
    </row>
    <row r="460" spans="49:58">
      <c r="AW460" s="285"/>
      <c r="AX460" s="285"/>
      <c r="AY460" s="285"/>
      <c r="AZ460" s="217" t="s">
        <v>1319</v>
      </c>
      <c r="BA460" s="285" t="s">
        <v>1499</v>
      </c>
      <c r="BB460" s="285"/>
      <c r="BC460" s="285"/>
      <c r="BD460" s="291" t="s">
        <v>2612</v>
      </c>
      <c r="BE460" s="291" t="s">
        <v>2609</v>
      </c>
      <c r="BF460" s="285" t="s">
        <v>1203</v>
      </c>
    </row>
    <row r="461" spans="49:58">
      <c r="AW461" s="285"/>
      <c r="AX461" s="285"/>
      <c r="AY461" s="285"/>
      <c r="AZ461" s="217" t="s">
        <v>1320</v>
      </c>
      <c r="BA461" s="285" t="s">
        <v>1024</v>
      </c>
      <c r="BB461" s="285"/>
      <c r="BC461" s="285"/>
      <c r="BD461" s="291" t="s">
        <v>1196</v>
      </c>
      <c r="BE461" s="291" t="s">
        <v>2610</v>
      </c>
      <c r="BF461" s="285" t="s">
        <v>1204</v>
      </c>
    </row>
    <row r="462" spans="49:58">
      <c r="AW462" s="285"/>
      <c r="AX462" s="285"/>
      <c r="AY462" s="285"/>
      <c r="AZ462" s="217" t="s">
        <v>1321</v>
      </c>
      <c r="BA462" s="285" t="s">
        <v>1335</v>
      </c>
      <c r="BB462" s="285"/>
      <c r="BC462" s="285"/>
      <c r="BD462" s="291" t="s">
        <v>2613</v>
      </c>
      <c r="BE462" s="291" t="s">
        <v>2160</v>
      </c>
      <c r="BF462" s="285" t="s">
        <v>2623</v>
      </c>
    </row>
    <row r="463" spans="49:58">
      <c r="AW463" s="285"/>
      <c r="AX463" s="285"/>
      <c r="AY463" s="285"/>
      <c r="AZ463" s="217" t="s">
        <v>1322</v>
      </c>
      <c r="BA463" s="285" t="s">
        <v>1424</v>
      </c>
      <c r="BB463" s="285"/>
      <c r="BC463" s="285"/>
      <c r="BD463" s="291" t="s">
        <v>1197</v>
      </c>
      <c r="BE463" s="291" t="s">
        <v>2611</v>
      </c>
      <c r="BF463" s="285" t="s">
        <v>2624</v>
      </c>
    </row>
    <row r="464" spans="49:58">
      <c r="AW464" s="285"/>
      <c r="AX464" s="285"/>
      <c r="AY464" s="285"/>
      <c r="AZ464" s="217" t="s">
        <v>1495</v>
      </c>
      <c r="BA464" s="285" t="s">
        <v>1500</v>
      </c>
      <c r="BB464" s="285"/>
      <c r="BC464" s="285"/>
      <c r="BD464" s="291" t="s">
        <v>2614</v>
      </c>
      <c r="BE464" s="291" t="s">
        <v>2612</v>
      </c>
      <c r="BF464" s="285" t="s">
        <v>2625</v>
      </c>
    </row>
    <row r="465" spans="49:58">
      <c r="AW465" s="285"/>
      <c r="AX465" s="285"/>
      <c r="AY465" s="285"/>
      <c r="AZ465" s="217" t="s">
        <v>1565</v>
      </c>
      <c r="BA465" s="285" t="s">
        <v>89</v>
      </c>
      <c r="BB465" s="285"/>
      <c r="BC465" s="285"/>
      <c r="BD465" s="291" t="s">
        <v>1198</v>
      </c>
      <c r="BE465" s="291" t="s">
        <v>1196</v>
      </c>
      <c r="BF465" s="285" t="s">
        <v>185</v>
      </c>
    </row>
    <row r="466" spans="49:58">
      <c r="AW466" s="285"/>
      <c r="AX466" s="285"/>
      <c r="AY466" s="285"/>
      <c r="AZ466" s="217" t="s">
        <v>1566</v>
      </c>
      <c r="BA466" s="285" t="s">
        <v>1336</v>
      </c>
      <c r="BB466" s="285"/>
      <c r="BC466" s="285"/>
      <c r="BD466" s="291" t="s">
        <v>2615</v>
      </c>
      <c r="BE466" s="291" t="s">
        <v>2613</v>
      </c>
      <c r="BF466" s="285" t="s">
        <v>2626</v>
      </c>
    </row>
    <row r="467" spans="49:58">
      <c r="AW467" s="285"/>
      <c r="AX467" s="285"/>
      <c r="AY467" s="285"/>
      <c r="AZ467" s="217" t="s">
        <v>19</v>
      </c>
      <c r="BA467" s="285" t="s">
        <v>2908</v>
      </c>
      <c r="BB467" s="285"/>
      <c r="BC467" s="285"/>
      <c r="BD467" s="291" t="s">
        <v>2616</v>
      </c>
      <c r="BE467" s="291" t="s">
        <v>1197</v>
      </c>
      <c r="BF467" s="285" t="s">
        <v>1205</v>
      </c>
    </row>
    <row r="468" spans="49:58">
      <c r="AW468" s="285"/>
      <c r="AX468" s="285"/>
      <c r="AY468" s="285"/>
      <c r="AZ468" s="217" t="s">
        <v>1323</v>
      </c>
      <c r="BA468" s="285" t="s">
        <v>1337</v>
      </c>
      <c r="BB468" s="285"/>
      <c r="BC468" s="285"/>
      <c r="BD468" s="291" t="s">
        <v>1199</v>
      </c>
      <c r="BE468" s="291" t="s">
        <v>2614</v>
      </c>
      <c r="BF468" s="285" t="s">
        <v>2627</v>
      </c>
    </row>
    <row r="469" spans="49:58">
      <c r="AW469" s="285"/>
      <c r="AX469" s="285"/>
      <c r="AY469" s="285"/>
      <c r="AZ469" s="217" t="s">
        <v>1324</v>
      </c>
      <c r="BA469" s="285" t="s">
        <v>1071</v>
      </c>
      <c r="BB469" s="285"/>
      <c r="BC469" s="285"/>
      <c r="BD469" s="291" t="s">
        <v>2617</v>
      </c>
      <c r="BE469" s="291" t="s">
        <v>1198</v>
      </c>
      <c r="BF469" s="285" t="s">
        <v>1463</v>
      </c>
    </row>
    <row r="470" spans="49:58">
      <c r="AW470" s="285"/>
      <c r="AX470" s="285"/>
      <c r="AY470" s="285"/>
      <c r="AZ470" s="217" t="s">
        <v>261</v>
      </c>
      <c r="BA470" s="285" t="s">
        <v>1070</v>
      </c>
      <c r="BB470" s="285"/>
      <c r="BC470" s="285"/>
      <c r="BD470" s="291" t="s">
        <v>46</v>
      </c>
      <c r="BE470" s="291" t="s">
        <v>2615</v>
      </c>
      <c r="BF470" s="285" t="s">
        <v>1206</v>
      </c>
    </row>
    <row r="471" spans="49:58">
      <c r="AW471" s="285"/>
      <c r="AX471" s="285"/>
      <c r="AY471" s="285"/>
      <c r="AZ471" s="217" t="s">
        <v>1325</v>
      </c>
      <c r="BA471" s="285" t="s">
        <v>1338</v>
      </c>
      <c r="BB471" s="285"/>
      <c r="BC471" s="285"/>
      <c r="BD471" s="291" t="s">
        <v>2618</v>
      </c>
      <c r="BE471" s="291" t="s">
        <v>2616</v>
      </c>
      <c r="BF471" s="285" t="s">
        <v>1524</v>
      </c>
    </row>
    <row r="472" spans="49:58">
      <c r="AW472" s="285"/>
      <c r="AX472" s="285"/>
      <c r="AY472" s="285"/>
      <c r="AZ472" s="217" t="s">
        <v>1326</v>
      </c>
      <c r="BA472" s="285" t="s">
        <v>1339</v>
      </c>
      <c r="BB472" s="285"/>
      <c r="BC472" s="285"/>
      <c r="BD472" s="291" t="s">
        <v>2941</v>
      </c>
      <c r="BE472" s="291" t="s">
        <v>1199</v>
      </c>
      <c r="BF472" s="285" t="s">
        <v>2628</v>
      </c>
    </row>
    <row r="473" spans="49:58">
      <c r="AW473" s="285"/>
      <c r="AX473" s="285"/>
      <c r="AY473" s="285"/>
      <c r="AZ473" s="217" t="s">
        <v>1327</v>
      </c>
      <c r="BA473" s="285" t="s">
        <v>1340</v>
      </c>
      <c r="BB473" s="285"/>
      <c r="BC473" s="285"/>
      <c r="BD473" s="291" t="s">
        <v>2620</v>
      </c>
      <c r="BE473" s="291" t="s">
        <v>2617</v>
      </c>
      <c r="BF473" s="285" t="s">
        <v>191</v>
      </c>
    </row>
    <row r="474" spans="49:58">
      <c r="AW474" s="285"/>
      <c r="AX474" s="285"/>
      <c r="AY474" s="285"/>
      <c r="AZ474" s="217" t="s">
        <v>1328</v>
      </c>
      <c r="BA474" s="285" t="s">
        <v>1341</v>
      </c>
      <c r="BB474" s="285"/>
      <c r="BC474" s="285"/>
      <c r="BD474" s="291" t="s">
        <v>1460</v>
      </c>
      <c r="BE474" s="291" t="s">
        <v>46</v>
      </c>
      <c r="BF474" s="285" t="s">
        <v>1207</v>
      </c>
    </row>
    <row r="475" spans="49:58">
      <c r="AW475" s="285"/>
      <c r="AX475" s="285"/>
      <c r="AY475" s="285"/>
      <c r="AZ475" s="217" t="s">
        <v>1329</v>
      </c>
      <c r="BA475" s="285" t="s">
        <v>1342</v>
      </c>
      <c r="BB475" s="285"/>
      <c r="BC475" s="285"/>
      <c r="BD475" s="291" t="s">
        <v>1201</v>
      </c>
      <c r="BE475" s="291" t="s">
        <v>2618</v>
      </c>
      <c r="BF475" s="285" t="s">
        <v>3035</v>
      </c>
    </row>
    <row r="476" spans="49:58">
      <c r="AW476" s="285"/>
      <c r="AX476" s="285"/>
      <c r="AY476" s="285"/>
      <c r="AZ476" s="217" t="s">
        <v>1330</v>
      </c>
      <c r="BA476" s="285" t="s">
        <v>1568</v>
      </c>
      <c r="BB476" s="285"/>
      <c r="BC476" s="285"/>
      <c r="BD476" s="291" t="s">
        <v>2621</v>
      </c>
      <c r="BE476" s="291" t="s">
        <v>1200</v>
      </c>
      <c r="BF476" s="285" t="s">
        <v>1208</v>
      </c>
    </row>
    <row r="477" spans="49:58">
      <c r="AW477" s="285"/>
      <c r="AX477" s="285"/>
      <c r="AY477" s="285"/>
      <c r="AZ477" s="217" t="s">
        <v>1331</v>
      </c>
      <c r="BA477" s="285" t="s">
        <v>1343</v>
      </c>
      <c r="BB477" s="285"/>
      <c r="BC477" s="285"/>
      <c r="BD477" s="291" t="s">
        <v>1523</v>
      </c>
      <c r="BE477" s="291" t="s">
        <v>2619</v>
      </c>
      <c r="BF477" s="285" t="s">
        <v>2630</v>
      </c>
    </row>
    <row r="478" spans="49:58">
      <c r="AW478" s="285"/>
      <c r="AX478" s="285"/>
      <c r="AY478" s="285"/>
      <c r="AZ478" s="217" t="s">
        <v>1332</v>
      </c>
      <c r="BA478" s="285" t="s">
        <v>1344</v>
      </c>
      <c r="BB478" s="285"/>
      <c r="BC478" s="285"/>
      <c r="BD478" s="291" t="s">
        <v>1461</v>
      </c>
      <c r="BE478" s="291" t="s">
        <v>2620</v>
      </c>
      <c r="BF478" s="285" t="s">
        <v>1464</v>
      </c>
    </row>
    <row r="479" spans="49:58">
      <c r="AW479" s="285"/>
      <c r="AX479" s="285"/>
      <c r="AY479" s="285"/>
      <c r="AZ479" s="217" t="s">
        <v>1496</v>
      </c>
      <c r="BA479" s="285" t="s">
        <v>1569</v>
      </c>
      <c r="BB479" s="285"/>
      <c r="BC479" s="285"/>
      <c r="BD479" s="291" t="s">
        <v>2622</v>
      </c>
      <c r="BE479" s="291" t="s">
        <v>1460</v>
      </c>
      <c r="BF479" s="285" t="s">
        <v>2169</v>
      </c>
    </row>
    <row r="480" spans="49:58">
      <c r="AW480" s="285"/>
      <c r="AX480" s="285"/>
      <c r="AY480" s="285"/>
      <c r="AZ480" s="217" t="s">
        <v>1567</v>
      </c>
      <c r="BA480" s="285" t="s">
        <v>1345</v>
      </c>
      <c r="BB480" s="285"/>
      <c r="BC480" s="285"/>
      <c r="BD480" s="291" t="s">
        <v>1202</v>
      </c>
      <c r="BE480" s="291" t="s">
        <v>1201</v>
      </c>
      <c r="BF480" s="285" t="s">
        <v>2631</v>
      </c>
    </row>
    <row r="481" spans="49:58">
      <c r="AW481" s="285"/>
      <c r="AX481" s="285"/>
      <c r="AY481" s="285"/>
      <c r="AZ481" s="217" t="s">
        <v>1580</v>
      </c>
      <c r="BA481" s="285" t="s">
        <v>1346</v>
      </c>
      <c r="BB481" s="285"/>
      <c r="BC481" s="285"/>
      <c r="BD481" s="291" t="s">
        <v>47</v>
      </c>
      <c r="BE481" s="291" t="s">
        <v>2621</v>
      </c>
      <c r="BF481" s="285" t="s">
        <v>1209</v>
      </c>
    </row>
    <row r="482" spans="49:58">
      <c r="AW482" s="285"/>
      <c r="AX482" s="285"/>
      <c r="AY482" s="285"/>
      <c r="AZ482" s="217" t="s">
        <v>1333</v>
      </c>
      <c r="BA482" s="285" t="s">
        <v>1347</v>
      </c>
      <c r="BB482" s="285"/>
      <c r="BC482" s="285"/>
      <c r="BD482" s="291" t="s">
        <v>2168</v>
      </c>
      <c r="BE482" s="291" t="s">
        <v>1523</v>
      </c>
      <c r="BF482" s="285" t="s">
        <v>2170</v>
      </c>
    </row>
    <row r="483" spans="49:58">
      <c r="AW483" s="285"/>
      <c r="AX483" s="285"/>
      <c r="AY483" s="285"/>
      <c r="AZ483" s="217" t="s">
        <v>85</v>
      </c>
      <c r="BA483" s="285" t="s">
        <v>1348</v>
      </c>
      <c r="BB483" s="285"/>
      <c r="BC483" s="285"/>
      <c r="BD483" s="291" t="s">
        <v>1203</v>
      </c>
      <c r="BE483" s="291" t="s">
        <v>1461</v>
      </c>
      <c r="BF483" s="285" t="s">
        <v>2171</v>
      </c>
    </row>
    <row r="484" spans="49:58">
      <c r="AW484" s="285"/>
      <c r="AX484" s="285"/>
      <c r="AY484" s="285"/>
      <c r="AZ484" s="217" t="s">
        <v>2901</v>
      </c>
      <c r="BA484" s="285" t="s">
        <v>1349</v>
      </c>
      <c r="BB484" s="285"/>
      <c r="BC484" s="285"/>
      <c r="BD484" s="291" t="s">
        <v>1204</v>
      </c>
      <c r="BE484" s="291" t="s">
        <v>2622</v>
      </c>
      <c r="BF484" s="285" t="s">
        <v>2632</v>
      </c>
    </row>
    <row r="485" spans="49:58">
      <c r="AW485" s="285"/>
      <c r="AX485" s="285"/>
      <c r="AY485" s="285"/>
      <c r="AZ485" s="217" t="s">
        <v>1334</v>
      </c>
      <c r="BA485" s="285" t="s">
        <v>1350</v>
      </c>
      <c r="BB485" s="285"/>
      <c r="BC485" s="285"/>
      <c r="BD485" s="291" t="s">
        <v>2623</v>
      </c>
      <c r="BE485" s="291" t="s">
        <v>1202</v>
      </c>
      <c r="BF485" s="285" t="s">
        <v>1210</v>
      </c>
    </row>
    <row r="486" spans="49:58">
      <c r="AW486" s="285"/>
      <c r="AX486" s="285"/>
      <c r="AY486" s="285"/>
      <c r="AZ486" s="217" t="s">
        <v>1497</v>
      </c>
      <c r="BA486" s="285" t="s">
        <v>91</v>
      </c>
      <c r="BB486" s="285"/>
      <c r="BC486" s="285"/>
      <c r="BD486" s="291" t="s">
        <v>2624</v>
      </c>
      <c r="BE486" s="291" t="s">
        <v>47</v>
      </c>
      <c r="BF486" s="285" t="s">
        <v>1465</v>
      </c>
    </row>
    <row r="487" spans="49:58">
      <c r="AW487" s="285"/>
      <c r="AX487" s="285"/>
      <c r="AY487" s="285"/>
      <c r="AZ487" s="217" t="s">
        <v>1498</v>
      </c>
      <c r="BA487" s="285" t="s">
        <v>1502</v>
      </c>
      <c r="BB487" s="285"/>
      <c r="BC487" s="285"/>
      <c r="BD487" s="291" t="s">
        <v>2625</v>
      </c>
      <c r="BE487" s="291" t="s">
        <v>2168</v>
      </c>
      <c r="BF487" s="285" t="s">
        <v>1211</v>
      </c>
    </row>
    <row r="488" spans="49:58">
      <c r="AW488" s="285"/>
      <c r="AX488" s="285"/>
      <c r="AY488" s="285"/>
      <c r="AZ488" s="217" t="s">
        <v>1581</v>
      </c>
      <c r="BA488" s="285" t="s">
        <v>1351</v>
      </c>
      <c r="BB488" s="285"/>
      <c r="BC488" s="285"/>
      <c r="BD488" s="291" t="s">
        <v>185</v>
      </c>
      <c r="BE488" s="291" t="s">
        <v>1203</v>
      </c>
      <c r="BF488" s="285" t="s">
        <v>1525</v>
      </c>
    </row>
    <row r="489" spans="49:58">
      <c r="AW489" s="285"/>
      <c r="AX489" s="285"/>
      <c r="AY489" s="285"/>
      <c r="AZ489" s="217" t="s">
        <v>87</v>
      </c>
      <c r="BA489" s="285" t="s">
        <v>1352</v>
      </c>
      <c r="BB489" s="285"/>
      <c r="BC489" s="285"/>
      <c r="BD489" s="291" t="s">
        <v>2626</v>
      </c>
      <c r="BE489" s="291" t="s">
        <v>1204</v>
      </c>
      <c r="BF489" s="285" t="s">
        <v>3036</v>
      </c>
    </row>
    <row r="490" spans="49:58">
      <c r="AW490" s="285"/>
      <c r="AX490" s="285"/>
      <c r="AY490" s="285"/>
      <c r="AZ490" s="217" t="s">
        <v>1499</v>
      </c>
      <c r="BA490" s="285" t="s">
        <v>1503</v>
      </c>
      <c r="BB490" s="285"/>
      <c r="BC490" s="285"/>
      <c r="BD490" s="291" t="s">
        <v>1205</v>
      </c>
      <c r="BE490" s="291" t="s">
        <v>2623</v>
      </c>
      <c r="BF490" s="285" t="s">
        <v>3037</v>
      </c>
    </row>
    <row r="491" spans="49:58">
      <c r="AW491" s="285"/>
      <c r="AX491" s="285"/>
      <c r="AY491" s="285"/>
      <c r="AZ491" s="217" t="s">
        <v>1024</v>
      </c>
      <c r="BA491" s="285" t="s">
        <v>1353</v>
      </c>
      <c r="BB491" s="285"/>
      <c r="BC491" s="285"/>
      <c r="BD491" s="291" t="s">
        <v>2627</v>
      </c>
      <c r="BE491" s="291" t="s">
        <v>2624</v>
      </c>
      <c r="BF491" s="285" t="s">
        <v>1212</v>
      </c>
    </row>
    <row r="492" spans="49:58">
      <c r="AW492" s="285"/>
      <c r="AX492" s="285"/>
      <c r="AY492" s="285"/>
      <c r="AZ492" s="217" t="s">
        <v>1335</v>
      </c>
      <c r="BA492" s="285" t="s">
        <v>1354</v>
      </c>
      <c r="BB492" s="285"/>
      <c r="BC492" s="285"/>
      <c r="BD492" s="291" t="s">
        <v>1462</v>
      </c>
      <c r="BE492" s="291" t="s">
        <v>2625</v>
      </c>
      <c r="BF492" s="285" t="s">
        <v>1526</v>
      </c>
    </row>
    <row r="493" spans="49:58">
      <c r="AW493" s="285"/>
      <c r="AX493" s="285"/>
      <c r="AY493" s="285"/>
      <c r="AZ493" s="217" t="s">
        <v>1424</v>
      </c>
      <c r="BA493" s="285"/>
      <c r="BB493" s="285"/>
      <c r="BC493" s="285"/>
      <c r="BD493" s="291" t="s">
        <v>1463</v>
      </c>
      <c r="BE493" s="291" t="s">
        <v>185</v>
      </c>
      <c r="BF493" s="285" t="s">
        <v>2636</v>
      </c>
    </row>
    <row r="494" spans="49:58">
      <c r="AW494" s="285"/>
      <c r="AX494" s="285"/>
      <c r="AY494" s="285"/>
      <c r="AZ494" s="217" t="s">
        <v>1500</v>
      </c>
      <c r="BA494" s="285"/>
      <c r="BB494" s="285"/>
      <c r="BC494" s="285"/>
      <c r="BD494" s="291" t="s">
        <v>1206</v>
      </c>
      <c r="BE494" s="291" t="s">
        <v>2626</v>
      </c>
      <c r="BF494" s="285" t="s">
        <v>2637</v>
      </c>
    </row>
    <row r="495" spans="49:58">
      <c r="AW495" s="285"/>
      <c r="AX495" s="285"/>
      <c r="AY495" s="285"/>
      <c r="AZ495" s="217" t="s">
        <v>89</v>
      </c>
      <c r="BA495" s="285"/>
      <c r="BB495" s="285"/>
      <c r="BC495" s="285"/>
      <c r="BD495" s="291" t="s">
        <v>1524</v>
      </c>
      <c r="BE495" s="291" t="s">
        <v>1205</v>
      </c>
      <c r="BF495" s="285" t="s">
        <v>1213</v>
      </c>
    </row>
    <row r="496" spans="49:58">
      <c r="AW496" s="285"/>
      <c r="AX496" s="285"/>
      <c r="AY496" s="285"/>
      <c r="AZ496" s="217" t="s">
        <v>1336</v>
      </c>
      <c r="BA496" s="285"/>
      <c r="BB496" s="285"/>
      <c r="BC496" s="285"/>
      <c r="BD496" s="291" t="s">
        <v>2628</v>
      </c>
      <c r="BE496" s="291" t="s">
        <v>2627</v>
      </c>
      <c r="BF496" s="285" t="s">
        <v>2638</v>
      </c>
    </row>
    <row r="497" spans="49:58">
      <c r="AW497" s="285"/>
      <c r="AX497" s="285"/>
      <c r="AY497" s="285"/>
      <c r="AZ497" s="217" t="s">
        <v>2908</v>
      </c>
      <c r="BA497" s="285"/>
      <c r="BB497" s="285"/>
      <c r="BC497" s="285"/>
      <c r="BD497" s="291" t="s">
        <v>191</v>
      </c>
      <c r="BE497" s="291" t="s">
        <v>1462</v>
      </c>
      <c r="BF497" s="285" t="s">
        <v>1214</v>
      </c>
    </row>
    <row r="498" spans="49:58">
      <c r="AW498" s="285"/>
      <c r="AX498" s="285"/>
      <c r="AY498" s="285"/>
      <c r="AZ498" s="217" t="s">
        <v>1337</v>
      </c>
      <c r="BA498" s="285"/>
      <c r="BB498" s="285"/>
      <c r="BC498" s="285"/>
      <c r="BD498" s="291" t="s">
        <v>1207</v>
      </c>
      <c r="BE498" s="291" t="s">
        <v>1463</v>
      </c>
      <c r="BF498" s="285" t="s">
        <v>3038</v>
      </c>
    </row>
    <row r="499" spans="49:58">
      <c r="AW499" s="285"/>
      <c r="AX499" s="285"/>
      <c r="AY499" s="285"/>
      <c r="AZ499" s="217" t="s">
        <v>1071</v>
      </c>
      <c r="BA499" s="285"/>
      <c r="BB499" s="285"/>
      <c r="BC499" s="285"/>
      <c r="BD499" s="291" t="s">
        <v>2629</v>
      </c>
      <c r="BE499" s="291" t="s">
        <v>1206</v>
      </c>
      <c r="BF499" s="285" t="s">
        <v>2172</v>
      </c>
    </row>
    <row r="500" spans="49:58">
      <c r="AW500" s="285"/>
      <c r="AX500" s="285"/>
      <c r="AY500" s="285"/>
      <c r="AZ500" s="217" t="s">
        <v>1070</v>
      </c>
      <c r="BA500" s="285"/>
      <c r="BB500" s="285"/>
      <c r="BC500" s="285"/>
      <c r="BD500" s="291" t="s">
        <v>1208</v>
      </c>
      <c r="BE500" s="291" t="s">
        <v>1524</v>
      </c>
      <c r="BF500" s="285" t="s">
        <v>1576</v>
      </c>
    </row>
    <row r="501" spans="49:58">
      <c r="AW501" s="285"/>
      <c r="AX501" s="285"/>
      <c r="AY501" s="285"/>
      <c r="AZ501" s="217" t="s">
        <v>2947</v>
      </c>
      <c r="BA501" s="285"/>
      <c r="BB501" s="285"/>
      <c r="BC501" s="285"/>
      <c r="BD501" s="291" t="s">
        <v>2630</v>
      </c>
      <c r="BE501" s="291" t="s">
        <v>2628</v>
      </c>
      <c r="BF501" s="285" t="s">
        <v>2641</v>
      </c>
    </row>
    <row r="502" spans="49:58">
      <c r="AW502" s="285"/>
      <c r="AX502" s="285"/>
      <c r="AY502" s="285"/>
      <c r="AZ502" s="217" t="s">
        <v>1338</v>
      </c>
      <c r="BA502" s="285"/>
      <c r="BB502" s="285"/>
      <c r="BC502" s="285"/>
      <c r="BD502" s="291" t="s">
        <v>1464</v>
      </c>
      <c r="BE502" s="291" t="s">
        <v>191</v>
      </c>
      <c r="BF502" s="285" t="s">
        <v>1527</v>
      </c>
    </row>
    <row r="503" spans="49:58">
      <c r="AW503" s="285"/>
      <c r="AX503" s="285"/>
      <c r="AY503" s="285"/>
      <c r="AZ503" s="217" t="s">
        <v>1501</v>
      </c>
      <c r="BA503" s="285"/>
      <c r="BB503" s="285"/>
      <c r="BC503" s="285"/>
      <c r="BD503" s="291" t="s">
        <v>2169</v>
      </c>
      <c r="BE503" s="291" t="s">
        <v>1207</v>
      </c>
      <c r="BF503" s="285" t="s">
        <v>3039</v>
      </c>
    </row>
    <row r="504" spans="49:58">
      <c r="AW504" s="285"/>
      <c r="AX504" s="285"/>
      <c r="AY504" s="285"/>
      <c r="AZ504" s="217" t="s">
        <v>1339</v>
      </c>
      <c r="BA504" s="285"/>
      <c r="BB504" s="285"/>
      <c r="BC504" s="285"/>
      <c r="BD504" s="291" t="s">
        <v>2631</v>
      </c>
      <c r="BE504" s="291" t="s">
        <v>2629</v>
      </c>
      <c r="BF504" s="285" t="s">
        <v>3040</v>
      </c>
    </row>
    <row r="505" spans="49:58">
      <c r="AW505" s="285"/>
      <c r="AX505" s="285"/>
      <c r="AY505" s="285"/>
      <c r="AZ505" s="217" t="s">
        <v>1340</v>
      </c>
      <c r="BA505" s="285"/>
      <c r="BB505" s="285"/>
      <c r="BC505" s="285"/>
      <c r="BD505" s="291" t="s">
        <v>1209</v>
      </c>
      <c r="BE505" s="291" t="s">
        <v>1208</v>
      </c>
      <c r="BF505" s="285" t="s">
        <v>1466</v>
      </c>
    </row>
    <row r="506" spans="49:58">
      <c r="AW506" s="285"/>
      <c r="AX506" s="285"/>
      <c r="AY506" s="285"/>
      <c r="AZ506" s="217" t="s">
        <v>1341</v>
      </c>
      <c r="BA506" s="285"/>
      <c r="BB506" s="285"/>
      <c r="BC506" s="285"/>
      <c r="BD506" s="291" t="s">
        <v>2170</v>
      </c>
      <c r="BE506" s="291" t="s">
        <v>2630</v>
      </c>
      <c r="BF506" s="285" t="s">
        <v>1528</v>
      </c>
    </row>
    <row r="507" spans="49:58">
      <c r="AW507" s="285"/>
      <c r="AX507" s="285"/>
      <c r="AY507" s="285"/>
      <c r="AZ507" s="217" t="s">
        <v>1342</v>
      </c>
      <c r="BA507" s="285"/>
      <c r="BB507" s="285"/>
      <c r="BC507" s="285"/>
      <c r="BD507" s="291" t="s">
        <v>2171</v>
      </c>
      <c r="BE507" s="291" t="s">
        <v>1464</v>
      </c>
      <c r="BF507" s="285" t="s">
        <v>1215</v>
      </c>
    </row>
    <row r="508" spans="49:58">
      <c r="AW508" s="285"/>
      <c r="AX508" s="285"/>
      <c r="AY508" s="285"/>
      <c r="AZ508" s="217" t="s">
        <v>1568</v>
      </c>
      <c r="BA508" s="285"/>
      <c r="BB508" s="285"/>
      <c r="BC508" s="285"/>
      <c r="BD508" s="291" t="s">
        <v>2632</v>
      </c>
      <c r="BE508" s="291" t="s">
        <v>2169</v>
      </c>
      <c r="BF508" s="285" t="s">
        <v>1529</v>
      </c>
    </row>
    <row r="509" spans="49:58">
      <c r="AW509" s="285"/>
      <c r="AX509" s="285"/>
      <c r="AY509" s="285"/>
      <c r="AZ509" s="217" t="s">
        <v>1343</v>
      </c>
      <c r="BA509" s="285"/>
      <c r="BB509" s="285"/>
      <c r="BC509" s="285"/>
      <c r="BD509" s="291" t="s">
        <v>1210</v>
      </c>
      <c r="BE509" s="291" t="s">
        <v>2631</v>
      </c>
      <c r="BF509" s="285" t="s">
        <v>3041</v>
      </c>
    </row>
    <row r="510" spans="49:58">
      <c r="AW510" s="285"/>
      <c r="AX510" s="285"/>
      <c r="AY510" s="285"/>
      <c r="AZ510" s="217" t="s">
        <v>1344</v>
      </c>
      <c r="BA510" s="285"/>
      <c r="BB510" s="285"/>
      <c r="BC510" s="285"/>
      <c r="BD510" s="291" t="s">
        <v>1465</v>
      </c>
      <c r="BE510" s="291" t="s">
        <v>1209</v>
      </c>
      <c r="BF510" s="285" t="s">
        <v>3042</v>
      </c>
    </row>
    <row r="511" spans="49:58">
      <c r="AW511" s="285"/>
      <c r="AX511" s="285"/>
      <c r="AY511" s="285"/>
      <c r="AZ511" s="217" t="s">
        <v>1569</v>
      </c>
      <c r="BA511" s="285"/>
      <c r="BB511" s="285"/>
      <c r="BC511" s="285"/>
      <c r="BD511" s="291" t="s">
        <v>1211</v>
      </c>
      <c r="BE511" s="291" t="s">
        <v>2170</v>
      </c>
      <c r="BF511" s="285" t="s">
        <v>2645</v>
      </c>
    </row>
    <row r="512" spans="49:58">
      <c r="AW512" s="285"/>
      <c r="AX512" s="285"/>
      <c r="AY512" s="285"/>
      <c r="AZ512" s="217" t="s">
        <v>1345</v>
      </c>
      <c r="BA512" s="285"/>
      <c r="BB512" s="285"/>
      <c r="BC512" s="285"/>
      <c r="BD512" s="291" t="s">
        <v>2633</v>
      </c>
      <c r="BE512" s="291" t="s">
        <v>2171</v>
      </c>
      <c r="BF512" s="285" t="s">
        <v>3043</v>
      </c>
    </row>
    <row r="513" spans="49:58">
      <c r="AW513" s="285"/>
      <c r="AX513" s="285"/>
      <c r="AY513" s="285"/>
      <c r="AZ513" s="217" t="s">
        <v>1346</v>
      </c>
      <c r="BA513" s="285"/>
      <c r="BB513" s="285"/>
      <c r="BC513" s="285"/>
      <c r="BD513" s="291" t="s">
        <v>2634</v>
      </c>
      <c r="BE513" s="291" t="s">
        <v>2632</v>
      </c>
      <c r="BF513" s="285" t="s">
        <v>1216</v>
      </c>
    </row>
    <row r="514" spans="49:58">
      <c r="AW514" s="285"/>
      <c r="AX514" s="285"/>
      <c r="AY514" s="285"/>
      <c r="AZ514" s="217" t="s">
        <v>1347</v>
      </c>
      <c r="BA514" s="285"/>
      <c r="BB514" s="217"/>
      <c r="BC514" s="217"/>
      <c r="BD514" s="291" t="s">
        <v>2635</v>
      </c>
      <c r="BE514" s="291" t="s">
        <v>1210</v>
      </c>
      <c r="BF514" s="285" t="s">
        <v>2647</v>
      </c>
    </row>
    <row r="515" spans="49:58">
      <c r="AW515" s="285"/>
      <c r="AX515" s="285"/>
      <c r="AY515" s="285"/>
      <c r="AZ515" s="217" t="s">
        <v>1348</v>
      </c>
      <c r="BA515" s="285"/>
      <c r="BB515" s="217"/>
      <c r="BC515" s="217"/>
      <c r="BD515" s="291" t="s">
        <v>1212</v>
      </c>
      <c r="BE515" s="291" t="s">
        <v>1465</v>
      </c>
      <c r="BF515" s="285" t="s">
        <v>2649</v>
      </c>
    </row>
    <row r="516" spans="49:58">
      <c r="AW516" s="285"/>
      <c r="AX516" s="285"/>
      <c r="AY516" s="285"/>
      <c r="AZ516" s="217" t="s">
        <v>1349</v>
      </c>
      <c r="BA516" s="285"/>
      <c r="BB516" s="217"/>
      <c r="BC516" s="217"/>
      <c r="BD516" s="291" t="s">
        <v>1526</v>
      </c>
      <c r="BE516" s="291" t="s">
        <v>1211</v>
      </c>
      <c r="BF516" s="285" t="s">
        <v>2651</v>
      </c>
    </row>
    <row r="517" spans="49:58">
      <c r="AW517" s="285"/>
      <c r="AX517" s="285"/>
      <c r="AY517" s="285"/>
      <c r="AZ517" s="217" t="s">
        <v>1350</v>
      </c>
      <c r="BA517" s="285"/>
      <c r="BB517" s="217"/>
      <c r="BC517" s="217"/>
      <c r="BD517" s="291" t="s">
        <v>2636</v>
      </c>
      <c r="BE517" s="291" t="s">
        <v>1525</v>
      </c>
      <c r="BF517" s="285" t="s">
        <v>2652</v>
      </c>
    </row>
    <row r="518" spans="49:58">
      <c r="AW518" s="285"/>
      <c r="AX518" s="285"/>
      <c r="AY518" s="285"/>
      <c r="AZ518" s="217" t="s">
        <v>91</v>
      </c>
      <c r="BA518" s="285"/>
      <c r="BB518" s="217"/>
      <c r="BC518" s="217"/>
      <c r="BD518" s="291" t="s">
        <v>2637</v>
      </c>
      <c r="BE518" s="291" t="s">
        <v>2633</v>
      </c>
      <c r="BF518" s="285" t="s">
        <v>1467</v>
      </c>
    </row>
    <row r="519" spans="49:58">
      <c r="AW519" s="285"/>
      <c r="AX519" s="285"/>
      <c r="AY519" s="285"/>
      <c r="AZ519" s="217" t="s">
        <v>1502</v>
      </c>
      <c r="BA519" s="285"/>
      <c r="BB519" s="217"/>
      <c r="BC519" s="217"/>
      <c r="BD519" s="291" t="s">
        <v>1213</v>
      </c>
      <c r="BE519" s="291" t="s">
        <v>2634</v>
      </c>
      <c r="BF519" s="285" t="s">
        <v>2653</v>
      </c>
    </row>
    <row r="520" spans="49:58">
      <c r="AW520" s="285"/>
      <c r="AX520" s="285"/>
      <c r="AY520" s="285"/>
      <c r="AZ520" s="217" t="s">
        <v>1351</v>
      </c>
      <c r="BA520" s="285"/>
      <c r="BB520" s="217"/>
      <c r="BC520" s="217"/>
      <c r="BD520" s="291" t="s">
        <v>2638</v>
      </c>
      <c r="BE520" s="291" t="s">
        <v>2635</v>
      </c>
      <c r="BF520" s="285" t="s">
        <v>198</v>
      </c>
    </row>
    <row r="521" spans="49:58">
      <c r="AW521" s="285"/>
      <c r="AX521" s="285"/>
      <c r="AY521" s="285"/>
      <c r="AZ521" s="217" t="s">
        <v>1352</v>
      </c>
      <c r="BA521" s="217"/>
      <c r="BB521" s="217"/>
      <c r="BC521" s="217"/>
      <c r="BD521" s="291" t="s">
        <v>1214</v>
      </c>
      <c r="BE521" s="291" t="s">
        <v>1212</v>
      </c>
      <c r="BF521" s="285" t="s">
        <v>1219</v>
      </c>
    </row>
    <row r="522" spans="49:58">
      <c r="AW522" s="285"/>
      <c r="AX522" s="285"/>
      <c r="AY522" s="285"/>
      <c r="AZ522" s="217" t="s">
        <v>1503</v>
      </c>
      <c r="BA522" s="217"/>
      <c r="BB522" s="217"/>
      <c r="BC522" s="217"/>
      <c r="BD522" s="291" t="s">
        <v>2639</v>
      </c>
      <c r="BE522" s="291" t="s">
        <v>1526</v>
      </c>
      <c r="BF522" s="285" t="s">
        <v>1530</v>
      </c>
    </row>
    <row r="523" spans="49:58">
      <c r="AW523" s="285"/>
      <c r="AX523" s="285"/>
      <c r="AY523" s="285"/>
      <c r="AZ523" s="217" t="s">
        <v>1353</v>
      </c>
      <c r="BA523" s="217"/>
      <c r="BB523" s="217"/>
      <c r="BC523" s="217"/>
      <c r="BD523" s="291" t="s">
        <v>2172</v>
      </c>
      <c r="BE523" s="291" t="s">
        <v>2636</v>
      </c>
      <c r="BF523" s="285" t="s">
        <v>62</v>
      </c>
    </row>
    <row r="524" spans="49:58">
      <c r="AW524" s="285"/>
      <c r="AX524" s="285"/>
      <c r="AY524" s="285"/>
      <c r="AZ524" s="217" t="s">
        <v>1354</v>
      </c>
      <c r="BA524" s="217"/>
      <c r="BB524" s="217"/>
      <c r="BC524" s="217"/>
      <c r="BD524" s="291" t="s">
        <v>1576</v>
      </c>
      <c r="BE524" s="291" t="s">
        <v>2637</v>
      </c>
      <c r="BF524" s="285" t="s">
        <v>1531</v>
      </c>
    </row>
    <row r="525" spans="49:58">
      <c r="AW525" s="285"/>
      <c r="AX525" s="285"/>
      <c r="AY525" s="285"/>
      <c r="AZ525" s="217"/>
      <c r="BA525" s="217"/>
      <c r="BB525" s="217"/>
      <c r="BC525" s="217"/>
      <c r="BD525" s="291" t="s">
        <v>2640</v>
      </c>
      <c r="BE525" s="291" t="s">
        <v>1213</v>
      </c>
      <c r="BF525" s="285" t="s">
        <v>1532</v>
      </c>
    </row>
    <row r="526" spans="49:58">
      <c r="AW526" s="285"/>
      <c r="AX526" s="285"/>
      <c r="AY526" s="285"/>
      <c r="AZ526" s="217"/>
      <c r="BA526" s="217"/>
      <c r="BB526" s="217"/>
      <c r="BC526" s="217"/>
      <c r="BD526" s="291" t="s">
        <v>2641</v>
      </c>
      <c r="BE526" s="291" t="s">
        <v>2638</v>
      </c>
      <c r="BF526" s="285" t="s">
        <v>1533</v>
      </c>
    </row>
    <row r="527" spans="49:58">
      <c r="AW527" s="285"/>
      <c r="AX527" s="285"/>
      <c r="AY527" s="285"/>
      <c r="AZ527" s="217"/>
      <c r="BA527" s="217"/>
      <c r="BB527" s="217"/>
      <c r="BC527" s="217"/>
      <c r="BD527" s="291" t="s">
        <v>1527</v>
      </c>
      <c r="BE527" s="291" t="s">
        <v>1214</v>
      </c>
      <c r="BF527" s="285" t="s">
        <v>1018</v>
      </c>
    </row>
    <row r="528" spans="49:58">
      <c r="AW528" s="285"/>
      <c r="AX528" s="285"/>
      <c r="AY528" s="285"/>
      <c r="AZ528" s="217"/>
      <c r="BA528" s="217"/>
      <c r="BB528" s="217"/>
      <c r="BC528" s="217"/>
      <c r="BD528" s="291" t="s">
        <v>2642</v>
      </c>
      <c r="BE528" s="291" t="s">
        <v>2639</v>
      </c>
      <c r="BF528" s="285" t="s">
        <v>1468</v>
      </c>
    </row>
    <row r="529" spans="49:58">
      <c r="AW529" s="285"/>
      <c r="AX529" s="285"/>
      <c r="AY529" s="285"/>
      <c r="AZ529" s="217"/>
      <c r="BA529" s="217"/>
      <c r="BB529" s="217"/>
      <c r="BC529" s="217"/>
      <c r="BD529" s="291" t="s">
        <v>2643</v>
      </c>
      <c r="BE529" s="291" t="s">
        <v>2172</v>
      </c>
      <c r="BF529" s="285" t="s">
        <v>2654</v>
      </c>
    </row>
    <row r="530" spans="49:58">
      <c r="AW530" s="285"/>
      <c r="AX530" s="285"/>
      <c r="AY530" s="285"/>
      <c r="AZ530" s="217"/>
      <c r="BA530" s="217"/>
      <c r="BB530" s="217"/>
      <c r="BC530" s="217"/>
      <c r="BD530" s="291" t="s">
        <v>1466</v>
      </c>
      <c r="BE530" s="291" t="s">
        <v>1576</v>
      </c>
      <c r="BF530" s="285" t="s">
        <v>1221</v>
      </c>
    </row>
    <row r="531" spans="49:58">
      <c r="AW531" s="285"/>
      <c r="AX531" s="285"/>
      <c r="AY531" s="285"/>
      <c r="AZ531" s="217"/>
      <c r="BA531" s="217"/>
      <c r="BB531" s="217"/>
      <c r="BC531" s="217"/>
      <c r="BD531" s="291" t="s">
        <v>1528</v>
      </c>
      <c r="BE531" s="291" t="s">
        <v>2640</v>
      </c>
      <c r="BF531" s="285" t="s">
        <v>1222</v>
      </c>
    </row>
    <row r="532" spans="49:58">
      <c r="AW532" s="285"/>
      <c r="AX532" s="285"/>
      <c r="AY532" s="285"/>
      <c r="AZ532" s="217"/>
      <c r="BA532" s="217"/>
      <c r="BB532" s="217"/>
      <c r="BC532" s="217"/>
      <c r="BD532" s="291" t="s">
        <v>1215</v>
      </c>
      <c r="BE532" s="291" t="s">
        <v>2641</v>
      </c>
      <c r="BF532" s="285" t="s">
        <v>3044</v>
      </c>
    </row>
    <row r="533" spans="49:58">
      <c r="AW533" s="285"/>
      <c r="AX533" s="285"/>
      <c r="AY533" s="285"/>
      <c r="AZ533" s="217"/>
      <c r="BA533" s="217"/>
      <c r="BB533" s="217"/>
      <c r="BC533" s="217"/>
      <c r="BD533" s="291" t="s">
        <v>1529</v>
      </c>
      <c r="BE533" s="291" t="s">
        <v>1527</v>
      </c>
      <c r="BF533" s="285" t="s">
        <v>2655</v>
      </c>
    </row>
    <row r="534" spans="49:58">
      <c r="AW534" s="285"/>
      <c r="AX534" s="285"/>
      <c r="AY534" s="285"/>
      <c r="AZ534" s="217"/>
      <c r="BA534" s="217"/>
      <c r="BB534" s="217"/>
      <c r="BC534" s="217"/>
      <c r="BD534" s="291" t="s">
        <v>2644</v>
      </c>
      <c r="BE534" s="291" t="s">
        <v>2642</v>
      </c>
      <c r="BF534" s="285" t="s">
        <v>1223</v>
      </c>
    </row>
    <row r="535" spans="49:58">
      <c r="AW535" s="285"/>
      <c r="AX535" s="285"/>
      <c r="AY535" s="285"/>
      <c r="AZ535" s="217"/>
      <c r="BA535" s="217"/>
      <c r="BB535" s="217"/>
      <c r="BC535" s="217"/>
      <c r="BD535" s="291" t="s">
        <v>2645</v>
      </c>
      <c r="BE535" s="291" t="s">
        <v>2643</v>
      </c>
      <c r="BF535" s="285" t="s">
        <v>2656</v>
      </c>
    </row>
    <row r="536" spans="49:58">
      <c r="AW536" s="285"/>
      <c r="AX536" s="285"/>
      <c r="AY536" s="285"/>
      <c r="AZ536" s="217"/>
      <c r="BA536" s="217"/>
      <c r="BB536" s="217"/>
      <c r="BC536" s="217"/>
      <c r="BD536" s="291" t="s">
        <v>2646</v>
      </c>
      <c r="BE536" s="291" t="s">
        <v>1466</v>
      </c>
      <c r="BF536" s="285" t="s">
        <v>2657</v>
      </c>
    </row>
    <row r="537" spans="49:58">
      <c r="AW537" s="285"/>
      <c r="AX537" s="285"/>
      <c r="AY537" s="285"/>
      <c r="AZ537" s="217"/>
      <c r="BA537" s="217"/>
      <c r="BB537" s="217"/>
      <c r="BC537" s="217"/>
      <c r="BD537" s="291" t="s">
        <v>1216</v>
      </c>
      <c r="BE537" s="291" t="s">
        <v>1528</v>
      </c>
      <c r="BF537" s="285" t="s">
        <v>2658</v>
      </c>
    </row>
    <row r="538" spans="49:58">
      <c r="AW538" s="285"/>
      <c r="AX538" s="285"/>
      <c r="AY538" s="285"/>
      <c r="AZ538" s="217"/>
      <c r="BA538" s="217"/>
      <c r="BB538" s="217"/>
      <c r="BC538" s="217"/>
      <c r="BD538" s="291" t="s">
        <v>2647</v>
      </c>
      <c r="BE538" s="291" t="s">
        <v>1215</v>
      </c>
      <c r="BF538" s="285" t="s">
        <v>1224</v>
      </c>
    </row>
    <row r="539" spans="49:58">
      <c r="AW539" s="285"/>
      <c r="AX539" s="285"/>
      <c r="AY539" s="285"/>
      <c r="AZ539" s="217"/>
      <c r="BA539" s="217"/>
      <c r="BB539" s="217"/>
      <c r="BC539" s="217"/>
      <c r="BD539" s="291" t="s">
        <v>2648</v>
      </c>
      <c r="BE539" s="291" t="s">
        <v>1529</v>
      </c>
      <c r="BF539" s="285" t="s">
        <v>2659</v>
      </c>
    </row>
    <row r="540" spans="49:58">
      <c r="AW540" s="285"/>
      <c r="AX540" s="285"/>
      <c r="AY540" s="285"/>
      <c r="AZ540" s="217"/>
      <c r="BA540" s="217"/>
      <c r="BB540" s="217"/>
      <c r="BC540" s="217"/>
      <c r="BD540" s="291" t="s">
        <v>2649</v>
      </c>
      <c r="BE540" s="291" t="s">
        <v>2644</v>
      </c>
      <c r="BF540" s="285" t="s">
        <v>2661</v>
      </c>
    </row>
    <row r="541" spans="49:58">
      <c r="AW541" s="285"/>
      <c r="AX541" s="285"/>
      <c r="AY541" s="285"/>
      <c r="AZ541" s="217"/>
      <c r="BA541" s="217"/>
      <c r="BB541" s="217"/>
      <c r="BC541" s="217"/>
      <c r="BD541" s="291" t="s">
        <v>2650</v>
      </c>
      <c r="BE541" s="291" t="s">
        <v>2645</v>
      </c>
      <c r="BF541" s="285" t="s">
        <v>1469</v>
      </c>
    </row>
    <row r="542" spans="49:58">
      <c r="AW542" s="285"/>
      <c r="AX542" s="285"/>
      <c r="AY542" s="285"/>
      <c r="AZ542" s="217"/>
      <c r="BA542" s="217"/>
      <c r="BB542" s="217"/>
      <c r="BC542" s="217"/>
      <c r="BD542" s="291" t="s">
        <v>2651</v>
      </c>
      <c r="BE542" s="291" t="s">
        <v>2646</v>
      </c>
      <c r="BF542" s="285" t="s">
        <v>1577</v>
      </c>
    </row>
    <row r="543" spans="49:58">
      <c r="AW543" s="285"/>
      <c r="AX543" s="285"/>
      <c r="AY543" s="285"/>
      <c r="AZ543" s="217"/>
      <c r="BA543" s="217"/>
      <c r="BB543" s="217"/>
      <c r="BC543" s="217"/>
      <c r="BD543" s="291" t="s">
        <v>2652</v>
      </c>
      <c r="BE543" s="291" t="s">
        <v>1216</v>
      </c>
      <c r="BF543" s="285" t="s">
        <v>2662</v>
      </c>
    </row>
    <row r="544" spans="49:58">
      <c r="AW544" s="285"/>
      <c r="AX544" s="285"/>
      <c r="AY544" s="285"/>
      <c r="AZ544" s="217"/>
      <c r="BA544" s="217"/>
      <c r="BB544" s="217"/>
      <c r="BC544" s="217"/>
      <c r="BD544" s="291" t="s">
        <v>1467</v>
      </c>
      <c r="BE544" s="291" t="s">
        <v>2647</v>
      </c>
      <c r="BF544" s="285" t="s">
        <v>3045</v>
      </c>
    </row>
    <row r="545" spans="49:58">
      <c r="AW545" s="285"/>
      <c r="AX545" s="285"/>
      <c r="AY545" s="285"/>
      <c r="AZ545" s="217"/>
      <c r="BA545" s="217"/>
      <c r="BB545" s="217"/>
      <c r="BC545" s="217"/>
      <c r="BD545" s="291" t="s">
        <v>2653</v>
      </c>
      <c r="BE545" s="291" t="s">
        <v>2648</v>
      </c>
      <c r="BF545" s="285" t="s">
        <v>3046</v>
      </c>
    </row>
    <row r="546" spans="49:58">
      <c r="AW546" s="285"/>
      <c r="AX546" s="285"/>
      <c r="AY546" s="285"/>
      <c r="AZ546" s="217"/>
      <c r="BA546" s="217"/>
      <c r="BB546" s="217"/>
      <c r="BC546" s="217"/>
      <c r="BD546" s="291" t="s">
        <v>198</v>
      </c>
      <c r="BE546" s="291" t="s">
        <v>2649</v>
      </c>
      <c r="BF546" s="285" t="s">
        <v>2664</v>
      </c>
    </row>
    <row r="547" spans="49:58">
      <c r="AW547" s="285"/>
      <c r="AX547" s="285"/>
      <c r="AY547" s="285"/>
      <c r="AZ547" s="217"/>
      <c r="BA547" s="217"/>
      <c r="BB547" s="217"/>
      <c r="BC547" s="217"/>
      <c r="BD547" s="291" t="s">
        <v>1219</v>
      </c>
      <c r="BE547" s="291" t="s">
        <v>2650</v>
      </c>
      <c r="BF547" s="285" t="s">
        <v>203</v>
      </c>
    </row>
    <row r="548" spans="49:58">
      <c r="AW548" s="285"/>
      <c r="AX548" s="285"/>
      <c r="AY548" s="285"/>
      <c r="AZ548" s="217"/>
      <c r="BA548" s="217"/>
      <c r="BB548" s="217"/>
      <c r="BC548" s="217"/>
      <c r="BD548" s="291" t="s">
        <v>1530</v>
      </c>
      <c r="BE548" s="291" t="s">
        <v>2651</v>
      </c>
      <c r="BF548" s="285" t="s">
        <v>1225</v>
      </c>
    </row>
    <row r="549" spans="49:58">
      <c r="AW549" s="285"/>
      <c r="AX549" s="285"/>
      <c r="AY549" s="285"/>
      <c r="AZ549" s="217"/>
      <c r="BA549" s="217"/>
      <c r="BB549" s="217"/>
      <c r="BC549" s="217"/>
      <c r="BD549" s="291" t="s">
        <v>62</v>
      </c>
      <c r="BE549" s="291" t="s">
        <v>2652</v>
      </c>
      <c r="BF549" s="285" t="s">
        <v>2665</v>
      </c>
    </row>
    <row r="550" spans="49:58">
      <c r="AW550" s="285"/>
      <c r="AX550" s="285"/>
      <c r="AY550" s="285"/>
      <c r="AZ550" s="217"/>
      <c r="BA550" s="217"/>
      <c r="BB550" s="217"/>
      <c r="BC550" s="217"/>
      <c r="BD550" s="291" t="s">
        <v>1531</v>
      </c>
      <c r="BE550" s="291" t="s">
        <v>1467</v>
      </c>
      <c r="BF550" s="285" t="s">
        <v>204</v>
      </c>
    </row>
    <row r="551" spans="49:58">
      <c r="AW551" s="285"/>
      <c r="AX551" s="285"/>
      <c r="AY551" s="285"/>
      <c r="AZ551" s="217"/>
      <c r="BA551" s="217"/>
      <c r="BB551" s="217"/>
      <c r="BC551" s="217"/>
      <c r="BD551" s="291" t="s">
        <v>1532</v>
      </c>
      <c r="BE551" s="291" t="s">
        <v>2653</v>
      </c>
      <c r="BF551" s="285" t="s">
        <v>2666</v>
      </c>
    </row>
    <row r="552" spans="49:58">
      <c r="AW552" s="285"/>
      <c r="AX552" s="285"/>
      <c r="AY552" s="285"/>
      <c r="AZ552" s="217"/>
      <c r="BA552" s="217"/>
      <c r="BB552" s="217"/>
      <c r="BC552" s="217"/>
      <c r="BD552" s="291" t="s">
        <v>1533</v>
      </c>
      <c r="BE552" s="291" t="s">
        <v>198</v>
      </c>
      <c r="BF552" s="285" t="s">
        <v>205</v>
      </c>
    </row>
    <row r="553" spans="49:58">
      <c r="AW553" s="285"/>
      <c r="AX553" s="285"/>
      <c r="AY553" s="285"/>
      <c r="AZ553" s="217"/>
      <c r="BA553" s="217"/>
      <c r="BB553" s="217"/>
      <c r="BC553" s="217"/>
      <c r="BD553" s="291" t="s">
        <v>1018</v>
      </c>
      <c r="BE553" s="291" t="s">
        <v>1219</v>
      </c>
      <c r="BF553" s="285" t="s">
        <v>1226</v>
      </c>
    </row>
    <row r="554" spans="49:58">
      <c r="AW554" s="285"/>
      <c r="AX554" s="285"/>
      <c r="AY554" s="285"/>
      <c r="AZ554" s="217"/>
      <c r="BA554" s="217"/>
      <c r="BB554" s="217"/>
      <c r="BC554" s="217"/>
      <c r="BD554" s="291" t="s">
        <v>1468</v>
      </c>
      <c r="BE554" s="291" t="s">
        <v>1530</v>
      </c>
      <c r="BF554" s="285" t="s">
        <v>1470</v>
      </c>
    </row>
    <row r="555" spans="49:58">
      <c r="AW555" s="285"/>
      <c r="AX555" s="285"/>
      <c r="AY555" s="285"/>
      <c r="AZ555" s="217"/>
      <c r="BA555" s="217"/>
      <c r="BB555" s="217"/>
      <c r="BC555" s="217"/>
      <c r="BD555" s="291" t="s">
        <v>2654</v>
      </c>
      <c r="BE555" s="291" t="s">
        <v>62</v>
      </c>
      <c r="BF555" s="285" t="s">
        <v>2668</v>
      </c>
    </row>
    <row r="556" spans="49:58">
      <c r="AW556" s="285"/>
      <c r="AX556" s="285"/>
      <c r="AY556" s="285"/>
      <c r="AZ556" s="217"/>
      <c r="BA556" s="217"/>
      <c r="BB556" s="217"/>
      <c r="BC556" s="217"/>
      <c r="BD556" s="291" t="s">
        <v>1221</v>
      </c>
      <c r="BE556" s="291" t="s">
        <v>1531</v>
      </c>
      <c r="BF556" s="285" t="s">
        <v>2669</v>
      </c>
    </row>
    <row r="557" spans="49:58">
      <c r="AW557" s="285"/>
      <c r="AX557" s="285"/>
      <c r="AY557" s="285"/>
      <c r="AZ557" s="293"/>
      <c r="BA557" s="293"/>
      <c r="BB557" s="293"/>
      <c r="BC557" s="293"/>
      <c r="BD557" s="291" t="s">
        <v>1222</v>
      </c>
      <c r="BE557" s="291" t="s">
        <v>1532</v>
      </c>
      <c r="BF557" s="285" t="s">
        <v>2670</v>
      </c>
    </row>
    <row r="558" spans="49:58">
      <c r="AW558" s="285"/>
      <c r="AX558" s="285"/>
      <c r="AY558" s="285"/>
      <c r="AZ558" s="293"/>
      <c r="BA558" s="293"/>
      <c r="BB558" s="293"/>
      <c r="BC558" s="293"/>
      <c r="BD558" s="291" t="s">
        <v>2655</v>
      </c>
      <c r="BE558" s="291" t="s">
        <v>1220</v>
      </c>
      <c r="BF558" s="285" t="s">
        <v>2671</v>
      </c>
    </row>
    <row r="559" spans="49:58">
      <c r="AW559" s="285"/>
      <c r="AX559" s="285"/>
      <c r="AY559" s="285"/>
      <c r="AZ559" s="293"/>
      <c r="BA559" s="293"/>
      <c r="BB559" s="293"/>
      <c r="BC559" s="293"/>
      <c r="BD559" s="291" t="s">
        <v>1223</v>
      </c>
      <c r="BE559" s="291" t="s">
        <v>1533</v>
      </c>
      <c r="BF559" s="285" t="s">
        <v>65</v>
      </c>
    </row>
    <row r="560" spans="49:58">
      <c r="AW560" s="285"/>
      <c r="AX560" s="285"/>
      <c r="AY560" s="285"/>
      <c r="AZ560" s="293"/>
      <c r="BA560" s="293"/>
      <c r="BB560" s="293"/>
      <c r="BC560" s="293"/>
      <c r="BD560" s="291" t="s">
        <v>2656</v>
      </c>
      <c r="BE560" s="291" t="s">
        <v>1018</v>
      </c>
      <c r="BF560" s="285" t="s">
        <v>2672</v>
      </c>
    </row>
    <row r="561" spans="49:58">
      <c r="AW561" s="285"/>
      <c r="AX561" s="285"/>
      <c r="AY561" s="285"/>
      <c r="AZ561" s="285"/>
      <c r="BA561" s="285"/>
      <c r="BB561" s="285"/>
      <c r="BC561" s="285"/>
      <c r="BD561" s="291" t="s">
        <v>2657</v>
      </c>
      <c r="BE561" s="291" t="s">
        <v>1468</v>
      </c>
      <c r="BF561" s="285" t="s">
        <v>1227</v>
      </c>
    </row>
    <row r="562" spans="49:58">
      <c r="AW562" s="285"/>
      <c r="AX562" s="285"/>
      <c r="AY562" s="285"/>
      <c r="AZ562" s="285"/>
      <c r="BA562" s="285"/>
      <c r="BB562" s="285"/>
      <c r="BC562" s="285"/>
      <c r="BD562" s="291" t="s">
        <v>2658</v>
      </c>
      <c r="BE562" s="291" t="s">
        <v>2654</v>
      </c>
      <c r="BF562" s="285" t="s">
        <v>2673</v>
      </c>
    </row>
    <row r="563" spans="49:58">
      <c r="AW563" s="285"/>
      <c r="AX563" s="285"/>
      <c r="AY563" s="285"/>
      <c r="AZ563" s="285"/>
      <c r="BA563" s="285"/>
      <c r="BB563" s="285"/>
      <c r="BC563" s="285"/>
      <c r="BD563" s="291" t="s">
        <v>1224</v>
      </c>
      <c r="BE563" s="291" t="s">
        <v>1221</v>
      </c>
      <c r="BF563" s="285" t="s">
        <v>2674</v>
      </c>
    </row>
    <row r="564" spans="49:58">
      <c r="AW564" s="285"/>
      <c r="AX564" s="285"/>
      <c r="AY564" s="285"/>
      <c r="AZ564" s="285"/>
      <c r="BA564" s="285"/>
      <c r="BB564" s="285"/>
      <c r="BC564" s="285"/>
      <c r="BD564" s="291" t="s">
        <v>2659</v>
      </c>
      <c r="BE564" s="291" t="s">
        <v>1222</v>
      </c>
      <c r="BF564" s="285" t="s">
        <v>2675</v>
      </c>
    </row>
    <row r="565" spans="49:58">
      <c r="AW565" s="285"/>
      <c r="AX565" s="285"/>
      <c r="AY565" s="285"/>
      <c r="AZ565" s="285"/>
      <c r="BA565" s="285"/>
      <c r="BB565" s="285"/>
      <c r="BC565" s="285"/>
      <c r="BD565" s="291" t="s">
        <v>2660</v>
      </c>
      <c r="BE565" s="291" t="s">
        <v>2655</v>
      </c>
      <c r="BF565" s="285" t="s">
        <v>1534</v>
      </c>
    </row>
    <row r="566" spans="49:58">
      <c r="AW566" s="285"/>
      <c r="AX566" s="285"/>
      <c r="AY566" s="285"/>
      <c r="AZ566" s="285"/>
      <c r="BA566" s="285"/>
      <c r="BB566" s="285"/>
      <c r="BC566" s="285"/>
      <c r="BD566" s="291" t="s">
        <v>2661</v>
      </c>
      <c r="BE566" s="291" t="s">
        <v>1223</v>
      </c>
      <c r="BF566" s="285" t="s">
        <v>1535</v>
      </c>
    </row>
    <row r="567" spans="49:58">
      <c r="AW567" s="285"/>
      <c r="AX567" s="285"/>
      <c r="AY567" s="285"/>
      <c r="AZ567" s="285"/>
      <c r="BA567" s="285"/>
      <c r="BB567" s="285"/>
      <c r="BC567" s="285"/>
      <c r="BD567" s="291" t="s">
        <v>1469</v>
      </c>
      <c r="BE567" s="291" t="s">
        <v>2656</v>
      </c>
      <c r="BF567" s="285" t="s">
        <v>2942</v>
      </c>
    </row>
    <row r="568" spans="49:58">
      <c r="AW568" s="285"/>
      <c r="AX568" s="285"/>
      <c r="AY568" s="285"/>
      <c r="AZ568" s="285"/>
      <c r="BA568" s="285"/>
      <c r="BB568" s="285"/>
      <c r="BC568" s="285"/>
      <c r="BD568" s="291" t="s">
        <v>1577</v>
      </c>
      <c r="BE568" s="291" t="s">
        <v>2657</v>
      </c>
      <c r="BF568" s="285" t="s">
        <v>1536</v>
      </c>
    </row>
    <row r="569" spans="49:58">
      <c r="AW569" s="285"/>
      <c r="AX569" s="285"/>
      <c r="AY569" s="285"/>
      <c r="AZ569" s="285"/>
      <c r="BA569" s="285"/>
      <c r="BB569" s="285"/>
      <c r="BC569" s="285"/>
      <c r="BD569" s="291" t="s">
        <v>2662</v>
      </c>
      <c r="BE569" s="291" t="s">
        <v>2658</v>
      </c>
      <c r="BF569" s="285" t="s">
        <v>1228</v>
      </c>
    </row>
    <row r="570" spans="49:58">
      <c r="AW570" s="285"/>
      <c r="AX570" s="285"/>
      <c r="AY570" s="285"/>
      <c r="AZ570" s="285"/>
      <c r="BA570" s="285"/>
      <c r="BB570" s="285"/>
      <c r="BC570" s="285"/>
      <c r="BD570" s="291" t="s">
        <v>2663</v>
      </c>
      <c r="BE570" s="291" t="s">
        <v>1224</v>
      </c>
      <c r="BF570" s="285" t="s">
        <v>1229</v>
      </c>
    </row>
    <row r="571" spans="49:58">
      <c r="AW571" s="285"/>
      <c r="AX571" s="285"/>
      <c r="AY571" s="285"/>
      <c r="AZ571" s="285"/>
      <c r="BA571" s="285"/>
      <c r="BB571" s="285"/>
      <c r="BC571" s="285"/>
      <c r="BD571" s="291" t="s">
        <v>2664</v>
      </c>
      <c r="BE571" s="291" t="s">
        <v>2659</v>
      </c>
      <c r="BF571" s="285" t="s">
        <v>68</v>
      </c>
    </row>
    <row r="572" spans="49:58">
      <c r="AW572" s="285"/>
      <c r="AX572" s="285"/>
      <c r="AY572" s="285"/>
      <c r="AZ572" s="285"/>
      <c r="BA572" s="285"/>
      <c r="BB572" s="285"/>
      <c r="BC572" s="285"/>
      <c r="BD572" s="291" t="s">
        <v>203</v>
      </c>
      <c r="BE572" s="291" t="s">
        <v>2660</v>
      </c>
      <c r="BF572" s="285" t="s">
        <v>1230</v>
      </c>
    </row>
    <row r="573" spans="49:58">
      <c r="AW573" s="285"/>
      <c r="AX573" s="285"/>
      <c r="AY573" s="285"/>
      <c r="AZ573" s="285"/>
      <c r="BA573" s="285"/>
      <c r="BB573" s="285"/>
      <c r="BC573" s="285"/>
      <c r="BD573" s="291" t="s">
        <v>1225</v>
      </c>
      <c r="BE573" s="291" t="s">
        <v>2661</v>
      </c>
      <c r="BF573" s="285" t="s">
        <v>2677</v>
      </c>
    </row>
    <row r="574" spans="49:58">
      <c r="AW574" s="285"/>
      <c r="AX574" s="285"/>
      <c r="AY574" s="285"/>
      <c r="AZ574" s="285"/>
      <c r="BA574" s="285"/>
      <c r="BB574" s="285"/>
      <c r="BC574" s="285"/>
      <c r="BD574" s="291" t="s">
        <v>2665</v>
      </c>
      <c r="BE574" s="291" t="s">
        <v>1469</v>
      </c>
      <c r="BF574" s="285" t="s">
        <v>1073</v>
      </c>
    </row>
    <row r="575" spans="49:58">
      <c r="AW575" s="285"/>
      <c r="AX575" s="285"/>
      <c r="AY575" s="285"/>
      <c r="AZ575" s="285"/>
      <c r="BA575" s="285"/>
      <c r="BB575" s="285"/>
      <c r="BC575" s="285"/>
      <c r="BD575" s="291" t="s">
        <v>204</v>
      </c>
      <c r="BE575" s="291" t="s">
        <v>1577</v>
      </c>
      <c r="BF575" s="285" t="s">
        <v>2678</v>
      </c>
    </row>
    <row r="576" spans="49:58">
      <c r="AW576" s="285"/>
      <c r="AX576" s="285"/>
      <c r="AY576" s="285"/>
      <c r="AZ576" s="285"/>
      <c r="BA576" s="285"/>
      <c r="BB576" s="285"/>
      <c r="BC576" s="285"/>
      <c r="BD576" s="291" t="s">
        <v>2666</v>
      </c>
      <c r="BE576" s="291" t="s">
        <v>2662</v>
      </c>
      <c r="BF576" s="285" t="s">
        <v>1471</v>
      </c>
    </row>
    <row r="577" spans="49:58">
      <c r="AW577" s="285"/>
      <c r="AX577" s="285"/>
      <c r="AY577" s="285"/>
      <c r="AZ577" s="285"/>
      <c r="BA577" s="285"/>
      <c r="BB577" s="285"/>
      <c r="BC577" s="285"/>
      <c r="BD577" s="291" t="s">
        <v>205</v>
      </c>
      <c r="BE577" s="217" t="s">
        <v>2950</v>
      </c>
      <c r="BF577" s="285" t="s">
        <v>2679</v>
      </c>
    </row>
    <row r="578" spans="49:58">
      <c r="AW578" s="294"/>
      <c r="AX578" s="294"/>
      <c r="AY578" s="294"/>
      <c r="AZ578" s="294"/>
      <c r="BA578" s="294"/>
      <c r="BB578" s="294"/>
      <c r="BC578" s="294"/>
      <c r="BD578" s="291" t="s">
        <v>1226</v>
      </c>
      <c r="BE578" s="291" t="s">
        <v>2664</v>
      </c>
      <c r="BF578" s="285" t="s">
        <v>2680</v>
      </c>
    </row>
    <row r="579" spans="49:58">
      <c r="AW579" s="294"/>
      <c r="AX579" s="294"/>
      <c r="AY579" s="294"/>
      <c r="AZ579" s="294"/>
      <c r="BA579" s="294"/>
      <c r="BB579" s="294"/>
      <c r="BC579" s="294"/>
      <c r="BD579" s="291" t="s">
        <v>1470</v>
      </c>
      <c r="BE579" s="291" t="s">
        <v>203</v>
      </c>
      <c r="BF579" s="285" t="s">
        <v>2681</v>
      </c>
    </row>
    <row r="580" spans="49:58">
      <c r="AW580" s="294"/>
      <c r="AX580" s="294"/>
      <c r="AY580" s="294"/>
      <c r="AZ580" s="294"/>
      <c r="BA580" s="294"/>
      <c r="BB580" s="294"/>
      <c r="BC580" s="294"/>
      <c r="BD580" s="291" t="s">
        <v>2667</v>
      </c>
      <c r="BE580" s="291" t="s">
        <v>1225</v>
      </c>
      <c r="BF580" s="285" t="s">
        <v>2682</v>
      </c>
    </row>
    <row r="581" spans="49:58">
      <c r="AW581" s="294"/>
      <c r="AX581" s="294"/>
      <c r="AY581" s="294"/>
      <c r="AZ581" s="294"/>
      <c r="BA581" s="294"/>
      <c r="BB581" s="294"/>
      <c r="BC581" s="294"/>
      <c r="BD581" s="291" t="s">
        <v>2668</v>
      </c>
      <c r="BE581" s="291" t="s">
        <v>2665</v>
      </c>
      <c r="BF581" s="285" t="s">
        <v>1537</v>
      </c>
    </row>
    <row r="582" spans="49:58">
      <c r="AW582" s="294"/>
      <c r="AX582" s="294"/>
      <c r="AY582" s="294"/>
      <c r="AZ582" s="294"/>
      <c r="BA582" s="294"/>
      <c r="BB582" s="294"/>
      <c r="BC582" s="294"/>
      <c r="BD582" s="291" t="s">
        <v>2669</v>
      </c>
      <c r="BE582" s="291" t="s">
        <v>204</v>
      </c>
      <c r="BF582" s="285" t="s">
        <v>1231</v>
      </c>
    </row>
    <row r="583" spans="49:58">
      <c r="AW583" s="294"/>
      <c r="AX583" s="294"/>
      <c r="AY583" s="294"/>
      <c r="AZ583" s="294"/>
      <c r="BA583" s="294"/>
      <c r="BB583" s="294"/>
      <c r="BC583" s="294"/>
      <c r="BD583" s="291" t="s">
        <v>2670</v>
      </c>
      <c r="BE583" s="291" t="s">
        <v>2666</v>
      </c>
      <c r="BF583" s="285" t="s">
        <v>1232</v>
      </c>
    </row>
    <row r="584" spans="49:58">
      <c r="AW584" s="294"/>
      <c r="AX584" s="294"/>
      <c r="AY584" s="294"/>
      <c r="AZ584" s="294"/>
      <c r="BA584" s="294"/>
      <c r="BB584" s="294"/>
      <c r="BC584" s="294"/>
      <c r="BD584" s="291" t="s">
        <v>2671</v>
      </c>
      <c r="BE584" s="291" t="s">
        <v>205</v>
      </c>
      <c r="BF584" s="285" t="s">
        <v>1233</v>
      </c>
    </row>
    <row r="585" spans="49:58">
      <c r="AW585" s="294"/>
      <c r="AX585" s="294"/>
      <c r="AY585" s="294"/>
      <c r="AZ585" s="294"/>
      <c r="BA585" s="294"/>
      <c r="BB585" s="294"/>
      <c r="BC585" s="294"/>
      <c r="BD585" s="291" t="s">
        <v>65</v>
      </c>
      <c r="BE585" s="291" t="s">
        <v>1226</v>
      </c>
      <c r="BF585" s="285" t="s">
        <v>2684</v>
      </c>
    </row>
    <row r="586" spans="49:58">
      <c r="AW586" s="294"/>
      <c r="AX586" s="294"/>
      <c r="AY586" s="294"/>
      <c r="AZ586" s="294"/>
      <c r="BA586" s="294"/>
      <c r="BB586" s="294"/>
      <c r="BC586" s="294"/>
      <c r="BD586" s="291" t="s">
        <v>2672</v>
      </c>
      <c r="BE586" s="291" t="s">
        <v>1470</v>
      </c>
      <c r="BF586" s="285" t="s">
        <v>209</v>
      </c>
    </row>
    <row r="587" spans="49:58">
      <c r="AW587" s="294"/>
      <c r="AX587" s="294"/>
      <c r="AY587" s="294"/>
      <c r="AZ587" s="294"/>
      <c r="BA587" s="294"/>
      <c r="BB587" s="294"/>
      <c r="BC587" s="294"/>
      <c r="BD587" s="291" t="s">
        <v>1227</v>
      </c>
      <c r="BE587" s="291" t="s">
        <v>2667</v>
      </c>
      <c r="BF587" s="285" t="s">
        <v>2685</v>
      </c>
    </row>
    <row r="588" spans="49:58">
      <c r="AW588" s="294"/>
      <c r="AX588" s="294"/>
      <c r="AY588" s="294"/>
      <c r="AZ588" s="294"/>
      <c r="BA588" s="294"/>
      <c r="BB588" s="294"/>
      <c r="BC588" s="294"/>
      <c r="BD588" s="291" t="s">
        <v>2673</v>
      </c>
      <c r="BE588" s="291" t="s">
        <v>2668</v>
      </c>
      <c r="BF588" s="285" t="s">
        <v>1472</v>
      </c>
    </row>
    <row r="589" spans="49:58">
      <c r="AW589" s="294"/>
      <c r="AX589" s="294"/>
      <c r="AY589" s="294"/>
      <c r="AZ589" s="294"/>
      <c r="BA589" s="294"/>
      <c r="BB589" s="294"/>
      <c r="BC589" s="294"/>
      <c r="BD589" s="291" t="s">
        <v>2674</v>
      </c>
      <c r="BE589" s="291" t="s">
        <v>2669</v>
      </c>
      <c r="BF589" s="285" t="s">
        <v>2686</v>
      </c>
    </row>
    <row r="590" spans="49:58">
      <c r="AW590" s="294"/>
      <c r="AX590" s="294"/>
      <c r="AY590" s="294"/>
      <c r="AZ590" s="294"/>
      <c r="BA590" s="294"/>
      <c r="BB590" s="294"/>
      <c r="BC590" s="294"/>
      <c r="BD590" s="291" t="s">
        <v>2675</v>
      </c>
      <c r="BE590" s="291" t="s">
        <v>2670</v>
      </c>
      <c r="BF590" s="285" t="s">
        <v>2687</v>
      </c>
    </row>
    <row r="591" spans="49:58">
      <c r="AW591" s="294"/>
      <c r="AX591" s="294"/>
      <c r="AY591" s="294"/>
      <c r="AZ591" s="294"/>
      <c r="BA591" s="294"/>
      <c r="BB591" s="294"/>
      <c r="BC591" s="294"/>
      <c r="BD591" s="291" t="s">
        <v>1534</v>
      </c>
      <c r="BE591" s="291" t="s">
        <v>2671</v>
      </c>
      <c r="BF591" s="285" t="s">
        <v>3047</v>
      </c>
    </row>
    <row r="592" spans="49:58">
      <c r="AW592" s="294"/>
      <c r="AX592" s="294"/>
      <c r="AY592" s="294"/>
      <c r="AZ592" s="294"/>
      <c r="BA592" s="294"/>
      <c r="BB592" s="294"/>
      <c r="BC592" s="294"/>
      <c r="BD592" s="291" t="s">
        <v>1535</v>
      </c>
      <c r="BE592" s="291" t="s">
        <v>65</v>
      </c>
      <c r="BF592" s="285" t="s">
        <v>2688</v>
      </c>
    </row>
    <row r="593" spans="49:61">
      <c r="AW593" s="294"/>
      <c r="AX593" s="294"/>
      <c r="AY593" s="294"/>
      <c r="AZ593" s="294"/>
      <c r="BA593" s="294"/>
      <c r="BB593" s="294"/>
      <c r="BC593" s="294"/>
      <c r="BD593" s="291" t="s">
        <v>2942</v>
      </c>
      <c r="BE593" s="291" t="s">
        <v>2672</v>
      </c>
      <c r="BF593" s="285" t="s">
        <v>2689</v>
      </c>
    </row>
    <row r="594" spans="49:61">
      <c r="AW594" s="294"/>
      <c r="AX594" s="294"/>
      <c r="AY594" s="294"/>
      <c r="AZ594" s="294"/>
      <c r="BA594" s="294"/>
      <c r="BB594" s="294"/>
      <c r="BC594" s="294"/>
      <c r="BD594" s="291" t="s">
        <v>1536</v>
      </c>
      <c r="BE594" s="291" t="s">
        <v>1227</v>
      </c>
      <c r="BF594" s="285" t="s">
        <v>2690</v>
      </c>
    </row>
    <row r="595" spans="49:61">
      <c r="AW595" s="294"/>
      <c r="AX595" s="294"/>
      <c r="AY595" s="294"/>
      <c r="AZ595" s="294"/>
      <c r="BA595" s="294"/>
      <c r="BB595" s="294"/>
      <c r="BC595" s="294"/>
      <c r="BD595" s="291" t="s">
        <v>1228</v>
      </c>
      <c r="BE595" s="291" t="s">
        <v>2673</v>
      </c>
      <c r="BF595" s="285" t="s">
        <v>1234</v>
      </c>
    </row>
    <row r="596" spans="49:61">
      <c r="AW596" s="294"/>
      <c r="AX596" s="294"/>
      <c r="AY596" s="294"/>
      <c r="AZ596" s="294"/>
      <c r="BA596" s="294"/>
      <c r="BB596" s="294"/>
      <c r="BC596" s="294"/>
      <c r="BD596" s="291" t="s">
        <v>1229</v>
      </c>
      <c r="BE596" s="291" t="s">
        <v>2674</v>
      </c>
      <c r="BF596" s="285" t="s">
        <v>2691</v>
      </c>
    </row>
    <row r="597" spans="49:61">
      <c r="AW597" s="294"/>
      <c r="AX597" s="294"/>
      <c r="AY597" s="294"/>
      <c r="AZ597" s="294"/>
      <c r="BA597" s="294"/>
      <c r="BB597" s="294"/>
      <c r="BC597" s="294"/>
      <c r="BD597" s="291" t="s">
        <v>68</v>
      </c>
      <c r="BE597" s="291" t="s">
        <v>2675</v>
      </c>
      <c r="BF597" s="285" t="s">
        <v>2692</v>
      </c>
    </row>
    <row r="598" spans="49:61">
      <c r="AW598" s="294"/>
      <c r="AX598" s="294"/>
      <c r="AY598" s="294"/>
      <c r="AZ598" s="294"/>
      <c r="BA598" s="294"/>
      <c r="BB598" s="294"/>
      <c r="BC598" s="294"/>
      <c r="BD598" s="291" t="s">
        <v>1230</v>
      </c>
      <c r="BE598" s="291" t="s">
        <v>1534</v>
      </c>
      <c r="BF598" s="285" t="s">
        <v>1235</v>
      </c>
      <c r="BI598" s="116"/>
    </row>
    <row r="599" spans="49:61">
      <c r="AW599" s="294"/>
      <c r="AX599" s="294"/>
      <c r="AY599" s="294"/>
      <c r="AZ599" s="294"/>
      <c r="BA599" s="294"/>
      <c r="BB599" s="294"/>
      <c r="BC599" s="294"/>
      <c r="BD599" s="291" t="s">
        <v>2677</v>
      </c>
      <c r="BE599" s="291" t="s">
        <v>1535</v>
      </c>
      <c r="BF599" s="285" t="s">
        <v>1236</v>
      </c>
    </row>
    <row r="600" spans="49:61">
      <c r="AW600" s="294"/>
      <c r="AX600" s="294"/>
      <c r="AY600" s="294"/>
      <c r="AZ600" s="294"/>
      <c r="BA600" s="294"/>
      <c r="BB600" s="294"/>
      <c r="BC600" s="294"/>
      <c r="BD600" s="291" t="s">
        <v>1073</v>
      </c>
      <c r="BE600" s="291" t="s">
        <v>2676</v>
      </c>
      <c r="BF600" s="285" t="s">
        <v>2693</v>
      </c>
    </row>
    <row r="601" spans="49:61">
      <c r="AW601" s="294"/>
      <c r="AX601" s="294"/>
      <c r="AY601" s="294"/>
      <c r="AZ601" s="294"/>
      <c r="BA601" s="294"/>
      <c r="BB601" s="294"/>
      <c r="BC601" s="294"/>
      <c r="BD601" s="291" t="s">
        <v>2678</v>
      </c>
      <c r="BE601" s="291" t="s">
        <v>1536</v>
      </c>
      <c r="BF601" s="285" t="s">
        <v>3048</v>
      </c>
    </row>
    <row r="602" spans="49:61">
      <c r="AW602" s="294"/>
      <c r="AX602" s="294"/>
      <c r="AY602" s="294"/>
      <c r="AZ602" s="294"/>
      <c r="BA602" s="294"/>
      <c r="BB602" s="294"/>
      <c r="BC602" s="294"/>
      <c r="BD602" s="291" t="s">
        <v>1471</v>
      </c>
      <c r="BE602" s="291" t="s">
        <v>1228</v>
      </c>
      <c r="BF602" s="285" t="s">
        <v>1473</v>
      </c>
    </row>
    <row r="603" spans="49:61">
      <c r="AW603" s="294"/>
      <c r="AX603" s="294"/>
      <c r="AY603" s="294"/>
      <c r="AZ603" s="294"/>
      <c r="BA603" s="294"/>
      <c r="BB603" s="294"/>
      <c r="BC603" s="294"/>
      <c r="BD603" s="291" t="s">
        <v>2679</v>
      </c>
      <c r="BE603" s="291" t="s">
        <v>1229</v>
      </c>
      <c r="BF603" s="285" t="s">
        <v>1538</v>
      </c>
    </row>
    <row r="604" spans="49:61">
      <c r="AW604" s="294"/>
      <c r="AX604" s="294"/>
      <c r="AY604" s="294"/>
      <c r="AZ604" s="294"/>
      <c r="BA604" s="294"/>
      <c r="BB604" s="294"/>
      <c r="BC604" s="294"/>
      <c r="BD604" s="291" t="s">
        <v>2680</v>
      </c>
      <c r="BE604" s="291" t="s">
        <v>68</v>
      </c>
      <c r="BF604" s="285" t="s">
        <v>2694</v>
      </c>
    </row>
    <row r="605" spans="49:61">
      <c r="AW605" s="294"/>
      <c r="AX605" s="294"/>
      <c r="AY605" s="294"/>
      <c r="AZ605" s="294"/>
      <c r="BA605" s="294"/>
      <c r="BB605" s="294"/>
      <c r="BC605" s="294"/>
      <c r="BD605" s="291" t="s">
        <v>2681</v>
      </c>
      <c r="BE605" s="291" t="s">
        <v>1230</v>
      </c>
      <c r="BF605" s="285" t="s">
        <v>1237</v>
      </c>
    </row>
    <row r="606" spans="49:61">
      <c r="AW606" s="294"/>
      <c r="AX606" s="294"/>
      <c r="AY606" s="294"/>
      <c r="AZ606" s="294"/>
      <c r="BA606" s="294"/>
      <c r="BB606" s="294"/>
      <c r="BC606" s="294"/>
      <c r="BD606" s="291" t="s">
        <v>2682</v>
      </c>
      <c r="BE606" s="291" t="s">
        <v>2677</v>
      </c>
      <c r="BF606" s="285" t="s">
        <v>216</v>
      </c>
    </row>
    <row r="607" spans="49:61">
      <c r="AW607" s="294"/>
      <c r="AX607" s="294"/>
      <c r="AY607" s="294"/>
      <c r="AZ607" s="294"/>
      <c r="BA607" s="294"/>
      <c r="BB607" s="294"/>
      <c r="BC607" s="294"/>
      <c r="BD607" s="291" t="s">
        <v>2683</v>
      </c>
      <c r="BE607" s="291" t="s">
        <v>1073</v>
      </c>
      <c r="BF607" s="285" t="s">
        <v>1238</v>
      </c>
    </row>
    <row r="608" spans="49:61">
      <c r="AW608" s="294"/>
      <c r="AX608" s="294"/>
      <c r="AY608" s="294"/>
      <c r="AZ608" s="294"/>
      <c r="BA608" s="294"/>
      <c r="BB608" s="294"/>
      <c r="BC608" s="294"/>
      <c r="BD608" s="291" t="s">
        <v>1537</v>
      </c>
      <c r="BE608" s="291" t="s">
        <v>2678</v>
      </c>
      <c r="BF608" s="285" t="s">
        <v>2696</v>
      </c>
    </row>
    <row r="609" spans="49:58">
      <c r="AW609" s="294"/>
      <c r="AX609" s="294"/>
      <c r="AY609" s="294"/>
      <c r="AZ609" s="294"/>
      <c r="BA609" s="294"/>
      <c r="BB609" s="294"/>
      <c r="BC609" s="294"/>
      <c r="BD609" s="291" t="s">
        <v>1231</v>
      </c>
      <c r="BE609" s="291" t="s">
        <v>1471</v>
      </c>
      <c r="BF609" s="285" t="s">
        <v>1474</v>
      </c>
    </row>
    <row r="610" spans="49:58">
      <c r="AW610" s="294"/>
      <c r="AX610" s="294"/>
      <c r="AY610" s="294"/>
      <c r="AZ610" s="294"/>
      <c r="BA610" s="294"/>
      <c r="BB610" s="294"/>
      <c r="BC610" s="294"/>
      <c r="BD610" s="291" t="s">
        <v>1232</v>
      </c>
      <c r="BE610" s="291" t="s">
        <v>2679</v>
      </c>
      <c r="BF610" s="285" t="s">
        <v>2697</v>
      </c>
    </row>
    <row r="611" spans="49:58">
      <c r="AW611" s="294"/>
      <c r="AX611" s="294"/>
      <c r="AY611" s="294"/>
      <c r="AZ611" s="294"/>
      <c r="BA611" s="294"/>
      <c r="BB611" s="294"/>
      <c r="BC611" s="294"/>
      <c r="BD611" s="291" t="s">
        <v>1233</v>
      </c>
      <c r="BE611" s="291" t="s">
        <v>2680</v>
      </c>
      <c r="BF611" s="285" t="s">
        <v>2698</v>
      </c>
    </row>
    <row r="612" spans="49:58">
      <c r="AW612" s="294"/>
      <c r="AX612" s="294"/>
      <c r="AY612" s="294"/>
      <c r="AZ612" s="294"/>
      <c r="BA612" s="294"/>
      <c r="BB612" s="294"/>
      <c r="BC612" s="294"/>
      <c r="BD612" s="291" t="s">
        <v>2684</v>
      </c>
      <c r="BE612" s="291" t="s">
        <v>2681</v>
      </c>
      <c r="BF612" s="285" t="s">
        <v>2699</v>
      </c>
    </row>
    <row r="613" spans="49:58">
      <c r="AW613" s="294"/>
      <c r="AX613" s="294"/>
      <c r="AY613" s="294"/>
      <c r="AZ613" s="294"/>
      <c r="BA613" s="294"/>
      <c r="BB613" s="294"/>
      <c r="BC613" s="294"/>
      <c r="BD613" s="291" t="s">
        <v>209</v>
      </c>
      <c r="BE613" s="291" t="s">
        <v>2682</v>
      </c>
      <c r="BF613" s="285" t="s">
        <v>2700</v>
      </c>
    </row>
    <row r="614" spans="49:58">
      <c r="AW614" s="294"/>
      <c r="AX614" s="294"/>
      <c r="AY614" s="294"/>
      <c r="AZ614" s="294"/>
      <c r="BA614" s="294"/>
      <c r="BB614" s="294"/>
      <c r="BC614" s="294"/>
      <c r="BD614" s="291" t="s">
        <v>2685</v>
      </c>
      <c r="BE614" s="291" t="s">
        <v>2683</v>
      </c>
      <c r="BF614" s="285" t="s">
        <v>71</v>
      </c>
    </row>
    <row r="615" spans="49:58">
      <c r="AW615" s="294"/>
      <c r="AX615" s="294"/>
      <c r="AY615" s="294"/>
      <c r="AZ615" s="294"/>
      <c r="BA615" s="294"/>
      <c r="BB615" s="294"/>
      <c r="BC615" s="294"/>
      <c r="BD615" s="291" t="s">
        <v>1472</v>
      </c>
      <c r="BE615" s="291" t="s">
        <v>1537</v>
      </c>
      <c r="BF615" s="285" t="s">
        <v>1239</v>
      </c>
    </row>
    <row r="616" spans="49:58">
      <c r="AW616" s="294"/>
      <c r="AX616" s="294"/>
      <c r="AY616" s="294"/>
      <c r="AZ616" s="294"/>
      <c r="BA616" s="294"/>
      <c r="BB616" s="294"/>
      <c r="BC616" s="294"/>
      <c r="BD616" s="291" t="s">
        <v>2686</v>
      </c>
      <c r="BE616" s="291" t="s">
        <v>1231</v>
      </c>
      <c r="BF616" s="285" t="s">
        <v>1240</v>
      </c>
    </row>
    <row r="617" spans="49:58">
      <c r="AW617" s="294"/>
      <c r="AX617" s="294"/>
      <c r="AY617" s="294"/>
      <c r="AZ617" s="294"/>
      <c r="BA617" s="294"/>
      <c r="BB617" s="294"/>
      <c r="BC617" s="294"/>
      <c r="BD617" s="291" t="s">
        <v>2687</v>
      </c>
      <c r="BE617" s="291" t="s">
        <v>1232</v>
      </c>
      <c r="BF617" s="285" t="s">
        <v>1241</v>
      </c>
    </row>
    <row r="618" spans="49:58">
      <c r="AW618" s="294"/>
      <c r="AX618" s="294"/>
      <c r="AY618" s="294"/>
      <c r="AZ618" s="294"/>
      <c r="BA618" s="294"/>
      <c r="BB618" s="294"/>
      <c r="BC618" s="294"/>
      <c r="BD618" s="291" t="s">
        <v>211</v>
      </c>
      <c r="BE618" s="291" t="s">
        <v>1233</v>
      </c>
      <c r="BF618" s="285" t="s">
        <v>1539</v>
      </c>
    </row>
    <row r="619" spans="49:58">
      <c r="AW619" s="294"/>
      <c r="AX619" s="294"/>
      <c r="AY619" s="294"/>
      <c r="AZ619" s="294"/>
      <c r="BA619" s="294"/>
      <c r="BB619" s="294"/>
      <c r="BC619" s="294"/>
      <c r="BD619" s="291" t="s">
        <v>2688</v>
      </c>
      <c r="BE619" s="291" t="s">
        <v>2684</v>
      </c>
      <c r="BF619" s="285" t="s">
        <v>2701</v>
      </c>
    </row>
    <row r="620" spans="49:58">
      <c r="AW620" s="294"/>
      <c r="AX620" s="294"/>
      <c r="AY620" s="294"/>
      <c r="AZ620" s="294"/>
      <c r="BA620" s="294"/>
      <c r="BB620" s="294"/>
      <c r="BC620" s="294"/>
      <c r="BD620" s="291" t="s">
        <v>2689</v>
      </c>
      <c r="BE620" s="291" t="s">
        <v>209</v>
      </c>
      <c r="BF620" s="285" t="s">
        <v>2702</v>
      </c>
    </row>
    <row r="621" spans="49:58">
      <c r="AW621" s="294"/>
      <c r="AX621" s="294"/>
      <c r="AY621" s="294"/>
      <c r="AZ621" s="294"/>
      <c r="BA621" s="294"/>
      <c r="BB621" s="294"/>
      <c r="BC621" s="294"/>
      <c r="BD621" s="291" t="s">
        <v>2690</v>
      </c>
      <c r="BE621" s="291" t="s">
        <v>2685</v>
      </c>
      <c r="BF621" s="285" t="s">
        <v>2703</v>
      </c>
    </row>
    <row r="622" spans="49:58">
      <c r="AW622" s="294"/>
      <c r="AX622" s="294"/>
      <c r="AY622" s="294"/>
      <c r="AZ622" s="294"/>
      <c r="BA622" s="294"/>
      <c r="BB622" s="294"/>
      <c r="BC622" s="294"/>
      <c r="BD622" s="291" t="s">
        <v>1234</v>
      </c>
      <c r="BE622" s="291" t="s">
        <v>1472</v>
      </c>
      <c r="BF622" s="285" t="s">
        <v>1242</v>
      </c>
    </row>
    <row r="623" spans="49:58">
      <c r="AW623" s="294"/>
      <c r="AX623" s="294"/>
      <c r="AY623" s="294"/>
      <c r="AZ623" s="294"/>
      <c r="BA623" s="294"/>
      <c r="BB623" s="294"/>
      <c r="BC623" s="294"/>
      <c r="BD623" s="291" t="s">
        <v>2691</v>
      </c>
      <c r="BE623" s="291" t="s">
        <v>2686</v>
      </c>
      <c r="BF623" s="285" t="s">
        <v>3049</v>
      </c>
    </row>
    <row r="624" spans="49:58">
      <c r="AW624" s="294"/>
      <c r="AX624" s="294"/>
      <c r="AY624" s="294"/>
      <c r="AZ624" s="294"/>
      <c r="BA624" s="294"/>
      <c r="BB624" s="294"/>
      <c r="BC624" s="294"/>
      <c r="BD624" s="291" t="s">
        <v>2692</v>
      </c>
      <c r="BE624" s="291" t="s">
        <v>2687</v>
      </c>
      <c r="BF624" s="285" t="s">
        <v>3050</v>
      </c>
    </row>
    <row r="625" spans="49:58">
      <c r="AW625" s="294"/>
      <c r="AX625" s="294"/>
      <c r="AY625" s="294"/>
      <c r="AZ625" s="294"/>
      <c r="BA625" s="294"/>
      <c r="BB625" s="294"/>
      <c r="BC625" s="294"/>
      <c r="BD625" s="291" t="s">
        <v>1235</v>
      </c>
      <c r="BE625" s="291" t="s">
        <v>211</v>
      </c>
      <c r="BF625" s="285" t="s">
        <v>1244</v>
      </c>
    </row>
    <row r="626" spans="49:58">
      <c r="AW626" s="294"/>
      <c r="AX626" s="294"/>
      <c r="AY626" s="294"/>
      <c r="AZ626" s="294"/>
      <c r="BA626" s="294"/>
      <c r="BB626" s="294"/>
      <c r="BC626" s="294"/>
      <c r="BD626" s="291" t="s">
        <v>1236</v>
      </c>
      <c r="BE626" s="291" t="s">
        <v>2688</v>
      </c>
      <c r="BF626" s="285" t="s">
        <v>1426</v>
      </c>
    </row>
    <row r="627" spans="49:58">
      <c r="AW627" s="294"/>
      <c r="AX627" s="294"/>
      <c r="AY627" s="294"/>
      <c r="AZ627" s="294"/>
      <c r="BA627" s="294"/>
      <c r="BB627" s="294"/>
      <c r="BC627" s="294"/>
      <c r="BD627" s="291" t="s">
        <v>2693</v>
      </c>
      <c r="BE627" s="291" t="s">
        <v>2689</v>
      </c>
      <c r="BF627" s="285" t="s">
        <v>2706</v>
      </c>
    </row>
    <row r="628" spans="49:58">
      <c r="AW628" s="294"/>
      <c r="AX628" s="294"/>
      <c r="AY628" s="294"/>
      <c r="AZ628" s="294"/>
      <c r="BA628" s="294"/>
      <c r="BB628" s="294"/>
      <c r="BC628" s="294"/>
      <c r="BD628" s="291" t="s">
        <v>1473</v>
      </c>
      <c r="BE628" s="291" t="s">
        <v>2690</v>
      </c>
      <c r="BF628" s="285" t="s">
        <v>1475</v>
      </c>
    </row>
    <row r="629" spans="49:58">
      <c r="AW629" s="294"/>
      <c r="AX629" s="294"/>
      <c r="AY629" s="294"/>
      <c r="AZ629" s="294"/>
      <c r="BA629" s="294"/>
      <c r="BB629" s="294"/>
      <c r="BC629" s="294"/>
      <c r="BD629" s="291" t="s">
        <v>1538</v>
      </c>
      <c r="BE629" s="291" t="s">
        <v>1234</v>
      </c>
      <c r="BF629" s="285" t="s">
        <v>57</v>
      </c>
    </row>
    <row r="630" spans="49:58">
      <c r="AW630" s="294"/>
      <c r="AX630" s="294"/>
      <c r="AY630" s="294"/>
      <c r="AZ630" s="294"/>
      <c r="BA630" s="294"/>
      <c r="BB630" s="294"/>
      <c r="BC630" s="294"/>
      <c r="BD630" s="291" t="s">
        <v>2694</v>
      </c>
      <c r="BE630" s="291" t="s">
        <v>2691</v>
      </c>
      <c r="BF630" s="285" t="s">
        <v>2707</v>
      </c>
    </row>
    <row r="631" spans="49:58">
      <c r="AW631" s="294"/>
      <c r="AX631" s="294"/>
      <c r="AY631" s="294"/>
      <c r="AZ631" s="294"/>
      <c r="BA631" s="294"/>
      <c r="BB631" s="294"/>
      <c r="BC631" s="294"/>
      <c r="BD631" s="291" t="s">
        <v>1237</v>
      </c>
      <c r="BE631" s="291" t="s">
        <v>2692</v>
      </c>
      <c r="BF631" s="285" t="s">
        <v>2709</v>
      </c>
    </row>
    <row r="632" spans="49:58">
      <c r="AW632" s="294"/>
      <c r="AX632" s="294"/>
      <c r="AY632" s="294"/>
      <c r="AZ632" s="294"/>
      <c r="BA632" s="294"/>
      <c r="BB632" s="294"/>
      <c r="BC632" s="294"/>
      <c r="BD632" s="291" t="s">
        <v>2695</v>
      </c>
      <c r="BE632" s="291" t="s">
        <v>1235</v>
      </c>
      <c r="BF632" s="285" t="s">
        <v>2710</v>
      </c>
    </row>
    <row r="633" spans="49:58">
      <c r="AW633" s="294"/>
      <c r="AX633" s="294"/>
      <c r="AY633" s="294"/>
      <c r="AZ633" s="294"/>
      <c r="BA633" s="294"/>
      <c r="BB633" s="294"/>
      <c r="BC633" s="294"/>
      <c r="BD633" s="291" t="s">
        <v>1238</v>
      </c>
      <c r="BE633" s="291" t="s">
        <v>1236</v>
      </c>
      <c r="BF633" s="285" t="s">
        <v>1245</v>
      </c>
    </row>
    <row r="634" spans="49:58">
      <c r="AW634" s="294"/>
      <c r="AX634" s="294"/>
      <c r="AY634" s="294"/>
      <c r="AZ634" s="294"/>
      <c r="BA634" s="294"/>
      <c r="BB634" s="294"/>
      <c r="BC634" s="294"/>
      <c r="BD634" s="291" t="s">
        <v>2696</v>
      </c>
      <c r="BE634" s="291" t="s">
        <v>2693</v>
      </c>
      <c r="BF634" s="285" t="s">
        <v>1476</v>
      </c>
    </row>
    <row r="635" spans="49:58">
      <c r="AW635" s="294"/>
      <c r="AX635" s="294"/>
      <c r="AY635" s="294"/>
      <c r="AZ635" s="294"/>
      <c r="BA635" s="294"/>
      <c r="BB635" s="294"/>
      <c r="BC635" s="294"/>
      <c r="BD635" s="291" t="s">
        <v>1474</v>
      </c>
      <c r="BE635" s="291" t="s">
        <v>1473</v>
      </c>
      <c r="BF635" s="285" t="s">
        <v>1540</v>
      </c>
    </row>
    <row r="636" spans="49:58">
      <c r="AW636" s="294"/>
      <c r="AX636" s="294"/>
      <c r="AY636" s="294"/>
      <c r="AZ636" s="294"/>
      <c r="BA636" s="294"/>
      <c r="BB636" s="294"/>
      <c r="BC636" s="294"/>
      <c r="BD636" s="291" t="s">
        <v>2697</v>
      </c>
      <c r="BE636" s="291" t="s">
        <v>1538</v>
      </c>
      <c r="BF636" s="285" t="s">
        <v>2712</v>
      </c>
    </row>
    <row r="637" spans="49:58">
      <c r="AW637" s="294"/>
      <c r="AX637" s="294"/>
      <c r="AY637" s="294"/>
      <c r="AZ637" s="294"/>
      <c r="BA637" s="294"/>
      <c r="BB637" s="294"/>
      <c r="BC637" s="294"/>
      <c r="BD637" s="291" t="s">
        <v>2698</v>
      </c>
      <c r="BE637" s="291" t="s">
        <v>2694</v>
      </c>
      <c r="BF637" s="285" t="s">
        <v>3051</v>
      </c>
    </row>
    <row r="638" spans="49:58">
      <c r="AW638" s="294"/>
      <c r="AX638" s="294"/>
      <c r="AY638" s="294"/>
      <c r="AZ638" s="294"/>
      <c r="BA638" s="294"/>
      <c r="BB638" s="294"/>
      <c r="BC638" s="294"/>
      <c r="BD638" s="291" t="s">
        <v>2699</v>
      </c>
      <c r="BE638" s="291" t="s">
        <v>1237</v>
      </c>
      <c r="BF638" s="285" t="s">
        <v>1477</v>
      </c>
    </row>
    <row r="639" spans="49:58">
      <c r="AW639" s="294"/>
      <c r="AX639" s="294"/>
      <c r="AY639" s="294"/>
      <c r="AZ639" s="294"/>
      <c r="BA639" s="294"/>
      <c r="BB639" s="294"/>
      <c r="BC639" s="294"/>
      <c r="BD639" s="291" t="s">
        <v>2700</v>
      </c>
      <c r="BE639" s="291" t="s">
        <v>2695</v>
      </c>
      <c r="BF639" s="285" t="s">
        <v>1541</v>
      </c>
    </row>
    <row r="640" spans="49:58">
      <c r="AW640" s="294"/>
      <c r="AX640" s="294"/>
      <c r="AY640" s="294"/>
      <c r="AZ640" s="294"/>
      <c r="BA640" s="294"/>
      <c r="BB640" s="294"/>
      <c r="BC640" s="294"/>
      <c r="BD640" s="291" t="s">
        <v>71</v>
      </c>
      <c r="BE640" s="291" t="s">
        <v>1238</v>
      </c>
      <c r="BF640" s="285" t="s">
        <v>1246</v>
      </c>
    </row>
    <row r="641" spans="49:58">
      <c r="AW641" s="294"/>
      <c r="AX641" s="294"/>
      <c r="AY641" s="294"/>
      <c r="AZ641" s="294"/>
      <c r="BA641" s="294"/>
      <c r="BB641" s="294"/>
      <c r="BC641" s="294"/>
      <c r="BD641" s="291" t="s">
        <v>1239</v>
      </c>
      <c r="BE641" s="291" t="s">
        <v>2696</v>
      </c>
      <c r="BF641" s="285" t="s">
        <v>3052</v>
      </c>
    </row>
    <row r="642" spans="49:58">
      <c r="AW642" s="294"/>
      <c r="AX642" s="294"/>
      <c r="AY642" s="294"/>
      <c r="AZ642" s="294"/>
      <c r="BA642" s="294"/>
      <c r="BB642" s="294"/>
      <c r="BC642" s="294"/>
      <c r="BD642" s="291" t="s">
        <v>1240</v>
      </c>
      <c r="BE642" s="291" t="s">
        <v>1474</v>
      </c>
      <c r="BF642" s="285" t="s">
        <v>3053</v>
      </c>
    </row>
    <row r="643" spans="49:58">
      <c r="AW643" s="294"/>
      <c r="AX643" s="294"/>
      <c r="AY643" s="294"/>
      <c r="AZ643" s="294"/>
      <c r="BA643" s="294"/>
      <c r="BB643" s="294"/>
      <c r="BC643" s="294"/>
      <c r="BD643" s="291" t="s">
        <v>1241</v>
      </c>
      <c r="BE643" s="291" t="s">
        <v>2697</v>
      </c>
      <c r="BF643" s="285" t="s">
        <v>3054</v>
      </c>
    </row>
    <row r="644" spans="49:58">
      <c r="AW644" s="294"/>
      <c r="AX644" s="294"/>
      <c r="AY644" s="294"/>
      <c r="AZ644" s="294"/>
      <c r="BA644" s="294"/>
      <c r="BB644" s="294"/>
      <c r="BC644" s="294"/>
      <c r="BD644" s="291" t="s">
        <v>1539</v>
      </c>
      <c r="BE644" s="291" t="s">
        <v>2698</v>
      </c>
      <c r="BF644" s="285" t="s">
        <v>225</v>
      </c>
    </row>
    <row r="645" spans="49:58">
      <c r="AW645" s="294"/>
      <c r="AX645" s="294"/>
      <c r="AY645" s="294"/>
      <c r="AZ645" s="294"/>
      <c r="BA645" s="294"/>
      <c r="BB645" s="294"/>
      <c r="BC645" s="294"/>
      <c r="BD645" s="291" t="s">
        <v>2701</v>
      </c>
      <c r="BE645" s="291" t="s">
        <v>2699</v>
      </c>
      <c r="BF645" s="285" t="s">
        <v>1247</v>
      </c>
    </row>
    <row r="646" spans="49:58">
      <c r="AW646" s="294"/>
      <c r="AX646" s="294"/>
      <c r="AY646" s="294"/>
      <c r="AZ646" s="294"/>
      <c r="BA646" s="294"/>
      <c r="BB646" s="294"/>
      <c r="BC646" s="294"/>
      <c r="BD646" s="291" t="s">
        <v>2702</v>
      </c>
      <c r="BE646" s="291" t="s">
        <v>2700</v>
      </c>
      <c r="BF646" s="285" t="s">
        <v>1248</v>
      </c>
    </row>
    <row r="647" spans="49:58">
      <c r="AW647" s="294"/>
      <c r="AX647" s="294"/>
      <c r="AY647" s="294"/>
      <c r="AZ647" s="294"/>
      <c r="BA647" s="294"/>
      <c r="BB647" s="294"/>
      <c r="BC647" s="294"/>
      <c r="BD647" s="291" t="s">
        <v>2703</v>
      </c>
      <c r="BE647" s="291" t="s">
        <v>71</v>
      </c>
      <c r="BF647" s="285" t="s">
        <v>2716</v>
      </c>
    </row>
    <row r="648" spans="49:58">
      <c r="AW648" s="294"/>
      <c r="AX648" s="294"/>
      <c r="AY648" s="294"/>
      <c r="AZ648" s="294"/>
      <c r="BA648" s="294"/>
      <c r="BB648" s="294"/>
      <c r="BC648" s="294"/>
      <c r="BD648" s="291" t="s">
        <v>2173</v>
      </c>
      <c r="BE648" s="291" t="s">
        <v>1239</v>
      </c>
      <c r="BF648" s="285" t="s">
        <v>2717</v>
      </c>
    </row>
    <row r="649" spans="49:58">
      <c r="AW649" s="294"/>
      <c r="AX649" s="294"/>
      <c r="AY649" s="294"/>
      <c r="AZ649" s="294"/>
      <c r="BA649" s="294"/>
      <c r="BB649" s="294"/>
      <c r="BC649" s="294"/>
      <c r="BD649" s="291" t="s">
        <v>1242</v>
      </c>
      <c r="BE649" s="291" t="s">
        <v>1240</v>
      </c>
      <c r="BF649" s="285" t="s">
        <v>1249</v>
      </c>
    </row>
    <row r="650" spans="49:58">
      <c r="AW650" s="294"/>
      <c r="AX650" s="294"/>
      <c r="AY650" s="294"/>
      <c r="AZ650" s="294"/>
      <c r="BA650" s="294"/>
      <c r="BB650" s="294"/>
      <c r="BC650" s="294"/>
      <c r="BD650" s="291" t="s">
        <v>1243</v>
      </c>
      <c r="BE650" s="291" t="s">
        <v>1241</v>
      </c>
      <c r="BF650" s="285" t="s">
        <v>2718</v>
      </c>
    </row>
    <row r="651" spans="49:58">
      <c r="AW651" s="294"/>
      <c r="AX651" s="294"/>
      <c r="AY651" s="294"/>
      <c r="AZ651" s="294"/>
      <c r="BA651" s="294"/>
      <c r="BB651" s="294"/>
      <c r="BC651" s="294"/>
      <c r="BD651" s="291" t="s">
        <v>1244</v>
      </c>
      <c r="BE651" s="291" t="s">
        <v>1539</v>
      </c>
      <c r="BF651" s="285" t="s">
        <v>1478</v>
      </c>
    </row>
    <row r="652" spans="49:58">
      <c r="AW652" s="294"/>
      <c r="AX652" s="294"/>
      <c r="AY652" s="294"/>
      <c r="AZ652" s="294"/>
      <c r="BA652" s="294"/>
      <c r="BB652" s="294"/>
      <c r="BC652" s="294"/>
      <c r="BD652" s="291" t="s">
        <v>2704</v>
      </c>
      <c r="BE652" s="291" t="s">
        <v>2701</v>
      </c>
      <c r="BF652" s="285" t="s">
        <v>2719</v>
      </c>
    </row>
    <row r="653" spans="49:58">
      <c r="AW653" s="294"/>
      <c r="AX653" s="294"/>
      <c r="AY653" s="294"/>
      <c r="AZ653" s="294"/>
      <c r="BA653" s="294"/>
      <c r="BB653" s="294"/>
      <c r="BC653" s="294"/>
      <c r="BD653" s="291" t="s">
        <v>2705</v>
      </c>
      <c r="BE653" s="291" t="s">
        <v>2702</v>
      </c>
      <c r="BF653" s="285" t="s">
        <v>1250</v>
      </c>
    </row>
    <row r="654" spans="49:58">
      <c r="AW654" s="294"/>
      <c r="AX654" s="294"/>
      <c r="AY654" s="294"/>
      <c r="AZ654" s="294"/>
      <c r="BA654" s="294"/>
      <c r="BB654" s="294"/>
      <c r="BC654" s="294"/>
      <c r="BD654" s="291" t="s">
        <v>2706</v>
      </c>
      <c r="BE654" s="291" t="s">
        <v>2703</v>
      </c>
      <c r="BF654" s="285" t="s">
        <v>2720</v>
      </c>
    </row>
    <row r="655" spans="49:58">
      <c r="AW655" s="294"/>
      <c r="AX655" s="294"/>
      <c r="AY655" s="294"/>
      <c r="AZ655" s="294"/>
      <c r="BA655" s="294"/>
      <c r="BB655" s="294"/>
      <c r="BC655" s="294"/>
      <c r="BD655" s="291" t="s">
        <v>1475</v>
      </c>
      <c r="BE655" s="291" t="s">
        <v>2173</v>
      </c>
      <c r="BF655" s="285" t="s">
        <v>2721</v>
      </c>
    </row>
    <row r="656" spans="49:58">
      <c r="AW656" s="294"/>
      <c r="AX656" s="294"/>
      <c r="AY656" s="294"/>
      <c r="AZ656" s="294"/>
      <c r="BA656" s="294"/>
      <c r="BB656" s="294"/>
      <c r="BC656" s="294"/>
      <c r="BD656" s="291" t="s">
        <v>57</v>
      </c>
      <c r="BE656" s="291" t="s">
        <v>1242</v>
      </c>
      <c r="BF656" s="285" t="s">
        <v>1479</v>
      </c>
    </row>
    <row r="657" spans="49:58">
      <c r="AW657" s="294"/>
      <c r="AX657" s="294"/>
      <c r="AY657" s="294"/>
      <c r="AZ657" s="294"/>
      <c r="BA657" s="294"/>
      <c r="BB657" s="294"/>
      <c r="BC657" s="294"/>
      <c r="BD657" s="291" t="s">
        <v>2707</v>
      </c>
      <c r="BE657" s="291" t="s">
        <v>1243</v>
      </c>
      <c r="BF657" s="285" t="s">
        <v>2722</v>
      </c>
    </row>
    <row r="658" spans="49:58">
      <c r="AW658" s="294"/>
      <c r="AX658" s="294"/>
      <c r="AY658" s="294"/>
      <c r="AZ658" s="294"/>
      <c r="BA658" s="294"/>
      <c r="BB658" s="294"/>
      <c r="BC658" s="294"/>
      <c r="BD658" s="291" t="s">
        <v>2708</v>
      </c>
      <c r="BE658" s="291" t="s">
        <v>1244</v>
      </c>
      <c r="BF658" s="285" t="s">
        <v>1251</v>
      </c>
    </row>
    <row r="659" spans="49:58">
      <c r="AW659" s="294"/>
      <c r="AX659" s="294"/>
      <c r="AY659" s="294"/>
      <c r="AZ659" s="294"/>
      <c r="BA659" s="294"/>
      <c r="BB659" s="294"/>
      <c r="BC659" s="294"/>
      <c r="BD659" s="291" t="s">
        <v>2709</v>
      </c>
      <c r="BE659" s="291" t="s">
        <v>2704</v>
      </c>
      <c r="BF659" s="285" t="s">
        <v>2723</v>
      </c>
    </row>
    <row r="660" spans="49:58">
      <c r="AW660" s="294"/>
      <c r="AX660" s="294"/>
      <c r="AY660" s="294"/>
      <c r="AZ660" s="294"/>
      <c r="BA660" s="294"/>
      <c r="BB660" s="294"/>
      <c r="BC660" s="294"/>
      <c r="BD660" s="291" t="s">
        <v>2710</v>
      </c>
      <c r="BE660" s="291" t="s">
        <v>2705</v>
      </c>
      <c r="BF660" s="285" t="s">
        <v>1480</v>
      </c>
    </row>
    <row r="661" spans="49:58">
      <c r="AW661" s="294"/>
      <c r="AX661" s="294"/>
      <c r="AY661" s="294"/>
      <c r="AZ661" s="294"/>
      <c r="BA661" s="294"/>
      <c r="BB661" s="294"/>
      <c r="BC661" s="294"/>
      <c r="BD661" s="291" t="s">
        <v>1245</v>
      </c>
      <c r="BE661" s="291" t="s">
        <v>1426</v>
      </c>
      <c r="BF661" s="285" t="s">
        <v>2724</v>
      </c>
    </row>
    <row r="662" spans="49:58">
      <c r="AW662" s="294"/>
      <c r="AX662" s="294"/>
      <c r="AY662" s="294"/>
      <c r="AZ662" s="294"/>
      <c r="BA662" s="294"/>
      <c r="BB662" s="294"/>
      <c r="BC662" s="294"/>
      <c r="BD662" s="291" t="s">
        <v>1476</v>
      </c>
      <c r="BE662" s="291" t="s">
        <v>2706</v>
      </c>
      <c r="BF662" s="285" t="s">
        <v>2725</v>
      </c>
    </row>
    <row r="663" spans="49:58">
      <c r="AW663" s="294"/>
      <c r="AX663" s="294"/>
      <c r="AY663" s="294"/>
      <c r="AZ663" s="294"/>
      <c r="BA663" s="294"/>
      <c r="BB663" s="294"/>
      <c r="BC663" s="294"/>
      <c r="BD663" s="291" t="s">
        <v>1540</v>
      </c>
      <c r="BE663" s="291" t="s">
        <v>1475</v>
      </c>
      <c r="BF663" s="285" t="s">
        <v>3055</v>
      </c>
    </row>
    <row r="664" spans="49:58">
      <c r="AW664" s="294"/>
      <c r="AX664" s="294"/>
      <c r="AY664" s="294"/>
      <c r="AZ664" s="294"/>
      <c r="BA664" s="294"/>
      <c r="BB664" s="294"/>
      <c r="BC664" s="294"/>
      <c r="BD664" s="291" t="s">
        <v>2711</v>
      </c>
      <c r="BE664" s="291" t="s">
        <v>57</v>
      </c>
      <c r="BF664" s="285" t="s">
        <v>3056</v>
      </c>
    </row>
    <row r="665" spans="49:58">
      <c r="AW665" s="294"/>
      <c r="AX665" s="294"/>
      <c r="AY665" s="294"/>
      <c r="AZ665" s="294"/>
      <c r="BA665" s="294"/>
      <c r="BB665" s="294"/>
      <c r="BC665" s="294"/>
      <c r="BD665" s="291" t="s">
        <v>2712</v>
      </c>
      <c r="BE665" s="291" t="s">
        <v>2707</v>
      </c>
      <c r="BF665" s="285" t="s">
        <v>1481</v>
      </c>
    </row>
    <row r="666" spans="49:58">
      <c r="AW666" s="294"/>
      <c r="AX666" s="294"/>
      <c r="AY666" s="294"/>
      <c r="AZ666" s="294"/>
      <c r="BA666" s="294"/>
      <c r="BB666" s="294"/>
      <c r="BC666" s="294"/>
      <c r="BD666" s="291" t="s">
        <v>2713</v>
      </c>
      <c r="BE666" s="291" t="s">
        <v>2708</v>
      </c>
      <c r="BF666" s="285" t="s">
        <v>2728</v>
      </c>
    </row>
    <row r="667" spans="49:58">
      <c r="AW667" s="294"/>
      <c r="AX667" s="294"/>
      <c r="AY667" s="294"/>
      <c r="AZ667" s="294"/>
      <c r="BA667" s="294"/>
      <c r="BB667" s="294"/>
      <c r="BC667" s="294"/>
      <c r="BD667" s="291" t="s">
        <v>1477</v>
      </c>
      <c r="BE667" s="291" t="s">
        <v>2709</v>
      </c>
      <c r="BF667" s="285" t="s">
        <v>2729</v>
      </c>
    </row>
    <row r="668" spans="49:58">
      <c r="AW668" s="294"/>
      <c r="AX668" s="294"/>
      <c r="AY668" s="294"/>
      <c r="AZ668" s="294"/>
      <c r="BA668" s="294"/>
      <c r="BB668" s="294"/>
      <c r="BC668" s="294"/>
      <c r="BD668" s="291" t="s">
        <v>2714</v>
      </c>
      <c r="BE668" s="291" t="s">
        <v>2710</v>
      </c>
      <c r="BF668" s="285" t="s">
        <v>2730</v>
      </c>
    </row>
    <row r="669" spans="49:58">
      <c r="AW669" s="294"/>
      <c r="AX669" s="294"/>
      <c r="AY669" s="294"/>
      <c r="AZ669" s="294"/>
      <c r="BA669" s="294"/>
      <c r="BB669" s="294"/>
      <c r="BC669" s="294"/>
      <c r="BD669" s="291" t="s">
        <v>1541</v>
      </c>
      <c r="BE669" s="291" t="s">
        <v>1245</v>
      </c>
      <c r="BF669" s="285" t="s">
        <v>2731</v>
      </c>
    </row>
    <row r="670" spans="49:58">
      <c r="AW670" s="294"/>
      <c r="AX670" s="294"/>
      <c r="AY670" s="294"/>
      <c r="AZ670" s="294"/>
      <c r="BA670" s="294"/>
      <c r="BB670" s="294"/>
      <c r="BC670" s="294"/>
      <c r="BD670" s="291" t="s">
        <v>1246</v>
      </c>
      <c r="BE670" s="291" t="s">
        <v>1476</v>
      </c>
      <c r="BF670" s="285" t="s">
        <v>1252</v>
      </c>
    </row>
    <row r="671" spans="49:58">
      <c r="AW671" s="294"/>
      <c r="AX671" s="294"/>
      <c r="AY671" s="294"/>
      <c r="AZ671" s="294"/>
      <c r="BA671" s="294"/>
      <c r="BB671" s="294"/>
      <c r="BC671" s="294"/>
      <c r="BD671" s="291" t="s">
        <v>2715</v>
      </c>
      <c r="BE671" s="291" t="s">
        <v>1540</v>
      </c>
      <c r="BF671" s="285" t="s">
        <v>2732</v>
      </c>
    </row>
    <row r="672" spans="49:58">
      <c r="AW672" s="294"/>
      <c r="AX672" s="294"/>
      <c r="AY672" s="294"/>
      <c r="AZ672" s="294"/>
      <c r="BA672" s="294"/>
      <c r="BB672" s="294"/>
      <c r="BC672" s="294"/>
      <c r="BD672" s="291" t="s">
        <v>225</v>
      </c>
      <c r="BE672" s="291" t="s">
        <v>2711</v>
      </c>
      <c r="BF672" s="285" t="s">
        <v>1253</v>
      </c>
    </row>
    <row r="673" spans="49:58">
      <c r="AW673" s="294"/>
      <c r="AX673" s="294"/>
      <c r="AY673" s="294"/>
      <c r="AZ673" s="294"/>
      <c r="BA673" s="294"/>
      <c r="BB673" s="294"/>
      <c r="BC673" s="294"/>
      <c r="BD673" s="291" t="s">
        <v>1247</v>
      </c>
      <c r="BE673" s="291" t="s">
        <v>2712</v>
      </c>
      <c r="BF673" s="285" t="s">
        <v>2733</v>
      </c>
    </row>
    <row r="674" spans="49:58">
      <c r="AW674" s="294"/>
      <c r="AX674" s="294"/>
      <c r="AY674" s="294"/>
      <c r="AZ674" s="294"/>
      <c r="BA674" s="294"/>
      <c r="BB674" s="294"/>
      <c r="BC674" s="294"/>
      <c r="BD674" s="291" t="s">
        <v>1248</v>
      </c>
      <c r="BE674" s="291" t="s">
        <v>2713</v>
      </c>
      <c r="BF674" s="285" t="s">
        <v>1254</v>
      </c>
    </row>
    <row r="675" spans="49:58">
      <c r="AW675" s="294"/>
      <c r="AX675" s="294"/>
      <c r="AY675" s="294"/>
      <c r="AZ675" s="294"/>
      <c r="BA675" s="294"/>
      <c r="BB675" s="294"/>
      <c r="BC675" s="294"/>
      <c r="BD675" s="291" t="s">
        <v>2716</v>
      </c>
      <c r="BE675" s="291" t="s">
        <v>1477</v>
      </c>
      <c r="BF675" s="285" t="s">
        <v>2735</v>
      </c>
    </row>
    <row r="676" spans="49:58">
      <c r="AW676" s="294"/>
      <c r="AX676" s="294"/>
      <c r="AY676" s="294"/>
      <c r="AZ676" s="294"/>
      <c r="BA676" s="294"/>
      <c r="BB676" s="294"/>
      <c r="BC676" s="294"/>
      <c r="BD676" s="291" t="s">
        <v>2717</v>
      </c>
      <c r="BE676" s="291" t="s">
        <v>2714</v>
      </c>
      <c r="BF676" s="285" t="s">
        <v>2736</v>
      </c>
    </row>
    <row r="677" spans="49:58">
      <c r="AW677" s="294"/>
      <c r="AX677" s="294"/>
      <c r="AY677" s="294"/>
      <c r="AZ677" s="294"/>
      <c r="BA677" s="294"/>
      <c r="BB677" s="294"/>
      <c r="BC677" s="294"/>
      <c r="BD677" s="291" t="s">
        <v>1249</v>
      </c>
      <c r="BE677" s="291" t="s">
        <v>1541</v>
      </c>
      <c r="BF677" s="285" t="s">
        <v>1482</v>
      </c>
    </row>
    <row r="678" spans="49:58">
      <c r="AW678" s="294"/>
      <c r="AX678" s="294"/>
      <c r="AY678" s="294"/>
      <c r="AZ678" s="294"/>
      <c r="BA678" s="294"/>
      <c r="BB678" s="294"/>
      <c r="BC678" s="294"/>
      <c r="BD678" s="291" t="s">
        <v>2718</v>
      </c>
      <c r="BE678" s="291" t="s">
        <v>1246</v>
      </c>
      <c r="BF678" s="285" t="s">
        <v>1483</v>
      </c>
    </row>
    <row r="679" spans="49:58">
      <c r="AW679" s="294"/>
      <c r="AX679" s="294"/>
      <c r="AY679" s="294"/>
      <c r="AZ679" s="294"/>
      <c r="BA679" s="294"/>
      <c r="BB679" s="294"/>
      <c r="BC679" s="294"/>
      <c r="BD679" s="291" t="s">
        <v>1478</v>
      </c>
      <c r="BE679" s="291" t="s">
        <v>2715</v>
      </c>
      <c r="BF679" s="285" t="s">
        <v>2737</v>
      </c>
    </row>
    <row r="680" spans="49:58">
      <c r="AW680" s="294"/>
      <c r="AX680" s="294"/>
      <c r="AY680" s="294"/>
      <c r="AZ680" s="294"/>
      <c r="BA680" s="294"/>
      <c r="BB680" s="294"/>
      <c r="BC680" s="294"/>
      <c r="BD680" s="291" t="s">
        <v>2719</v>
      </c>
      <c r="BE680" s="291" t="s">
        <v>225</v>
      </c>
      <c r="BF680" s="285" t="s">
        <v>2738</v>
      </c>
    </row>
    <row r="681" spans="49:58">
      <c r="AW681" s="294"/>
      <c r="AX681" s="294"/>
      <c r="AY681" s="294"/>
      <c r="AZ681" s="294"/>
      <c r="BA681" s="294"/>
      <c r="BB681" s="294"/>
      <c r="BC681" s="294"/>
      <c r="BD681" s="291" t="s">
        <v>1250</v>
      </c>
      <c r="BE681" s="291" t="s">
        <v>1247</v>
      </c>
      <c r="BF681" s="285" t="s">
        <v>1256</v>
      </c>
    </row>
    <row r="682" spans="49:58">
      <c r="AW682" s="294"/>
      <c r="AX682" s="294"/>
      <c r="AY682" s="294"/>
      <c r="AZ682" s="294"/>
      <c r="BA682" s="294"/>
      <c r="BB682" s="294"/>
      <c r="BC682" s="294"/>
      <c r="BD682" s="291" t="s">
        <v>2720</v>
      </c>
      <c r="BE682" s="291" t="s">
        <v>1248</v>
      </c>
      <c r="BF682" s="285" t="s">
        <v>2739</v>
      </c>
    </row>
    <row r="683" spans="49:58">
      <c r="AW683" s="294"/>
      <c r="AX683" s="294"/>
      <c r="AY683" s="294"/>
      <c r="AZ683" s="294"/>
      <c r="BA683" s="294"/>
      <c r="BB683" s="294"/>
      <c r="BC683" s="294"/>
      <c r="BD683" s="291" t="s">
        <v>2721</v>
      </c>
      <c r="BE683" s="291" t="s">
        <v>2716</v>
      </c>
      <c r="BF683" s="285" t="s">
        <v>2741</v>
      </c>
    </row>
    <row r="684" spans="49:58">
      <c r="AW684" s="294"/>
      <c r="AX684" s="294"/>
      <c r="AY684" s="294"/>
      <c r="AZ684" s="294"/>
      <c r="BA684" s="294"/>
      <c r="BB684" s="294"/>
      <c r="BC684" s="294"/>
      <c r="BD684" s="291" t="s">
        <v>1479</v>
      </c>
      <c r="BE684" s="291" t="s">
        <v>2717</v>
      </c>
      <c r="BF684" s="285" t="s">
        <v>2742</v>
      </c>
    </row>
    <row r="685" spans="49:58">
      <c r="AW685" s="294"/>
      <c r="AX685" s="294"/>
      <c r="AY685" s="294"/>
      <c r="AZ685" s="294"/>
      <c r="BA685" s="294"/>
      <c r="BB685" s="294"/>
      <c r="BC685" s="294"/>
      <c r="BD685" s="291" t="s">
        <v>2722</v>
      </c>
      <c r="BE685" s="291" t="s">
        <v>1249</v>
      </c>
      <c r="BF685" s="285" t="s">
        <v>72</v>
      </c>
    </row>
    <row r="686" spans="49:58">
      <c r="AW686" s="294"/>
      <c r="AX686" s="294"/>
      <c r="AY686" s="294"/>
      <c r="AZ686" s="294"/>
      <c r="BA686" s="294"/>
      <c r="BB686" s="294"/>
      <c r="BC686" s="294"/>
      <c r="BD686" s="291" t="s">
        <v>1251</v>
      </c>
      <c r="BE686" s="291" t="s">
        <v>2718</v>
      </c>
      <c r="BF686" s="285" t="s">
        <v>2743</v>
      </c>
    </row>
    <row r="687" spans="49:58">
      <c r="AW687" s="294"/>
      <c r="AX687" s="294"/>
      <c r="AY687" s="294"/>
      <c r="AZ687" s="294"/>
      <c r="BA687" s="294"/>
      <c r="BB687" s="294"/>
      <c r="BC687" s="294"/>
      <c r="BD687" s="291" t="s">
        <v>2723</v>
      </c>
      <c r="BE687" s="291" t="s">
        <v>1478</v>
      </c>
      <c r="BF687" s="285" t="s">
        <v>1484</v>
      </c>
    </row>
    <row r="688" spans="49:58">
      <c r="AW688" s="294"/>
      <c r="AX688" s="294"/>
      <c r="AY688" s="294"/>
      <c r="AZ688" s="294"/>
      <c r="BA688" s="294"/>
      <c r="BB688" s="294"/>
      <c r="BC688" s="294"/>
      <c r="BD688" s="291" t="s">
        <v>1480</v>
      </c>
      <c r="BE688" s="291" t="s">
        <v>2719</v>
      </c>
      <c r="BF688" s="285" t="s">
        <v>1542</v>
      </c>
    </row>
    <row r="689" spans="49:58">
      <c r="AW689" s="294"/>
      <c r="AX689" s="294"/>
      <c r="AY689" s="294"/>
      <c r="AZ689" s="294"/>
      <c r="BA689" s="294"/>
      <c r="BB689" s="294"/>
      <c r="BC689" s="294"/>
      <c r="BD689" s="291" t="s">
        <v>2724</v>
      </c>
      <c r="BE689" s="291" t="s">
        <v>1250</v>
      </c>
      <c r="BF689" s="285" t="s">
        <v>1015</v>
      </c>
    </row>
    <row r="690" spans="49:58">
      <c r="AW690" s="294"/>
      <c r="AX690" s="294"/>
      <c r="AY690" s="294"/>
      <c r="AZ690" s="294"/>
      <c r="BA690" s="294"/>
      <c r="BB690" s="294"/>
      <c r="BC690" s="294"/>
      <c r="BD690" s="291" t="s">
        <v>2725</v>
      </c>
      <c r="BE690" s="291" t="s">
        <v>2720</v>
      </c>
      <c r="BF690" s="285" t="s">
        <v>1257</v>
      </c>
    </row>
    <row r="691" spans="49:58">
      <c r="AW691" s="294"/>
      <c r="AX691" s="294"/>
      <c r="AY691" s="294"/>
      <c r="AZ691" s="294"/>
      <c r="BA691" s="294"/>
      <c r="BB691" s="294"/>
      <c r="BC691" s="294"/>
      <c r="BD691" s="291" t="s">
        <v>2726</v>
      </c>
      <c r="BE691" s="291" t="s">
        <v>2721</v>
      </c>
      <c r="BF691" s="285" t="s">
        <v>2744</v>
      </c>
    </row>
    <row r="692" spans="49:58">
      <c r="AW692" s="294"/>
      <c r="AX692" s="294"/>
      <c r="AY692" s="294"/>
      <c r="AZ692" s="294"/>
      <c r="BA692" s="294"/>
      <c r="BB692" s="294"/>
      <c r="BC692" s="294"/>
      <c r="BD692" s="291" t="s">
        <v>2727</v>
      </c>
      <c r="BE692" s="291" t="s">
        <v>1479</v>
      </c>
      <c r="BF692" s="285" t="s">
        <v>2745</v>
      </c>
    </row>
    <row r="693" spans="49:58">
      <c r="AW693" s="294"/>
      <c r="AX693" s="294"/>
      <c r="AY693" s="294"/>
      <c r="AZ693" s="294"/>
      <c r="BA693" s="294"/>
      <c r="BB693" s="294"/>
      <c r="BC693" s="294"/>
      <c r="BD693" s="291" t="s">
        <v>1481</v>
      </c>
      <c r="BE693" s="291" t="s">
        <v>2722</v>
      </c>
      <c r="BF693" s="285" t="s">
        <v>32</v>
      </c>
    </row>
    <row r="694" spans="49:58">
      <c r="AW694" s="294"/>
      <c r="AX694" s="294"/>
      <c r="AY694" s="294"/>
      <c r="AZ694" s="294"/>
      <c r="BA694" s="294"/>
      <c r="BB694" s="294"/>
      <c r="BC694" s="294"/>
      <c r="BD694" s="291" t="s">
        <v>2728</v>
      </c>
      <c r="BE694" s="291" t="s">
        <v>1251</v>
      </c>
      <c r="BF694" s="285" t="s">
        <v>1543</v>
      </c>
    </row>
    <row r="695" spans="49:58">
      <c r="AW695" s="294"/>
      <c r="AX695" s="294"/>
      <c r="AY695" s="294"/>
      <c r="AZ695" s="294"/>
      <c r="BA695" s="294"/>
      <c r="BB695" s="294"/>
      <c r="BC695" s="294"/>
      <c r="BD695" s="291" t="s">
        <v>2729</v>
      </c>
      <c r="BE695" s="291" t="s">
        <v>2723</v>
      </c>
      <c r="BF695" s="285" t="s">
        <v>2746</v>
      </c>
    </row>
    <row r="696" spans="49:58">
      <c r="AW696" s="294"/>
      <c r="AX696" s="294"/>
      <c r="AY696" s="294"/>
      <c r="AZ696" s="294"/>
      <c r="BA696" s="294"/>
      <c r="BB696" s="294"/>
      <c r="BC696" s="294"/>
      <c r="BD696" s="291" t="s">
        <v>2730</v>
      </c>
      <c r="BE696" s="291" t="s">
        <v>1480</v>
      </c>
      <c r="BF696" s="285" t="s">
        <v>1259</v>
      </c>
    </row>
    <row r="697" spans="49:58">
      <c r="AW697" s="294"/>
      <c r="AX697" s="294"/>
      <c r="AY697" s="294"/>
      <c r="AZ697" s="294"/>
      <c r="BA697" s="294"/>
      <c r="BB697" s="294"/>
      <c r="BC697" s="294"/>
      <c r="BD697" s="291" t="s">
        <v>2731</v>
      </c>
      <c r="BE697" s="291" t="s">
        <v>2724</v>
      </c>
      <c r="BF697" s="285" t="s">
        <v>1485</v>
      </c>
    </row>
    <row r="698" spans="49:58">
      <c r="AW698" s="294"/>
      <c r="AX698" s="294"/>
      <c r="AY698" s="294"/>
      <c r="AZ698" s="294"/>
      <c r="BA698" s="294"/>
      <c r="BB698" s="294"/>
      <c r="BC698" s="294"/>
      <c r="BD698" s="291" t="s">
        <v>1252</v>
      </c>
      <c r="BE698" s="291" t="s">
        <v>2725</v>
      </c>
      <c r="BF698" s="285" t="s">
        <v>2749</v>
      </c>
    </row>
    <row r="699" spans="49:58">
      <c r="AW699" s="294"/>
      <c r="AX699" s="294"/>
      <c r="AY699" s="294"/>
      <c r="AZ699" s="294"/>
      <c r="BA699" s="294"/>
      <c r="BB699" s="294"/>
      <c r="BC699" s="294"/>
      <c r="BD699" s="291" t="s">
        <v>2732</v>
      </c>
      <c r="BE699" s="291" t="s">
        <v>2726</v>
      </c>
      <c r="BF699" s="285" t="s">
        <v>2750</v>
      </c>
    </row>
    <row r="700" spans="49:58">
      <c r="AW700" s="294"/>
      <c r="AX700" s="294"/>
      <c r="AY700" s="294"/>
      <c r="AZ700" s="294"/>
      <c r="BA700" s="294"/>
      <c r="BB700" s="294"/>
      <c r="BC700" s="294"/>
      <c r="BD700" s="291" t="s">
        <v>1253</v>
      </c>
      <c r="BE700" s="291" t="s">
        <v>2727</v>
      </c>
      <c r="BF700" s="285" t="s">
        <v>2751</v>
      </c>
    </row>
    <row r="701" spans="49:58">
      <c r="AW701" s="294"/>
      <c r="AX701" s="294"/>
      <c r="AY701" s="294"/>
      <c r="AZ701" s="294"/>
      <c r="BA701" s="294"/>
      <c r="BB701" s="294"/>
      <c r="BC701" s="294"/>
      <c r="BD701" s="291" t="s">
        <v>2733</v>
      </c>
      <c r="BE701" s="291" t="s">
        <v>1481</v>
      </c>
      <c r="BF701" s="285" t="s">
        <v>3057</v>
      </c>
    </row>
    <row r="702" spans="49:58">
      <c r="AW702" s="294"/>
      <c r="AX702" s="294"/>
      <c r="AY702" s="294"/>
      <c r="AZ702" s="294"/>
      <c r="BA702" s="294"/>
      <c r="BB702" s="294"/>
      <c r="BC702" s="294"/>
      <c r="BD702" s="291" t="s">
        <v>1254</v>
      </c>
      <c r="BE702" s="291" t="s">
        <v>2728</v>
      </c>
      <c r="BF702" s="285" t="s">
        <v>2752</v>
      </c>
    </row>
    <row r="703" spans="49:58">
      <c r="AW703" s="294"/>
      <c r="AX703" s="294"/>
      <c r="AY703" s="294"/>
      <c r="AZ703" s="294"/>
      <c r="BA703" s="294"/>
      <c r="BB703" s="294"/>
      <c r="BC703" s="294"/>
      <c r="BD703" s="291" t="s">
        <v>2735</v>
      </c>
      <c r="BE703" s="291" t="s">
        <v>2729</v>
      </c>
      <c r="BF703" s="285" t="s">
        <v>1260</v>
      </c>
    </row>
    <row r="704" spans="49:58">
      <c r="AW704" s="294"/>
      <c r="AX704" s="294"/>
      <c r="AY704" s="294"/>
      <c r="AZ704" s="294"/>
      <c r="BA704" s="294"/>
      <c r="BB704" s="294"/>
      <c r="BC704" s="294"/>
      <c r="BD704" s="291" t="s">
        <v>2736</v>
      </c>
      <c r="BE704" s="291" t="s">
        <v>2730</v>
      </c>
      <c r="BF704" s="285" t="s">
        <v>2753</v>
      </c>
    </row>
    <row r="705" spans="49:58">
      <c r="AW705" s="294"/>
      <c r="AX705" s="294"/>
      <c r="AY705" s="294"/>
      <c r="AZ705" s="294"/>
      <c r="BA705" s="294"/>
      <c r="BB705" s="294"/>
      <c r="BC705" s="294"/>
      <c r="BD705" s="291" t="s">
        <v>1482</v>
      </c>
      <c r="BE705" s="291" t="s">
        <v>2731</v>
      </c>
      <c r="BF705" s="285" t="s">
        <v>1261</v>
      </c>
    </row>
    <row r="706" spans="49:58">
      <c r="AW706" s="294"/>
      <c r="AX706" s="294"/>
      <c r="AY706" s="294"/>
      <c r="AZ706" s="294"/>
      <c r="BA706" s="294"/>
      <c r="BB706" s="294"/>
      <c r="BC706" s="294"/>
      <c r="BD706" s="291" t="s">
        <v>1483</v>
      </c>
      <c r="BE706" s="291" t="s">
        <v>1252</v>
      </c>
      <c r="BF706" s="285" t="s">
        <v>1262</v>
      </c>
    </row>
    <row r="707" spans="49:58">
      <c r="AW707" s="294"/>
      <c r="AX707" s="294"/>
      <c r="AY707" s="294"/>
      <c r="AZ707" s="294"/>
      <c r="BA707" s="294"/>
      <c r="BB707" s="294"/>
      <c r="BC707" s="294"/>
      <c r="BD707" s="291" t="s">
        <v>2737</v>
      </c>
      <c r="BE707" s="291" t="s">
        <v>2732</v>
      </c>
      <c r="BF707" s="285" t="s">
        <v>1263</v>
      </c>
    </row>
    <row r="708" spans="49:58">
      <c r="AW708" s="294"/>
      <c r="AX708" s="294"/>
      <c r="AY708" s="294"/>
      <c r="AZ708" s="294"/>
      <c r="BA708" s="294"/>
      <c r="BB708" s="294"/>
      <c r="BC708" s="294"/>
      <c r="BD708" s="291" t="s">
        <v>2738</v>
      </c>
      <c r="BE708" s="291" t="s">
        <v>1253</v>
      </c>
      <c r="BF708" s="285" t="s">
        <v>1544</v>
      </c>
    </row>
    <row r="709" spans="49:58">
      <c r="AW709" s="294"/>
      <c r="AX709" s="294"/>
      <c r="AY709" s="294"/>
      <c r="AZ709" s="294"/>
      <c r="BA709" s="294"/>
      <c r="BB709" s="294"/>
      <c r="BC709" s="294"/>
      <c r="BD709" s="291" t="s">
        <v>1256</v>
      </c>
      <c r="BE709" s="291" t="s">
        <v>2733</v>
      </c>
      <c r="BF709" s="285" t="s">
        <v>1545</v>
      </c>
    </row>
    <row r="710" spans="49:58">
      <c r="AW710" s="294"/>
      <c r="AX710" s="294"/>
      <c r="AY710" s="294"/>
      <c r="AZ710" s="294"/>
      <c r="BA710" s="294"/>
      <c r="BB710" s="294"/>
      <c r="BC710" s="294"/>
      <c r="BD710" s="291" t="s">
        <v>2739</v>
      </c>
      <c r="BE710" s="291" t="s">
        <v>1254</v>
      </c>
      <c r="BF710" s="285" t="s">
        <v>3058</v>
      </c>
    </row>
    <row r="711" spans="49:58">
      <c r="AW711" s="294"/>
      <c r="AX711" s="294"/>
      <c r="AY711" s="294"/>
      <c r="AZ711" s="294"/>
      <c r="BA711" s="294"/>
      <c r="BB711" s="294"/>
      <c r="BC711" s="294"/>
      <c r="BD711" s="291" t="s">
        <v>2740</v>
      </c>
      <c r="BE711" s="291" t="s">
        <v>2734</v>
      </c>
      <c r="BF711" s="285" t="s">
        <v>2754</v>
      </c>
    </row>
    <row r="712" spans="49:58">
      <c r="AW712" s="294"/>
      <c r="AX712" s="294"/>
      <c r="AY712" s="294"/>
      <c r="AZ712" s="294"/>
      <c r="BA712" s="294"/>
      <c r="BB712" s="294"/>
      <c r="BC712" s="294"/>
      <c r="BD712" s="291" t="s">
        <v>2741</v>
      </c>
      <c r="BE712" s="291" t="s">
        <v>2735</v>
      </c>
      <c r="BF712" s="285" t="s">
        <v>1264</v>
      </c>
    </row>
    <row r="713" spans="49:58">
      <c r="AW713" s="294"/>
      <c r="AX713" s="294"/>
      <c r="AY713" s="294"/>
      <c r="AZ713" s="294"/>
      <c r="BA713" s="294"/>
      <c r="BB713" s="294"/>
      <c r="BC713" s="294"/>
      <c r="BD713" s="291" t="s">
        <v>2742</v>
      </c>
      <c r="BE713" s="291" t="s">
        <v>2736</v>
      </c>
      <c r="BF713" s="285" t="s">
        <v>1265</v>
      </c>
    </row>
    <row r="714" spans="49:58">
      <c r="AW714" s="294"/>
      <c r="AX714" s="294"/>
      <c r="AY714" s="294"/>
      <c r="AZ714" s="294"/>
      <c r="BA714" s="294"/>
      <c r="BB714" s="294"/>
      <c r="BC714" s="294"/>
      <c r="BD714" s="291" t="s">
        <v>72</v>
      </c>
      <c r="BE714" s="291" t="s">
        <v>1482</v>
      </c>
      <c r="BF714" s="285" t="s">
        <v>2755</v>
      </c>
    </row>
    <row r="715" spans="49:58">
      <c r="AW715" s="294"/>
      <c r="AX715" s="294"/>
      <c r="AY715" s="294"/>
      <c r="AZ715" s="294"/>
      <c r="BA715" s="294"/>
      <c r="BB715" s="294"/>
      <c r="BC715" s="294"/>
      <c r="BD715" s="291" t="s">
        <v>2743</v>
      </c>
      <c r="BE715" s="291" t="s">
        <v>1483</v>
      </c>
      <c r="BF715" s="285" t="s">
        <v>195</v>
      </c>
    </row>
    <row r="716" spans="49:58">
      <c r="AW716" s="294"/>
      <c r="AX716" s="294"/>
      <c r="AY716" s="294"/>
      <c r="AZ716" s="294"/>
      <c r="BA716" s="294"/>
      <c r="BB716" s="294"/>
      <c r="BC716" s="294"/>
      <c r="BD716" s="291" t="s">
        <v>1484</v>
      </c>
      <c r="BE716" s="291" t="s">
        <v>2737</v>
      </c>
      <c r="BF716" s="285" t="s">
        <v>48</v>
      </c>
    </row>
    <row r="717" spans="49:58">
      <c r="AW717" s="294"/>
      <c r="AX717" s="294"/>
      <c r="AY717" s="294"/>
      <c r="AZ717" s="294"/>
      <c r="BA717" s="294"/>
      <c r="BB717" s="294"/>
      <c r="BC717" s="294"/>
      <c r="BD717" s="291" t="s">
        <v>1542</v>
      </c>
      <c r="BE717" s="291" t="s">
        <v>2738</v>
      </c>
      <c r="BF717" s="285" t="s">
        <v>1266</v>
      </c>
    </row>
    <row r="718" spans="49:58">
      <c r="AW718" s="294"/>
      <c r="AX718" s="294"/>
      <c r="AY718" s="294"/>
      <c r="AZ718" s="294"/>
      <c r="BA718" s="294"/>
      <c r="BB718" s="294"/>
      <c r="BC718" s="294"/>
      <c r="BD718" s="291" t="s">
        <v>1015</v>
      </c>
      <c r="BE718" s="291" t="s">
        <v>1256</v>
      </c>
      <c r="BF718" s="285" t="s">
        <v>2756</v>
      </c>
    </row>
    <row r="719" spans="49:58">
      <c r="AW719" s="294"/>
      <c r="AX719" s="294"/>
      <c r="AY719" s="294"/>
      <c r="AZ719" s="294"/>
      <c r="BA719" s="294"/>
      <c r="BB719" s="294"/>
      <c r="BC719" s="294"/>
      <c r="BD719" s="291" t="s">
        <v>1257</v>
      </c>
      <c r="BE719" s="291" t="s">
        <v>2739</v>
      </c>
      <c r="BF719" s="285" t="s">
        <v>2757</v>
      </c>
    </row>
    <row r="720" spans="49:58">
      <c r="AW720" s="294"/>
      <c r="AX720" s="294"/>
      <c r="AY720" s="294"/>
      <c r="AZ720" s="294"/>
      <c r="BA720" s="294"/>
      <c r="BB720" s="294"/>
      <c r="BC720" s="294"/>
      <c r="BD720" s="291" t="s">
        <v>2744</v>
      </c>
      <c r="BE720" s="291" t="s">
        <v>2740</v>
      </c>
      <c r="BF720" s="285" t="s">
        <v>1267</v>
      </c>
    </row>
    <row r="721" spans="49:58">
      <c r="AW721" s="294"/>
      <c r="AX721" s="294"/>
      <c r="AY721" s="294"/>
      <c r="AZ721" s="294"/>
      <c r="BA721" s="294"/>
      <c r="BB721" s="294"/>
      <c r="BC721" s="294"/>
      <c r="BD721" s="291" t="s">
        <v>2745</v>
      </c>
      <c r="BE721" s="291" t="s">
        <v>2741</v>
      </c>
      <c r="BF721" s="285" t="s">
        <v>3059</v>
      </c>
    </row>
    <row r="722" spans="49:58">
      <c r="AW722" s="294"/>
      <c r="AX722" s="294"/>
      <c r="AY722" s="294"/>
      <c r="AZ722" s="294"/>
      <c r="BA722" s="294"/>
      <c r="BB722" s="294"/>
      <c r="BC722" s="294"/>
      <c r="BD722" s="291" t="s">
        <v>32</v>
      </c>
      <c r="BE722" s="291" t="s">
        <v>2742</v>
      </c>
      <c r="BF722" s="285" t="s">
        <v>3060</v>
      </c>
    </row>
    <row r="723" spans="49:58">
      <c r="AW723" s="294"/>
      <c r="AX723" s="294"/>
      <c r="AY723" s="294"/>
      <c r="AZ723" s="294"/>
      <c r="BA723" s="294"/>
      <c r="BB723" s="294"/>
      <c r="BC723" s="294"/>
      <c r="BD723" s="291" t="s">
        <v>1543</v>
      </c>
      <c r="BE723" s="291" t="s">
        <v>72</v>
      </c>
      <c r="BF723" s="285" t="s">
        <v>1547</v>
      </c>
    </row>
    <row r="724" spans="49:58">
      <c r="AW724" s="294"/>
      <c r="AX724" s="294"/>
      <c r="AY724" s="294"/>
      <c r="AZ724" s="294"/>
      <c r="BA724" s="294"/>
      <c r="BB724" s="294"/>
      <c r="BC724" s="294"/>
      <c r="BD724" s="291" t="s">
        <v>2746</v>
      </c>
      <c r="BE724" s="291" t="s">
        <v>2743</v>
      </c>
      <c r="BF724" s="285" t="s">
        <v>1486</v>
      </c>
    </row>
    <row r="725" spans="49:58">
      <c r="AW725" s="294"/>
      <c r="AX725" s="294"/>
      <c r="AY725" s="294"/>
      <c r="AZ725" s="294"/>
      <c r="BA725" s="294"/>
      <c r="BB725" s="294"/>
      <c r="BC725" s="294"/>
      <c r="BD725" s="291" t="s">
        <v>2747</v>
      </c>
      <c r="BE725" s="291" t="s">
        <v>1484</v>
      </c>
      <c r="BF725" s="285" t="s">
        <v>2760</v>
      </c>
    </row>
    <row r="726" spans="49:58">
      <c r="AW726" s="294"/>
      <c r="AX726" s="294"/>
      <c r="AY726" s="294"/>
      <c r="AZ726" s="294"/>
      <c r="BA726" s="294"/>
      <c r="BB726" s="294"/>
      <c r="BC726" s="294"/>
      <c r="BD726" s="291" t="s">
        <v>2748</v>
      </c>
      <c r="BE726" s="291" t="s">
        <v>1542</v>
      </c>
      <c r="BF726" s="285" t="s">
        <v>234</v>
      </c>
    </row>
    <row r="727" spans="49:58">
      <c r="AW727" s="294"/>
      <c r="AX727" s="294"/>
      <c r="AY727" s="294"/>
      <c r="AZ727" s="294"/>
      <c r="BA727" s="294"/>
      <c r="BB727" s="294"/>
      <c r="BC727" s="294"/>
      <c r="BD727" s="291" t="s">
        <v>1259</v>
      </c>
      <c r="BE727" s="291" t="s">
        <v>1015</v>
      </c>
      <c r="BF727" s="285" t="s">
        <v>1487</v>
      </c>
    </row>
    <row r="728" spans="49:58">
      <c r="AW728" s="294"/>
      <c r="AX728" s="294"/>
      <c r="AY728" s="294"/>
      <c r="AZ728" s="294"/>
      <c r="BA728" s="294"/>
      <c r="BB728" s="294"/>
      <c r="BC728" s="294"/>
      <c r="BD728" s="291" t="s">
        <v>1485</v>
      </c>
      <c r="BE728" s="291" t="s">
        <v>1257</v>
      </c>
      <c r="BF728" s="285" t="s">
        <v>1488</v>
      </c>
    </row>
    <row r="729" spans="49:58">
      <c r="AW729" s="294"/>
      <c r="AX729" s="294"/>
      <c r="AY729" s="294"/>
      <c r="AZ729" s="294"/>
      <c r="BA729" s="294"/>
      <c r="BB729" s="294"/>
      <c r="BC729" s="294"/>
      <c r="BD729" s="291" t="s">
        <v>2749</v>
      </c>
      <c r="BE729" s="291" t="s">
        <v>2744</v>
      </c>
      <c r="BF729" s="285" t="s">
        <v>1548</v>
      </c>
    </row>
    <row r="730" spans="49:58">
      <c r="AW730" s="294"/>
      <c r="AX730" s="294"/>
      <c r="AY730" s="294"/>
      <c r="AZ730" s="294"/>
      <c r="BA730" s="294"/>
      <c r="BB730" s="294"/>
      <c r="BC730" s="294"/>
      <c r="BD730" s="291" t="s">
        <v>2750</v>
      </c>
      <c r="BE730" s="291" t="s">
        <v>1258</v>
      </c>
      <c r="BF730" s="285" t="s">
        <v>2761</v>
      </c>
    </row>
    <row r="731" spans="49:58">
      <c r="AW731" s="294"/>
      <c r="AX731" s="294"/>
      <c r="AY731" s="294"/>
      <c r="AZ731" s="294"/>
      <c r="BA731" s="294"/>
      <c r="BB731" s="294"/>
      <c r="BC731" s="294"/>
      <c r="BD731" s="291" t="s">
        <v>2751</v>
      </c>
      <c r="BE731" s="291" t="s">
        <v>2745</v>
      </c>
      <c r="BF731" s="285" t="s">
        <v>2762</v>
      </c>
    </row>
    <row r="732" spans="49:58">
      <c r="AW732" s="294"/>
      <c r="AX732" s="294"/>
      <c r="AY732" s="294"/>
      <c r="AZ732" s="294"/>
      <c r="BA732" s="294"/>
      <c r="BB732" s="294"/>
      <c r="BC732" s="294"/>
      <c r="BD732" s="291" t="s">
        <v>2752</v>
      </c>
      <c r="BE732" s="291" t="s">
        <v>32</v>
      </c>
      <c r="BF732" s="285" t="s">
        <v>2764</v>
      </c>
    </row>
    <row r="733" spans="49:58">
      <c r="AW733" s="294"/>
      <c r="AX733" s="294"/>
      <c r="AY733" s="294"/>
      <c r="AZ733" s="294"/>
      <c r="BA733" s="294"/>
      <c r="BB733" s="294"/>
      <c r="BC733" s="294"/>
      <c r="BD733" s="291" t="s">
        <v>1260</v>
      </c>
      <c r="BE733" s="291" t="s">
        <v>1543</v>
      </c>
      <c r="BF733" s="285" t="s">
        <v>1268</v>
      </c>
    </row>
    <row r="734" spans="49:58">
      <c r="AW734" s="294"/>
      <c r="AX734" s="294"/>
      <c r="AY734" s="294"/>
      <c r="AZ734" s="294"/>
      <c r="BA734" s="294"/>
      <c r="BB734" s="294"/>
      <c r="BC734" s="294"/>
      <c r="BD734" s="291" t="s">
        <v>2753</v>
      </c>
      <c r="BE734" s="291" t="s">
        <v>2746</v>
      </c>
      <c r="BF734" s="285" t="s">
        <v>1269</v>
      </c>
    </row>
    <row r="735" spans="49:58">
      <c r="AW735" s="294"/>
      <c r="AX735" s="294"/>
      <c r="AY735" s="294"/>
      <c r="AZ735" s="294"/>
      <c r="BA735" s="294"/>
      <c r="BB735" s="294"/>
      <c r="BC735" s="294"/>
      <c r="BD735" s="291" t="s">
        <v>1261</v>
      </c>
      <c r="BE735" s="291" t="s">
        <v>2747</v>
      </c>
      <c r="BF735" s="285" t="s">
        <v>1489</v>
      </c>
    </row>
    <row r="736" spans="49:58">
      <c r="AW736" s="294"/>
      <c r="AX736" s="294"/>
      <c r="AY736" s="294"/>
      <c r="AZ736" s="294"/>
      <c r="BA736" s="294"/>
      <c r="BB736" s="294"/>
      <c r="BC736" s="294"/>
      <c r="BD736" s="291" t="s">
        <v>1262</v>
      </c>
      <c r="BE736" s="291" t="s">
        <v>2748</v>
      </c>
      <c r="BF736" s="285" t="s">
        <v>2765</v>
      </c>
    </row>
    <row r="737" spans="49:58">
      <c r="AW737" s="294"/>
      <c r="AX737" s="294"/>
      <c r="AY737" s="294"/>
      <c r="AZ737" s="294"/>
      <c r="BA737" s="294"/>
      <c r="BB737" s="294"/>
      <c r="BC737" s="294"/>
      <c r="BD737" s="291" t="s">
        <v>1263</v>
      </c>
      <c r="BE737" s="291" t="s">
        <v>1259</v>
      </c>
      <c r="BF737" s="285" t="s">
        <v>2766</v>
      </c>
    </row>
    <row r="738" spans="49:58">
      <c r="AW738" s="294"/>
      <c r="AX738" s="294"/>
      <c r="AY738" s="294"/>
      <c r="AZ738" s="294"/>
      <c r="BA738" s="294"/>
      <c r="BB738" s="294"/>
      <c r="BC738" s="294"/>
      <c r="BD738" s="291" t="s">
        <v>1544</v>
      </c>
      <c r="BE738" s="291" t="s">
        <v>1485</v>
      </c>
      <c r="BF738" s="285" t="s">
        <v>3061</v>
      </c>
    </row>
    <row r="739" spans="49:58">
      <c r="AW739" s="294"/>
      <c r="AX739" s="294"/>
      <c r="AY739" s="294"/>
      <c r="AZ739" s="294"/>
      <c r="BA739" s="294"/>
      <c r="BB739" s="294"/>
      <c r="BC739" s="294"/>
      <c r="BD739" s="291" t="s">
        <v>1545</v>
      </c>
      <c r="BE739" s="291" t="s">
        <v>2749</v>
      </c>
      <c r="BF739" s="285" t="s">
        <v>3062</v>
      </c>
    </row>
    <row r="740" spans="49:58">
      <c r="AW740" s="294"/>
      <c r="AX740" s="294"/>
      <c r="AY740" s="294"/>
      <c r="AZ740" s="294"/>
      <c r="BA740" s="294"/>
      <c r="BB740" s="294"/>
      <c r="BC740" s="294"/>
      <c r="BD740" s="291" t="s">
        <v>2754</v>
      </c>
      <c r="BE740" s="291" t="s">
        <v>2750</v>
      </c>
      <c r="BF740" s="285" t="s">
        <v>2769</v>
      </c>
    </row>
    <row r="741" spans="49:58">
      <c r="AW741" s="294"/>
      <c r="AX741" s="294"/>
      <c r="AY741" s="294"/>
      <c r="AZ741" s="294"/>
      <c r="BA741" s="294"/>
      <c r="BB741" s="294"/>
      <c r="BC741" s="294"/>
      <c r="BD741" s="291" t="s">
        <v>1264</v>
      </c>
      <c r="BE741" s="291" t="s">
        <v>2751</v>
      </c>
      <c r="BF741" s="285" t="s">
        <v>1270</v>
      </c>
    </row>
    <row r="742" spans="49:58">
      <c r="AW742" s="294"/>
      <c r="AX742" s="294"/>
      <c r="AY742" s="294"/>
      <c r="AZ742" s="294"/>
      <c r="BA742" s="294"/>
      <c r="BB742" s="294"/>
      <c r="BC742" s="294"/>
      <c r="BD742" s="291" t="s">
        <v>1265</v>
      </c>
      <c r="BE742" s="291" t="s">
        <v>2752</v>
      </c>
      <c r="BF742" s="285" t="s">
        <v>2770</v>
      </c>
    </row>
    <row r="743" spans="49:58">
      <c r="AW743" s="294"/>
      <c r="AX743" s="294"/>
      <c r="AY743" s="294"/>
      <c r="AZ743" s="294"/>
      <c r="BA743" s="294"/>
      <c r="BB743" s="294"/>
      <c r="BC743" s="294"/>
      <c r="BD743" s="291" t="s">
        <v>2755</v>
      </c>
      <c r="BE743" s="291" t="s">
        <v>1260</v>
      </c>
      <c r="BF743" s="285" t="s">
        <v>2771</v>
      </c>
    </row>
    <row r="744" spans="49:58">
      <c r="AW744" s="294"/>
      <c r="AX744" s="294"/>
      <c r="AY744" s="294"/>
      <c r="AZ744" s="294"/>
      <c r="BA744" s="294"/>
      <c r="BB744" s="294"/>
      <c r="BC744" s="294"/>
      <c r="BD744" s="291" t="s">
        <v>195</v>
      </c>
      <c r="BE744" s="291" t="s">
        <v>2753</v>
      </c>
      <c r="BF744" s="285" t="s">
        <v>1490</v>
      </c>
    </row>
    <row r="745" spans="49:58">
      <c r="AW745" s="294"/>
      <c r="AX745" s="294"/>
      <c r="AY745" s="294"/>
      <c r="AZ745" s="294"/>
      <c r="BA745" s="294"/>
      <c r="BB745" s="294"/>
      <c r="BC745" s="294"/>
      <c r="BD745" s="291" t="s">
        <v>48</v>
      </c>
      <c r="BE745" s="291" t="s">
        <v>1261</v>
      </c>
      <c r="BF745" s="285" t="s">
        <v>1271</v>
      </c>
    </row>
    <row r="746" spans="49:58">
      <c r="AW746" s="294"/>
      <c r="AX746" s="294"/>
      <c r="AY746" s="294"/>
      <c r="AZ746" s="294"/>
      <c r="BA746" s="294"/>
      <c r="BB746" s="294"/>
      <c r="BC746" s="294"/>
      <c r="BD746" s="291" t="s">
        <v>1266</v>
      </c>
      <c r="BE746" s="291" t="s">
        <v>1019</v>
      </c>
      <c r="BF746" s="285" t="s">
        <v>2772</v>
      </c>
    </row>
    <row r="747" spans="49:58">
      <c r="AW747" s="294"/>
      <c r="AX747" s="294"/>
      <c r="AY747" s="294"/>
      <c r="AZ747" s="294"/>
      <c r="BA747" s="294"/>
      <c r="BB747" s="294"/>
      <c r="BC747" s="294"/>
      <c r="BD747" s="291" t="s">
        <v>2756</v>
      </c>
      <c r="BE747" s="291" t="s">
        <v>1262</v>
      </c>
      <c r="BF747" s="285" t="s">
        <v>1272</v>
      </c>
    </row>
    <row r="748" spans="49:58">
      <c r="AW748" s="294"/>
      <c r="AX748" s="294"/>
      <c r="AY748" s="294"/>
      <c r="AZ748" s="294"/>
      <c r="BA748" s="294"/>
      <c r="BB748" s="294"/>
      <c r="BC748" s="294"/>
      <c r="BD748" s="291" t="s">
        <v>2757</v>
      </c>
      <c r="BE748" s="291" t="s">
        <v>1263</v>
      </c>
      <c r="BF748" s="285" t="s">
        <v>2773</v>
      </c>
    </row>
    <row r="749" spans="49:58">
      <c r="AW749" s="294"/>
      <c r="AX749" s="294"/>
      <c r="AY749" s="294"/>
      <c r="AZ749" s="294"/>
      <c r="BA749" s="294"/>
      <c r="BB749" s="294"/>
      <c r="BC749" s="294"/>
      <c r="BD749" s="291" t="s">
        <v>2758</v>
      </c>
      <c r="BE749" s="291" t="s">
        <v>1544</v>
      </c>
      <c r="BF749" s="285" t="s">
        <v>2774</v>
      </c>
    </row>
    <row r="750" spans="49:58">
      <c r="AW750" s="294"/>
      <c r="AX750" s="294"/>
      <c r="AY750" s="294"/>
      <c r="AZ750" s="294"/>
      <c r="BA750" s="294"/>
      <c r="BB750" s="294"/>
      <c r="BC750" s="294"/>
      <c r="BD750" s="291" t="s">
        <v>1267</v>
      </c>
      <c r="BE750" s="291" t="s">
        <v>1545</v>
      </c>
      <c r="BF750" s="285" t="s">
        <v>2775</v>
      </c>
    </row>
    <row r="751" spans="49:58">
      <c r="AW751" s="294"/>
      <c r="AX751" s="294"/>
      <c r="AY751" s="294"/>
      <c r="AZ751" s="294"/>
      <c r="BA751" s="294"/>
      <c r="BB751" s="294"/>
      <c r="BC751" s="294"/>
      <c r="BD751" s="291" t="s">
        <v>1546</v>
      </c>
      <c r="BE751" s="291" t="s">
        <v>2754</v>
      </c>
      <c r="BF751" s="285" t="s">
        <v>2777</v>
      </c>
    </row>
    <row r="752" spans="49:58">
      <c r="AW752" s="294"/>
      <c r="AX752" s="294"/>
      <c r="AY752" s="294"/>
      <c r="AZ752" s="294"/>
      <c r="BA752" s="294"/>
      <c r="BB752" s="294"/>
      <c r="BC752" s="294"/>
      <c r="BD752" s="291" t="s">
        <v>2759</v>
      </c>
      <c r="BE752" s="291" t="s">
        <v>1264</v>
      </c>
      <c r="BF752" s="285" t="s">
        <v>2778</v>
      </c>
    </row>
    <row r="753" spans="49:58">
      <c r="AW753" s="294"/>
      <c r="AX753" s="294"/>
      <c r="AY753" s="294"/>
      <c r="AZ753" s="294"/>
      <c r="BA753" s="294"/>
      <c r="BB753" s="294"/>
      <c r="BC753" s="294"/>
      <c r="BD753" s="291" t="s">
        <v>1547</v>
      </c>
      <c r="BE753" s="291" t="s">
        <v>1265</v>
      </c>
      <c r="BF753" s="285" t="s">
        <v>2779</v>
      </c>
    </row>
    <row r="754" spans="49:58">
      <c r="AW754" s="294"/>
      <c r="AX754" s="294"/>
      <c r="AY754" s="294"/>
      <c r="AZ754" s="294"/>
      <c r="BA754" s="294"/>
      <c r="BB754" s="294"/>
      <c r="BC754" s="294"/>
      <c r="BD754" s="291" t="s">
        <v>1486</v>
      </c>
      <c r="BE754" s="291" t="s">
        <v>2755</v>
      </c>
      <c r="BF754" s="285" t="s">
        <v>1273</v>
      </c>
    </row>
    <row r="755" spans="49:58">
      <c r="AW755" s="294"/>
      <c r="AX755" s="294"/>
      <c r="AY755" s="294"/>
      <c r="AZ755" s="294"/>
      <c r="BA755" s="294"/>
      <c r="BB755" s="294"/>
      <c r="BC755" s="294"/>
      <c r="BD755" s="291" t="s">
        <v>2760</v>
      </c>
      <c r="BE755" s="291" t="s">
        <v>195</v>
      </c>
      <c r="BF755" s="285" t="s">
        <v>1274</v>
      </c>
    </row>
    <row r="756" spans="49:58">
      <c r="AW756" s="294"/>
      <c r="AX756" s="294"/>
      <c r="AY756" s="294"/>
      <c r="AZ756" s="294"/>
      <c r="BA756" s="294"/>
      <c r="BB756" s="294"/>
      <c r="BC756" s="294"/>
      <c r="BD756" s="291" t="s">
        <v>1487</v>
      </c>
      <c r="BE756" s="291" t="s">
        <v>48</v>
      </c>
      <c r="BF756" s="285" t="s">
        <v>2174</v>
      </c>
    </row>
    <row r="757" spans="49:58">
      <c r="AW757" s="294"/>
      <c r="AX757" s="294"/>
      <c r="AY757" s="294"/>
      <c r="AZ757" s="294"/>
      <c r="BA757" s="294"/>
      <c r="BB757" s="294"/>
      <c r="BC757" s="294"/>
      <c r="BD757" s="291" t="s">
        <v>1488</v>
      </c>
      <c r="BE757" s="291" t="s">
        <v>1266</v>
      </c>
      <c r="BF757" s="285" t="s">
        <v>1491</v>
      </c>
    </row>
    <row r="758" spans="49:58">
      <c r="AW758" s="294"/>
      <c r="AX758" s="294"/>
      <c r="AY758" s="294"/>
      <c r="AZ758" s="294"/>
      <c r="BA758" s="294"/>
      <c r="BB758" s="294"/>
      <c r="BC758" s="294"/>
      <c r="BD758" s="291" t="s">
        <v>1548</v>
      </c>
      <c r="BE758" s="291" t="s">
        <v>2756</v>
      </c>
      <c r="BF758" s="285" t="s">
        <v>1275</v>
      </c>
    </row>
    <row r="759" spans="49:58">
      <c r="AW759" s="294"/>
      <c r="AX759" s="294"/>
      <c r="AY759" s="294"/>
      <c r="AZ759" s="294"/>
      <c r="BA759" s="294"/>
      <c r="BB759" s="294"/>
      <c r="BC759" s="294"/>
      <c r="BD759" s="291" t="s">
        <v>2761</v>
      </c>
      <c r="BE759" s="291" t="s">
        <v>2757</v>
      </c>
      <c r="BF759" s="285" t="s">
        <v>2780</v>
      </c>
    </row>
    <row r="760" spans="49:58">
      <c r="AW760" s="294"/>
      <c r="AX760" s="294"/>
      <c r="AY760" s="294"/>
      <c r="AZ760" s="294"/>
      <c r="BA760" s="294"/>
      <c r="BB760" s="294"/>
      <c r="BC760" s="294"/>
      <c r="BD760" s="291" t="s">
        <v>2762</v>
      </c>
      <c r="BE760" s="291" t="s">
        <v>2758</v>
      </c>
      <c r="BF760" s="285" t="s">
        <v>2781</v>
      </c>
    </row>
    <row r="761" spans="49:58">
      <c r="AW761" s="294"/>
      <c r="AX761" s="294"/>
      <c r="AY761" s="294"/>
      <c r="AZ761" s="294"/>
      <c r="BA761" s="294"/>
      <c r="BB761" s="294"/>
      <c r="BC761" s="294"/>
      <c r="BD761" s="291" t="s">
        <v>2763</v>
      </c>
      <c r="BE761" s="291" t="s">
        <v>1267</v>
      </c>
      <c r="BF761" s="285" t="s">
        <v>1276</v>
      </c>
    </row>
    <row r="762" spans="49:58">
      <c r="AW762" s="294"/>
      <c r="AX762" s="294"/>
      <c r="AY762" s="294"/>
      <c r="AZ762" s="294"/>
      <c r="BA762" s="294"/>
      <c r="BB762" s="294"/>
      <c r="BC762" s="294"/>
      <c r="BD762" s="291" t="s">
        <v>2764</v>
      </c>
      <c r="BE762" s="291" t="s">
        <v>1546</v>
      </c>
      <c r="BF762" s="285" t="s">
        <v>3063</v>
      </c>
    </row>
    <row r="763" spans="49:58">
      <c r="AW763" s="294"/>
      <c r="AX763" s="294"/>
      <c r="AY763" s="294"/>
      <c r="AZ763" s="294"/>
      <c r="BA763" s="294"/>
      <c r="BB763" s="294"/>
      <c r="BC763" s="294"/>
      <c r="BD763" s="291" t="s">
        <v>1268</v>
      </c>
      <c r="BE763" s="291" t="s">
        <v>2759</v>
      </c>
      <c r="BF763" s="285" t="s">
        <v>2783</v>
      </c>
    </row>
    <row r="764" spans="49:58">
      <c r="AW764" s="294"/>
      <c r="AX764" s="294"/>
      <c r="AY764" s="294"/>
      <c r="AZ764" s="294"/>
      <c r="BA764" s="294"/>
      <c r="BB764" s="294"/>
      <c r="BC764" s="294"/>
      <c r="BD764" s="291" t="s">
        <v>1269</v>
      </c>
      <c r="BE764" s="291" t="s">
        <v>1547</v>
      </c>
      <c r="BF764" s="285" t="s">
        <v>2784</v>
      </c>
    </row>
    <row r="765" spans="49:58">
      <c r="AW765" s="294"/>
      <c r="AX765" s="294"/>
      <c r="AY765" s="294"/>
      <c r="AZ765" s="294"/>
      <c r="BA765" s="294"/>
      <c r="BB765" s="294"/>
      <c r="BC765" s="294"/>
      <c r="BD765" s="291" t="s">
        <v>1489</v>
      </c>
      <c r="BE765" s="291" t="s">
        <v>1486</v>
      </c>
      <c r="BF765" s="285" t="s">
        <v>1277</v>
      </c>
    </row>
    <row r="766" spans="49:58">
      <c r="AW766" s="294"/>
      <c r="AX766" s="294"/>
      <c r="AY766" s="294"/>
      <c r="AZ766" s="294"/>
      <c r="BA766" s="294"/>
      <c r="BB766" s="294"/>
      <c r="BC766" s="294"/>
      <c r="BD766" s="291" t="s">
        <v>2765</v>
      </c>
      <c r="BE766" s="291" t="s">
        <v>2760</v>
      </c>
      <c r="BF766" s="285" t="s">
        <v>1578</v>
      </c>
    </row>
    <row r="767" spans="49:58">
      <c r="AW767" s="294"/>
      <c r="AX767" s="294"/>
      <c r="AY767" s="294"/>
      <c r="AZ767" s="294"/>
      <c r="BA767" s="294"/>
      <c r="BB767" s="294"/>
      <c r="BC767" s="294"/>
      <c r="BD767" s="291" t="s">
        <v>2766</v>
      </c>
      <c r="BE767" s="291" t="s">
        <v>1487</v>
      </c>
      <c r="BF767" s="285" t="s">
        <v>1278</v>
      </c>
    </row>
    <row r="768" spans="49:58">
      <c r="AW768" s="294"/>
      <c r="AX768" s="294"/>
      <c r="AY768" s="294"/>
      <c r="AZ768" s="294"/>
      <c r="BA768" s="294"/>
      <c r="BB768" s="294"/>
      <c r="BC768" s="294"/>
      <c r="BD768" s="291" t="s">
        <v>2767</v>
      </c>
      <c r="BE768" s="291" t="s">
        <v>1488</v>
      </c>
      <c r="BF768" s="285" t="s">
        <v>2786</v>
      </c>
    </row>
    <row r="769" spans="49:58">
      <c r="AW769" s="294"/>
      <c r="AX769" s="294"/>
      <c r="AY769" s="294"/>
      <c r="AZ769" s="294"/>
      <c r="BA769" s="294"/>
      <c r="BB769" s="294"/>
      <c r="BC769" s="294"/>
      <c r="BD769" s="291" t="s">
        <v>2768</v>
      </c>
      <c r="BE769" s="291" t="s">
        <v>1548</v>
      </c>
      <c r="BF769" s="285" t="s">
        <v>2787</v>
      </c>
    </row>
    <row r="770" spans="49:58">
      <c r="AW770" s="294"/>
      <c r="AX770" s="294"/>
      <c r="AY770" s="294"/>
      <c r="AZ770" s="294"/>
      <c r="BA770" s="294"/>
      <c r="BB770" s="294"/>
      <c r="BC770" s="294"/>
      <c r="BD770" s="291" t="s">
        <v>2769</v>
      </c>
      <c r="BE770" s="291" t="s">
        <v>2761</v>
      </c>
      <c r="BF770" s="285" t="s">
        <v>1020</v>
      </c>
    </row>
    <row r="771" spans="49:58">
      <c r="AW771" s="294"/>
      <c r="AX771" s="294"/>
      <c r="AY771" s="294"/>
      <c r="AZ771" s="294"/>
      <c r="BA771" s="294"/>
      <c r="BB771" s="294"/>
      <c r="BC771" s="294"/>
      <c r="BD771" s="291" t="s">
        <v>1270</v>
      </c>
      <c r="BE771" s="291" t="s">
        <v>2762</v>
      </c>
      <c r="BF771" s="285" t="s">
        <v>1279</v>
      </c>
    </row>
    <row r="772" spans="49:58">
      <c r="AW772" s="294"/>
      <c r="AX772" s="294"/>
      <c r="AY772" s="294"/>
      <c r="AZ772" s="294"/>
      <c r="BA772" s="294"/>
      <c r="BB772" s="294"/>
      <c r="BC772" s="294"/>
      <c r="BD772" s="291" t="s">
        <v>2770</v>
      </c>
      <c r="BE772" s="291" t="s">
        <v>2763</v>
      </c>
      <c r="BF772" s="285" t="s">
        <v>1280</v>
      </c>
    </row>
    <row r="773" spans="49:58">
      <c r="AW773" s="294"/>
      <c r="AX773" s="294"/>
      <c r="AY773" s="294"/>
      <c r="AZ773" s="294"/>
      <c r="BA773" s="294"/>
      <c r="BB773" s="294"/>
      <c r="BC773" s="294"/>
      <c r="BD773" s="291" t="s">
        <v>2771</v>
      </c>
      <c r="BE773" s="291" t="s">
        <v>2764</v>
      </c>
      <c r="BF773" s="285" t="s">
        <v>2788</v>
      </c>
    </row>
    <row r="774" spans="49:58">
      <c r="AW774" s="294"/>
      <c r="AX774" s="294"/>
      <c r="AY774" s="294"/>
      <c r="AZ774" s="294"/>
      <c r="BA774" s="294"/>
      <c r="BB774" s="294"/>
      <c r="BC774" s="294"/>
      <c r="BD774" s="291" t="s">
        <v>1490</v>
      </c>
      <c r="BE774" s="291" t="s">
        <v>1268</v>
      </c>
      <c r="BF774" s="285" t="s">
        <v>2789</v>
      </c>
    </row>
    <row r="775" spans="49:58">
      <c r="AW775" s="294"/>
      <c r="AX775" s="294"/>
      <c r="AY775" s="294"/>
      <c r="AZ775" s="294"/>
      <c r="BA775" s="294"/>
      <c r="BB775" s="294"/>
      <c r="BC775" s="294"/>
      <c r="BD775" s="291" t="s">
        <v>1271</v>
      </c>
      <c r="BE775" s="291" t="s">
        <v>1269</v>
      </c>
      <c r="BF775" s="285" t="s">
        <v>2790</v>
      </c>
    </row>
    <row r="776" spans="49:58">
      <c r="AW776" s="294"/>
      <c r="AX776" s="294"/>
      <c r="AY776" s="294"/>
      <c r="AZ776" s="294"/>
      <c r="BA776" s="294"/>
      <c r="BB776" s="294"/>
      <c r="BC776" s="294"/>
      <c r="BD776" s="291" t="s">
        <v>2772</v>
      </c>
      <c r="BE776" s="291" t="s">
        <v>1489</v>
      </c>
      <c r="BF776" s="285" t="s">
        <v>2792</v>
      </c>
    </row>
    <row r="777" spans="49:58">
      <c r="AW777" s="294"/>
      <c r="AX777" s="294"/>
      <c r="AY777" s="294"/>
      <c r="AZ777" s="294"/>
      <c r="BA777" s="294"/>
      <c r="BB777" s="294"/>
      <c r="BC777" s="294"/>
      <c r="BD777" s="291" t="s">
        <v>1272</v>
      </c>
      <c r="BE777" s="291" t="s">
        <v>2765</v>
      </c>
      <c r="BF777" s="285" t="s">
        <v>1579</v>
      </c>
    </row>
    <row r="778" spans="49:58">
      <c r="AW778" s="294"/>
      <c r="AX778" s="294"/>
      <c r="AY778" s="294"/>
      <c r="AZ778" s="294"/>
      <c r="BA778" s="294"/>
      <c r="BB778" s="294"/>
      <c r="BC778" s="294"/>
      <c r="BD778" s="291" t="s">
        <v>2773</v>
      </c>
      <c r="BE778" s="291" t="s">
        <v>2766</v>
      </c>
      <c r="BF778" s="285" t="s">
        <v>2793</v>
      </c>
    </row>
    <row r="779" spans="49:58">
      <c r="AW779" s="294"/>
      <c r="AX779" s="294"/>
      <c r="AY779" s="294"/>
      <c r="AZ779" s="294"/>
      <c r="BA779" s="294"/>
      <c r="BB779" s="294"/>
      <c r="BC779" s="294"/>
      <c r="BD779" s="291" t="s">
        <v>2774</v>
      </c>
      <c r="BE779" s="291" t="s">
        <v>2767</v>
      </c>
      <c r="BF779" s="285" t="s">
        <v>1549</v>
      </c>
    </row>
    <row r="780" spans="49:58">
      <c r="AW780" s="294"/>
      <c r="AX780" s="294"/>
      <c r="AY780" s="294"/>
      <c r="AZ780" s="294"/>
      <c r="BA780" s="294"/>
      <c r="BB780" s="294"/>
      <c r="BC780" s="294"/>
      <c r="BD780" s="291" t="s">
        <v>2775</v>
      </c>
      <c r="BE780" s="291" t="s">
        <v>2768</v>
      </c>
      <c r="BF780" s="285" t="s">
        <v>2794</v>
      </c>
    </row>
    <row r="781" spans="49:58">
      <c r="AW781" s="294"/>
      <c r="AX781" s="294"/>
      <c r="AY781" s="294"/>
      <c r="AZ781" s="294"/>
      <c r="BA781" s="294"/>
      <c r="BB781" s="294"/>
      <c r="BC781" s="294"/>
      <c r="BD781" s="291" t="s">
        <v>2776</v>
      </c>
      <c r="BE781" s="291" t="s">
        <v>2769</v>
      </c>
      <c r="BF781" s="285" t="s">
        <v>2795</v>
      </c>
    </row>
    <row r="782" spans="49:58">
      <c r="AW782" s="294"/>
      <c r="AX782" s="294"/>
      <c r="AY782" s="294"/>
      <c r="AZ782" s="294"/>
      <c r="BA782" s="294"/>
      <c r="BB782" s="294"/>
      <c r="BC782" s="294"/>
      <c r="BD782" s="291" t="s">
        <v>2777</v>
      </c>
      <c r="BE782" s="291" t="s">
        <v>1270</v>
      </c>
      <c r="BF782" s="285" t="s">
        <v>2943</v>
      </c>
    </row>
    <row r="783" spans="49:58">
      <c r="AW783" s="294"/>
      <c r="AX783" s="294"/>
      <c r="AY783" s="294"/>
      <c r="AZ783" s="294"/>
      <c r="BA783" s="294"/>
      <c r="BB783" s="294"/>
      <c r="BC783" s="294"/>
      <c r="BD783" s="291" t="s">
        <v>2778</v>
      </c>
      <c r="BE783" s="291" t="s">
        <v>2770</v>
      </c>
      <c r="BF783" s="285" t="s">
        <v>1281</v>
      </c>
    </row>
    <row r="784" spans="49:58">
      <c r="AW784" s="294"/>
      <c r="AX784" s="294"/>
      <c r="AY784" s="294"/>
      <c r="AZ784" s="294"/>
      <c r="BA784" s="294"/>
      <c r="BB784" s="294"/>
      <c r="BC784" s="294"/>
      <c r="BD784" s="291" t="s">
        <v>2779</v>
      </c>
      <c r="BE784" s="291" t="s">
        <v>2771</v>
      </c>
      <c r="BF784" s="285" t="s">
        <v>1550</v>
      </c>
    </row>
    <row r="785" spans="49:58">
      <c r="AW785" s="294"/>
      <c r="AX785" s="294"/>
      <c r="AY785" s="294"/>
      <c r="AZ785" s="294"/>
      <c r="BA785" s="294"/>
      <c r="BB785" s="294"/>
      <c r="BC785" s="294"/>
      <c r="BD785" s="291" t="s">
        <v>1273</v>
      </c>
      <c r="BE785" s="291" t="s">
        <v>1490</v>
      </c>
      <c r="BF785" s="285" t="s">
        <v>2796</v>
      </c>
    </row>
    <row r="786" spans="49:58">
      <c r="AW786" s="294"/>
      <c r="AX786" s="294"/>
      <c r="AY786" s="294"/>
      <c r="AZ786" s="294"/>
      <c r="BA786" s="294"/>
      <c r="BB786" s="294"/>
      <c r="BC786" s="294"/>
      <c r="BD786" s="291" t="s">
        <v>1274</v>
      </c>
      <c r="BE786" s="291" t="s">
        <v>1271</v>
      </c>
      <c r="BF786" s="285" t="s">
        <v>2797</v>
      </c>
    </row>
    <row r="787" spans="49:58">
      <c r="AW787" s="294"/>
      <c r="AX787" s="294"/>
      <c r="AY787" s="294"/>
      <c r="AZ787" s="294"/>
      <c r="BA787" s="294"/>
      <c r="BB787" s="294"/>
      <c r="BC787" s="294"/>
      <c r="BD787" s="291" t="s">
        <v>2174</v>
      </c>
      <c r="BE787" s="291" t="s">
        <v>2772</v>
      </c>
      <c r="BF787" s="285" t="s">
        <v>1551</v>
      </c>
    </row>
    <row r="788" spans="49:58">
      <c r="AW788" s="294"/>
      <c r="AX788" s="294"/>
      <c r="AY788" s="294"/>
      <c r="AZ788" s="294"/>
      <c r="BA788" s="294"/>
      <c r="BB788" s="294"/>
      <c r="BC788" s="294"/>
      <c r="BD788" s="291" t="s">
        <v>1491</v>
      </c>
      <c r="BE788" s="291" t="s">
        <v>1272</v>
      </c>
      <c r="BF788" s="285" t="s">
        <v>1282</v>
      </c>
    </row>
    <row r="789" spans="49:58">
      <c r="AW789" s="294"/>
      <c r="AX789" s="294"/>
      <c r="AY789" s="294"/>
      <c r="AZ789" s="294"/>
      <c r="BA789" s="294"/>
      <c r="BB789" s="294"/>
      <c r="BC789" s="294"/>
      <c r="BD789" s="291" t="s">
        <v>1275</v>
      </c>
      <c r="BE789" s="291" t="s">
        <v>2773</v>
      </c>
      <c r="BF789" s="285" t="s">
        <v>1552</v>
      </c>
    </row>
    <row r="790" spans="49:58">
      <c r="AW790" s="294"/>
      <c r="AX790" s="294"/>
      <c r="AY790" s="294"/>
      <c r="AZ790" s="294"/>
      <c r="BA790" s="294"/>
      <c r="BB790" s="294"/>
      <c r="BC790" s="294"/>
      <c r="BD790" s="291" t="s">
        <v>2780</v>
      </c>
      <c r="BE790" s="291" t="s">
        <v>2774</v>
      </c>
      <c r="BF790" s="285" t="s">
        <v>242</v>
      </c>
    </row>
    <row r="791" spans="49:58">
      <c r="AW791" s="294"/>
      <c r="AX791" s="294"/>
      <c r="AY791" s="294"/>
      <c r="AZ791" s="294"/>
      <c r="BA791" s="294"/>
      <c r="BB791" s="294"/>
      <c r="BC791" s="294"/>
      <c r="BD791" s="291" t="s">
        <v>2781</v>
      </c>
      <c r="BE791" s="291" t="s">
        <v>2775</v>
      </c>
      <c r="BF791" s="285" t="s">
        <v>1022</v>
      </c>
    </row>
    <row r="792" spans="49:58">
      <c r="AW792" s="294"/>
      <c r="AX792" s="294"/>
      <c r="AY792" s="294"/>
      <c r="AZ792" s="294"/>
      <c r="BA792" s="294"/>
      <c r="BB792" s="294"/>
      <c r="BC792" s="294"/>
      <c r="BD792" s="291" t="s">
        <v>1276</v>
      </c>
      <c r="BE792" s="291" t="s">
        <v>2776</v>
      </c>
      <c r="BF792" s="285" t="s">
        <v>1284</v>
      </c>
    </row>
    <row r="793" spans="49:58">
      <c r="AW793" s="294"/>
      <c r="AX793" s="294"/>
      <c r="AY793" s="294"/>
      <c r="AZ793" s="294"/>
      <c r="BA793" s="294"/>
      <c r="BB793" s="294"/>
      <c r="BC793" s="294"/>
      <c r="BD793" s="291" t="s">
        <v>2782</v>
      </c>
      <c r="BE793" s="291" t="s">
        <v>2777</v>
      </c>
      <c r="BF793" s="285" t="s">
        <v>3064</v>
      </c>
    </row>
    <row r="794" spans="49:58">
      <c r="AW794" s="294"/>
      <c r="AX794" s="294"/>
      <c r="AY794" s="294"/>
      <c r="AZ794" s="294"/>
      <c r="BA794" s="294"/>
      <c r="BB794" s="294"/>
      <c r="BC794" s="294"/>
      <c r="BD794" s="291" t="s">
        <v>2783</v>
      </c>
      <c r="BE794" s="291" t="s">
        <v>2778</v>
      </c>
      <c r="BF794" s="285" t="s">
        <v>3065</v>
      </c>
    </row>
    <row r="795" spans="49:58">
      <c r="AW795" s="294"/>
      <c r="AX795" s="294"/>
      <c r="AY795" s="294"/>
      <c r="AZ795" s="294"/>
      <c r="BA795" s="294"/>
      <c r="BB795" s="294"/>
      <c r="BC795" s="294"/>
      <c r="BD795" s="291" t="s">
        <v>2784</v>
      </c>
      <c r="BE795" s="291" t="s">
        <v>2779</v>
      </c>
      <c r="BF795" s="285" t="s">
        <v>1492</v>
      </c>
    </row>
    <row r="796" spans="49:58">
      <c r="AW796" s="294"/>
      <c r="AX796" s="294"/>
      <c r="AY796" s="294"/>
      <c r="AZ796" s="294"/>
      <c r="BA796" s="294"/>
      <c r="BB796" s="294"/>
      <c r="BC796" s="294"/>
      <c r="BD796" s="291" t="s">
        <v>1277</v>
      </c>
      <c r="BE796" s="291" t="s">
        <v>1273</v>
      </c>
      <c r="BF796" s="285" t="s">
        <v>1285</v>
      </c>
    </row>
    <row r="797" spans="49:58">
      <c r="AW797" s="294"/>
      <c r="AX797" s="294"/>
      <c r="AY797" s="294"/>
      <c r="AZ797" s="294"/>
      <c r="BA797" s="294"/>
      <c r="BB797" s="294"/>
      <c r="BC797" s="294"/>
      <c r="BD797" s="291" t="s">
        <v>1578</v>
      </c>
      <c r="BE797" s="291" t="s">
        <v>1274</v>
      </c>
      <c r="BF797" s="285" t="s">
        <v>1286</v>
      </c>
    </row>
    <row r="798" spans="49:58">
      <c r="AW798" s="294"/>
      <c r="AX798" s="294"/>
      <c r="AY798" s="294"/>
      <c r="AZ798" s="294"/>
      <c r="BA798" s="294"/>
      <c r="BB798" s="294"/>
      <c r="BC798" s="294"/>
      <c r="BD798" s="291" t="s">
        <v>2785</v>
      </c>
      <c r="BE798" s="291" t="s">
        <v>2174</v>
      </c>
      <c r="BF798" s="285" t="s">
        <v>1493</v>
      </c>
    </row>
    <row r="799" spans="49:58">
      <c r="AW799" s="294"/>
      <c r="AX799" s="294"/>
      <c r="AY799" s="294"/>
      <c r="AZ799" s="294"/>
      <c r="BA799" s="294"/>
      <c r="BB799" s="294"/>
      <c r="BC799" s="294"/>
      <c r="BD799" s="291" t="s">
        <v>1278</v>
      </c>
      <c r="BE799" s="291" t="s">
        <v>1491</v>
      </c>
      <c r="BF799" s="285" t="s">
        <v>1287</v>
      </c>
    </row>
    <row r="800" spans="49:58">
      <c r="AW800" s="294"/>
      <c r="AX800" s="294"/>
      <c r="AY800" s="294"/>
      <c r="AZ800" s="294"/>
      <c r="BA800" s="294"/>
      <c r="BB800" s="294"/>
      <c r="BC800" s="294"/>
      <c r="BD800" s="291" t="s">
        <v>2786</v>
      </c>
      <c r="BE800" s="291" t="s">
        <v>1275</v>
      </c>
      <c r="BF800" s="285" t="s">
        <v>2799</v>
      </c>
    </row>
    <row r="801" spans="49:58">
      <c r="AW801" s="294"/>
      <c r="AX801" s="294"/>
      <c r="AY801" s="294"/>
      <c r="AZ801" s="294"/>
      <c r="BA801" s="294"/>
      <c r="BB801" s="294"/>
      <c r="BC801" s="294"/>
      <c r="BD801" s="291" t="s">
        <v>2787</v>
      </c>
      <c r="BE801" s="291" t="s">
        <v>2780</v>
      </c>
      <c r="BF801" s="285" t="s">
        <v>64</v>
      </c>
    </row>
    <row r="802" spans="49:58">
      <c r="AW802" s="294"/>
      <c r="AX802" s="294"/>
      <c r="AY802" s="294"/>
      <c r="AZ802" s="294"/>
      <c r="BA802" s="294"/>
      <c r="BB802" s="294"/>
      <c r="BC802" s="294"/>
      <c r="BD802" s="291" t="s">
        <v>1020</v>
      </c>
      <c r="BE802" s="291" t="s">
        <v>2781</v>
      </c>
      <c r="BF802" s="285" t="s">
        <v>2800</v>
      </c>
    </row>
    <row r="803" spans="49:58">
      <c r="AW803" s="294"/>
      <c r="AX803" s="294"/>
      <c r="AY803" s="294"/>
      <c r="AZ803" s="294"/>
      <c r="BA803" s="294"/>
      <c r="BB803" s="294"/>
      <c r="BC803" s="294"/>
      <c r="BD803" s="291" t="s">
        <v>1279</v>
      </c>
      <c r="BE803" s="291" t="s">
        <v>1276</v>
      </c>
      <c r="BF803" s="285" t="s">
        <v>1288</v>
      </c>
    </row>
    <row r="804" spans="49:58">
      <c r="AW804" s="294"/>
      <c r="AX804" s="294"/>
      <c r="AY804" s="294"/>
      <c r="AZ804" s="294"/>
      <c r="BA804" s="294"/>
      <c r="BB804" s="294"/>
      <c r="BC804" s="294"/>
      <c r="BD804" s="291" t="s">
        <v>1280</v>
      </c>
      <c r="BE804" s="291" t="s">
        <v>2782</v>
      </c>
      <c r="BF804" s="285" t="s">
        <v>2801</v>
      </c>
    </row>
    <row r="805" spans="49:58">
      <c r="AW805" s="294"/>
      <c r="AX805" s="294"/>
      <c r="AY805" s="294"/>
      <c r="AZ805" s="294"/>
      <c r="BA805" s="294"/>
      <c r="BB805" s="294"/>
      <c r="BC805" s="294"/>
      <c r="BD805" s="291" t="s">
        <v>2788</v>
      </c>
      <c r="BE805" s="291" t="s">
        <v>2783</v>
      </c>
      <c r="BF805" s="285" t="s">
        <v>1289</v>
      </c>
    </row>
    <row r="806" spans="49:58">
      <c r="AW806" s="294"/>
      <c r="AX806" s="294"/>
      <c r="AY806" s="294"/>
      <c r="AZ806" s="294"/>
      <c r="BA806" s="294"/>
      <c r="BB806" s="294"/>
      <c r="BC806" s="294"/>
      <c r="BD806" s="291" t="s">
        <v>2789</v>
      </c>
      <c r="BE806" s="291" t="s">
        <v>2784</v>
      </c>
      <c r="BF806" s="285" t="s">
        <v>2802</v>
      </c>
    </row>
    <row r="807" spans="49:58">
      <c r="AW807" s="294"/>
      <c r="AX807" s="294"/>
      <c r="AY807" s="294"/>
      <c r="AZ807" s="294"/>
      <c r="BA807" s="294"/>
      <c r="BB807" s="294"/>
      <c r="BC807" s="294"/>
      <c r="BD807" s="291" t="s">
        <v>2790</v>
      </c>
      <c r="BE807" s="291" t="s">
        <v>1277</v>
      </c>
      <c r="BF807" s="285" t="s">
        <v>1290</v>
      </c>
    </row>
    <row r="808" spans="49:58">
      <c r="AW808" s="294"/>
      <c r="AX808" s="294"/>
      <c r="AY808" s="294"/>
      <c r="AZ808" s="294"/>
      <c r="BA808" s="294"/>
      <c r="BB808" s="294"/>
      <c r="BC808" s="294"/>
      <c r="BD808" s="291" t="s">
        <v>2791</v>
      </c>
      <c r="BE808" s="291" t="s">
        <v>1578</v>
      </c>
      <c r="BF808" s="285" t="s">
        <v>1494</v>
      </c>
    </row>
    <row r="809" spans="49:58">
      <c r="AW809" s="294"/>
      <c r="AX809" s="294"/>
      <c r="AY809" s="294"/>
      <c r="AZ809" s="294"/>
      <c r="BA809" s="294"/>
      <c r="BB809" s="294"/>
      <c r="BC809" s="294"/>
      <c r="BD809" s="291" t="s">
        <v>2792</v>
      </c>
      <c r="BE809" s="291" t="s">
        <v>2785</v>
      </c>
      <c r="BF809" s="285" t="s">
        <v>2803</v>
      </c>
    </row>
    <row r="810" spans="49:58">
      <c r="AW810" s="294"/>
      <c r="AX810" s="294"/>
      <c r="AY810" s="294"/>
      <c r="AZ810" s="294"/>
      <c r="BA810" s="294"/>
      <c r="BB810" s="294"/>
      <c r="BC810" s="294"/>
      <c r="BD810" s="291" t="s">
        <v>1579</v>
      </c>
      <c r="BE810" s="291" t="s">
        <v>1278</v>
      </c>
      <c r="BF810" s="285" t="s">
        <v>49</v>
      </c>
    </row>
    <row r="811" spans="49:58">
      <c r="AW811" s="294"/>
      <c r="AX811" s="294"/>
      <c r="AY811" s="294"/>
      <c r="AZ811" s="294"/>
      <c r="BA811" s="294"/>
      <c r="BB811" s="294"/>
      <c r="BC811" s="294"/>
      <c r="BD811" s="291" t="s">
        <v>2793</v>
      </c>
      <c r="BE811" s="291" t="s">
        <v>2786</v>
      </c>
      <c r="BF811" s="285" t="s">
        <v>2804</v>
      </c>
    </row>
    <row r="812" spans="49:58">
      <c r="AW812" s="294"/>
      <c r="AX812" s="294"/>
      <c r="AY812" s="294"/>
      <c r="AZ812" s="294"/>
      <c r="BA812" s="294"/>
      <c r="BB812" s="294"/>
      <c r="BC812" s="294"/>
      <c r="BD812" s="291" t="s">
        <v>1549</v>
      </c>
      <c r="BE812" s="291" t="s">
        <v>2787</v>
      </c>
      <c r="BF812" s="285" t="s">
        <v>1291</v>
      </c>
    </row>
    <row r="813" spans="49:58">
      <c r="AW813" s="294"/>
      <c r="AX813" s="294"/>
      <c r="AY813" s="294"/>
      <c r="AZ813" s="294"/>
      <c r="BA813" s="294"/>
      <c r="BB813" s="294"/>
      <c r="BC813" s="294"/>
      <c r="BD813" s="291" t="s">
        <v>2794</v>
      </c>
      <c r="BE813" s="291" t="s">
        <v>1020</v>
      </c>
      <c r="BF813" s="285" t="s">
        <v>2805</v>
      </c>
    </row>
    <row r="814" spans="49:58">
      <c r="AW814" s="294"/>
      <c r="AX814" s="294"/>
      <c r="AY814" s="294"/>
      <c r="AZ814" s="294"/>
      <c r="BA814" s="294"/>
      <c r="BB814" s="294"/>
      <c r="BC814" s="294"/>
      <c r="BD814" s="291" t="s">
        <v>2795</v>
      </c>
      <c r="BE814" s="291" t="s">
        <v>1279</v>
      </c>
      <c r="BF814" s="285" t="s">
        <v>2806</v>
      </c>
    </row>
    <row r="815" spans="49:58">
      <c r="AW815" s="294"/>
      <c r="AX815" s="294"/>
      <c r="AY815" s="294"/>
      <c r="AZ815" s="294"/>
      <c r="BA815" s="294"/>
      <c r="BB815" s="294"/>
      <c r="BC815" s="294"/>
      <c r="BD815" s="291" t="s">
        <v>2943</v>
      </c>
      <c r="BE815" s="291" t="s">
        <v>1280</v>
      </c>
      <c r="BF815" s="285" t="s">
        <v>3066</v>
      </c>
    </row>
    <row r="816" spans="49:58">
      <c r="AW816" s="294"/>
      <c r="AX816" s="294"/>
      <c r="AY816" s="294"/>
      <c r="AZ816" s="294"/>
      <c r="BA816" s="294"/>
      <c r="BB816" s="294"/>
      <c r="BC816" s="294"/>
      <c r="BD816" s="291" t="s">
        <v>1281</v>
      </c>
      <c r="BE816" s="291" t="s">
        <v>2788</v>
      </c>
      <c r="BF816" s="285" t="s">
        <v>1292</v>
      </c>
    </row>
    <row r="817" spans="49:58">
      <c r="AW817" s="294"/>
      <c r="AX817" s="294"/>
      <c r="AY817" s="294"/>
      <c r="AZ817" s="294"/>
      <c r="BA817" s="294"/>
      <c r="BB817" s="294"/>
      <c r="BC817" s="294"/>
      <c r="BD817" s="291" t="s">
        <v>1550</v>
      </c>
      <c r="BE817" s="291" t="s">
        <v>2789</v>
      </c>
      <c r="BF817" s="285" t="s">
        <v>1074</v>
      </c>
    </row>
    <row r="818" spans="49:58">
      <c r="AW818" s="294"/>
      <c r="AX818" s="294"/>
      <c r="AY818" s="294"/>
      <c r="AZ818" s="294"/>
      <c r="BA818" s="294"/>
      <c r="BB818" s="294"/>
      <c r="BC818" s="294"/>
      <c r="BD818" s="291" t="s">
        <v>2796</v>
      </c>
      <c r="BE818" s="291" t="s">
        <v>2790</v>
      </c>
      <c r="BF818" s="285" t="s">
        <v>1553</v>
      </c>
    </row>
    <row r="819" spans="49:58">
      <c r="AW819" s="294"/>
      <c r="AX819" s="294"/>
      <c r="AY819" s="294"/>
      <c r="AZ819" s="294"/>
      <c r="BA819" s="294"/>
      <c r="BB819" s="294"/>
      <c r="BC819" s="294"/>
      <c r="BD819" s="291" t="s">
        <v>2797</v>
      </c>
      <c r="BE819" s="291" t="s">
        <v>2791</v>
      </c>
      <c r="BF819" s="285" t="s">
        <v>2808</v>
      </c>
    </row>
    <row r="820" spans="49:58">
      <c r="AW820" s="294"/>
      <c r="AX820" s="294"/>
      <c r="AY820" s="294"/>
      <c r="AZ820" s="294"/>
      <c r="BA820" s="294"/>
      <c r="BB820" s="294"/>
      <c r="BC820" s="294"/>
      <c r="BD820" s="291" t="s">
        <v>1551</v>
      </c>
      <c r="BE820" s="291" t="s">
        <v>2792</v>
      </c>
      <c r="BF820" s="285" t="s">
        <v>2809</v>
      </c>
    </row>
    <row r="821" spans="49:58">
      <c r="AW821" s="294"/>
      <c r="AX821" s="294"/>
      <c r="AY821" s="294"/>
      <c r="AZ821" s="294"/>
      <c r="BA821" s="294"/>
      <c r="BB821" s="294"/>
      <c r="BC821" s="294"/>
      <c r="BD821" s="291" t="s">
        <v>1282</v>
      </c>
      <c r="BE821" s="291" t="s">
        <v>1579</v>
      </c>
      <c r="BF821" s="285" t="s">
        <v>2810</v>
      </c>
    </row>
    <row r="822" spans="49:58">
      <c r="AW822" s="294"/>
      <c r="AX822" s="294"/>
      <c r="AY822" s="294"/>
      <c r="AZ822" s="294"/>
      <c r="BA822" s="294"/>
      <c r="BB822" s="294"/>
      <c r="BC822" s="294"/>
      <c r="BD822" s="291" t="s">
        <v>1552</v>
      </c>
      <c r="BE822" s="291" t="s">
        <v>2793</v>
      </c>
      <c r="BF822" s="285" t="s">
        <v>1293</v>
      </c>
    </row>
    <row r="823" spans="49:58">
      <c r="AW823" s="294"/>
      <c r="AX823" s="294"/>
      <c r="AY823" s="294"/>
      <c r="AZ823" s="294"/>
      <c r="BA823" s="294"/>
      <c r="BB823" s="294"/>
      <c r="BC823" s="294"/>
      <c r="BD823" s="291" t="s">
        <v>1022</v>
      </c>
      <c r="BE823" s="291" t="s">
        <v>1549</v>
      </c>
      <c r="BF823" s="285" t="s">
        <v>2811</v>
      </c>
    </row>
    <row r="824" spans="49:58">
      <c r="AW824" s="294"/>
      <c r="AX824" s="294"/>
      <c r="AY824" s="294"/>
      <c r="AZ824" s="294"/>
      <c r="BA824" s="294"/>
      <c r="BB824" s="294"/>
      <c r="BC824" s="294"/>
      <c r="BD824" s="291" t="s">
        <v>1284</v>
      </c>
      <c r="BE824" s="291" t="s">
        <v>2794</v>
      </c>
      <c r="BF824" s="285" t="s">
        <v>1294</v>
      </c>
    </row>
    <row r="825" spans="49:58">
      <c r="AW825" s="294"/>
      <c r="AX825" s="294"/>
      <c r="AY825" s="294"/>
      <c r="AZ825" s="294"/>
      <c r="BA825" s="294"/>
      <c r="BB825" s="294"/>
      <c r="BC825" s="294"/>
      <c r="BD825" s="291" t="s">
        <v>2798</v>
      </c>
      <c r="BE825" s="291" t="s">
        <v>2795</v>
      </c>
      <c r="BF825" s="285" t="s">
        <v>1427</v>
      </c>
    </row>
    <row r="826" spans="49:58">
      <c r="AW826" s="294"/>
      <c r="AX826" s="294"/>
      <c r="AY826" s="294"/>
      <c r="AZ826" s="294"/>
      <c r="BA826" s="294"/>
      <c r="BB826" s="294"/>
      <c r="BC826" s="294"/>
      <c r="BD826" s="291" t="s">
        <v>1492</v>
      </c>
      <c r="BE826" s="291" t="s">
        <v>2943</v>
      </c>
      <c r="BF826" s="285" t="s">
        <v>2812</v>
      </c>
    </row>
    <row r="827" spans="49:58">
      <c r="AW827" s="294"/>
      <c r="AX827" s="294"/>
      <c r="AY827" s="294"/>
      <c r="AZ827" s="294"/>
      <c r="BA827" s="294"/>
      <c r="BB827" s="294"/>
      <c r="BC827" s="294"/>
      <c r="BD827" s="291" t="s">
        <v>1285</v>
      </c>
      <c r="BE827" s="291" t="s">
        <v>1281</v>
      </c>
      <c r="BF827" s="285" t="s">
        <v>2813</v>
      </c>
    </row>
    <row r="828" spans="49:58">
      <c r="AW828" s="294"/>
      <c r="AX828" s="294"/>
      <c r="AY828" s="294"/>
      <c r="AZ828" s="294"/>
      <c r="BA828" s="294"/>
      <c r="BB828" s="294"/>
      <c r="BC828" s="294"/>
      <c r="BD828" s="291" t="s">
        <v>1286</v>
      </c>
      <c r="BE828" s="291" t="s">
        <v>1550</v>
      </c>
      <c r="BF828" s="285" t="s">
        <v>1295</v>
      </c>
    </row>
    <row r="829" spans="49:58">
      <c r="AW829" s="294"/>
      <c r="AX829" s="294"/>
      <c r="AY829" s="294"/>
      <c r="AZ829" s="294"/>
      <c r="BA829" s="294"/>
      <c r="BB829" s="294"/>
      <c r="BC829" s="294"/>
      <c r="BD829" s="291" t="s">
        <v>1493</v>
      </c>
      <c r="BE829" s="291" t="s">
        <v>2796</v>
      </c>
      <c r="BF829" s="285" t="s">
        <v>2814</v>
      </c>
    </row>
    <row r="830" spans="49:58">
      <c r="AW830" s="294"/>
      <c r="AX830" s="294"/>
      <c r="AY830" s="294"/>
      <c r="AZ830" s="294"/>
      <c r="BA830" s="294"/>
      <c r="BB830" s="294"/>
      <c r="BC830" s="294"/>
      <c r="BD830" s="291" t="s">
        <v>1287</v>
      </c>
      <c r="BE830" s="291" t="s">
        <v>2797</v>
      </c>
      <c r="BF830" s="285" t="s">
        <v>1296</v>
      </c>
    </row>
    <row r="831" spans="49:58">
      <c r="AW831" s="294"/>
      <c r="AX831" s="294"/>
      <c r="AY831" s="294"/>
      <c r="AZ831" s="294"/>
      <c r="BA831" s="294"/>
      <c r="BB831" s="294"/>
      <c r="BC831" s="294"/>
      <c r="BD831" s="291" t="s">
        <v>2799</v>
      </c>
      <c r="BE831" s="291" t="s">
        <v>1551</v>
      </c>
      <c r="BF831" s="285" t="s">
        <v>2815</v>
      </c>
    </row>
    <row r="832" spans="49:58">
      <c r="AW832" s="294"/>
      <c r="AX832" s="294"/>
      <c r="AY832" s="294"/>
      <c r="AZ832" s="294"/>
      <c r="BA832" s="294"/>
      <c r="BB832" s="294"/>
      <c r="BC832" s="294"/>
      <c r="BD832" s="291" t="s">
        <v>64</v>
      </c>
      <c r="BE832" s="291" t="s">
        <v>1282</v>
      </c>
      <c r="BF832" s="285" t="s">
        <v>3067</v>
      </c>
    </row>
    <row r="833" spans="49:58">
      <c r="AW833" s="294"/>
      <c r="AX833" s="294"/>
      <c r="AY833" s="294"/>
      <c r="AZ833" s="294"/>
      <c r="BA833" s="294"/>
      <c r="BB833" s="294"/>
      <c r="BC833" s="294"/>
      <c r="BD833" s="291" t="s">
        <v>2800</v>
      </c>
      <c r="BE833" s="291" t="s">
        <v>1552</v>
      </c>
      <c r="BF833" s="285" t="s">
        <v>74</v>
      </c>
    </row>
    <row r="834" spans="49:58">
      <c r="AW834" s="294"/>
      <c r="AX834" s="294"/>
      <c r="AY834" s="294"/>
      <c r="AZ834" s="294"/>
      <c r="BA834" s="294"/>
      <c r="BB834" s="294"/>
      <c r="BC834" s="294"/>
      <c r="BD834" s="291" t="s">
        <v>1288</v>
      </c>
      <c r="BE834" s="291" t="s">
        <v>1283</v>
      </c>
      <c r="BF834" s="285" t="s">
        <v>77</v>
      </c>
    </row>
    <row r="835" spans="49:58">
      <c r="AW835" s="294"/>
      <c r="AX835" s="294"/>
      <c r="AY835" s="294"/>
      <c r="AZ835" s="294"/>
      <c r="BA835" s="294"/>
      <c r="BB835" s="294"/>
      <c r="BC835" s="294"/>
      <c r="BD835" s="291" t="s">
        <v>2801</v>
      </c>
      <c r="BE835" s="291" t="s">
        <v>1022</v>
      </c>
      <c r="BF835" s="285" t="s">
        <v>1023</v>
      </c>
    </row>
    <row r="836" spans="49:58">
      <c r="AW836" s="294"/>
      <c r="AX836" s="294"/>
      <c r="AY836" s="294"/>
      <c r="AZ836" s="294"/>
      <c r="BA836" s="294"/>
      <c r="BB836" s="294"/>
      <c r="BC836" s="294"/>
      <c r="BD836" s="291" t="s">
        <v>1289</v>
      </c>
      <c r="BE836" s="291" t="s">
        <v>1284</v>
      </c>
      <c r="BF836" s="285" t="s">
        <v>1554</v>
      </c>
    </row>
    <row r="837" spans="49:58">
      <c r="AW837" s="294"/>
      <c r="AX837" s="294"/>
      <c r="AY837" s="294"/>
      <c r="AZ837" s="294"/>
      <c r="BA837" s="294"/>
      <c r="BB837" s="294"/>
      <c r="BC837" s="294"/>
      <c r="BD837" s="291" t="s">
        <v>2802</v>
      </c>
      <c r="BE837" s="291" t="s">
        <v>2798</v>
      </c>
      <c r="BF837" s="285" t="s">
        <v>1555</v>
      </c>
    </row>
    <row r="838" spans="49:58">
      <c r="AW838" s="294"/>
      <c r="AX838" s="294"/>
      <c r="AY838" s="294"/>
      <c r="AZ838" s="294"/>
      <c r="BA838" s="294"/>
      <c r="BB838" s="294"/>
      <c r="BC838" s="294"/>
      <c r="BD838" s="291" t="s">
        <v>1290</v>
      </c>
      <c r="BE838" s="291" t="s">
        <v>1492</v>
      </c>
      <c r="BF838" s="285" t="s">
        <v>1556</v>
      </c>
    </row>
    <row r="839" spans="49:58">
      <c r="AW839" s="294"/>
      <c r="AX839" s="294"/>
      <c r="AY839" s="294"/>
      <c r="AZ839" s="294"/>
      <c r="BA839" s="294"/>
      <c r="BB839" s="294"/>
      <c r="BC839" s="294"/>
      <c r="BD839" s="291" t="s">
        <v>1494</v>
      </c>
      <c r="BE839" s="291" t="s">
        <v>1285</v>
      </c>
      <c r="BF839" s="285" t="s">
        <v>2816</v>
      </c>
    </row>
    <row r="840" spans="49:58">
      <c r="AW840" s="294"/>
      <c r="AX840" s="294"/>
      <c r="AY840" s="294"/>
      <c r="AZ840" s="294"/>
      <c r="BA840" s="294"/>
      <c r="BB840" s="294"/>
      <c r="BC840" s="294"/>
      <c r="BD840" s="291" t="s">
        <v>2803</v>
      </c>
      <c r="BE840" s="291" t="s">
        <v>1286</v>
      </c>
      <c r="BF840" s="285" t="s">
        <v>2817</v>
      </c>
    </row>
    <row r="841" spans="49:58">
      <c r="AW841" s="294"/>
      <c r="AX841" s="294"/>
      <c r="AY841" s="294"/>
      <c r="AZ841" s="294"/>
      <c r="BA841" s="294"/>
      <c r="BB841" s="294"/>
      <c r="BC841" s="294"/>
      <c r="BD841" s="291" t="s">
        <v>49</v>
      </c>
      <c r="BE841" s="291" t="s">
        <v>1493</v>
      </c>
      <c r="BF841" s="285" t="s">
        <v>3068</v>
      </c>
    </row>
    <row r="842" spans="49:58">
      <c r="AW842" s="294"/>
      <c r="AX842" s="294"/>
      <c r="AY842" s="294"/>
      <c r="AZ842" s="294"/>
      <c r="BA842" s="294"/>
      <c r="BB842" s="294"/>
      <c r="BC842" s="294"/>
      <c r="BD842" s="291" t="s">
        <v>2804</v>
      </c>
      <c r="BE842" s="291" t="s">
        <v>1287</v>
      </c>
      <c r="BF842" s="285" t="s">
        <v>1297</v>
      </c>
    </row>
    <row r="843" spans="49:58">
      <c r="AW843" s="294"/>
      <c r="AX843" s="294"/>
      <c r="AY843" s="294"/>
      <c r="AZ843" s="294"/>
      <c r="BA843" s="294"/>
      <c r="BB843" s="294"/>
      <c r="BC843" s="294"/>
      <c r="BD843" s="291" t="s">
        <v>1291</v>
      </c>
      <c r="BE843" s="291" t="s">
        <v>2799</v>
      </c>
      <c r="BF843" s="285" t="s">
        <v>1298</v>
      </c>
    </row>
    <row r="844" spans="49:58">
      <c r="AW844" s="294"/>
      <c r="AX844" s="294"/>
      <c r="AY844" s="294"/>
      <c r="AZ844" s="294"/>
      <c r="BA844" s="294"/>
      <c r="BB844" s="294"/>
      <c r="BC844" s="294"/>
      <c r="BD844" s="291" t="s">
        <v>2805</v>
      </c>
      <c r="BE844" s="291" t="s">
        <v>64</v>
      </c>
      <c r="BF844" s="285" t="s">
        <v>1299</v>
      </c>
    </row>
    <row r="845" spans="49:58">
      <c r="AW845" s="294"/>
      <c r="AX845" s="294"/>
      <c r="AY845" s="294"/>
      <c r="AZ845" s="294"/>
      <c r="BA845" s="294"/>
      <c r="BB845" s="294"/>
      <c r="BC845" s="294"/>
      <c r="BD845" s="291" t="s">
        <v>2806</v>
      </c>
      <c r="BE845" s="291" t="s">
        <v>2800</v>
      </c>
      <c r="BF845" s="285" t="s">
        <v>39</v>
      </c>
    </row>
    <row r="846" spans="49:58">
      <c r="AW846" s="294"/>
      <c r="AX846" s="294"/>
      <c r="AY846" s="294"/>
      <c r="AZ846" s="294"/>
      <c r="BA846" s="294"/>
      <c r="BB846" s="294"/>
      <c r="BC846" s="294"/>
      <c r="BD846" s="291" t="s">
        <v>2807</v>
      </c>
      <c r="BE846" s="291" t="s">
        <v>1288</v>
      </c>
      <c r="BF846" s="285" t="s">
        <v>1557</v>
      </c>
    </row>
    <row r="847" spans="49:58">
      <c r="AW847" s="294"/>
      <c r="AX847" s="294"/>
      <c r="AY847" s="294"/>
      <c r="AZ847" s="294"/>
      <c r="BA847" s="294"/>
      <c r="BB847" s="294"/>
      <c r="BC847" s="294"/>
      <c r="BD847" s="291" t="s">
        <v>1292</v>
      </c>
      <c r="BE847" s="291" t="s">
        <v>2801</v>
      </c>
      <c r="BF847" s="285" t="s">
        <v>2175</v>
      </c>
    </row>
    <row r="848" spans="49:58">
      <c r="AW848" s="294"/>
      <c r="AX848" s="294"/>
      <c r="AY848" s="294"/>
      <c r="AZ848" s="294"/>
      <c r="BA848" s="294"/>
      <c r="BB848" s="294"/>
      <c r="BC848" s="294"/>
      <c r="BD848" s="291" t="s">
        <v>1074</v>
      </c>
      <c r="BE848" s="291" t="s">
        <v>1289</v>
      </c>
      <c r="BF848" s="285" t="s">
        <v>2818</v>
      </c>
    </row>
    <row r="849" spans="49:58">
      <c r="AW849" s="294"/>
      <c r="AX849" s="294"/>
      <c r="AY849" s="294"/>
      <c r="AZ849" s="294"/>
      <c r="BA849" s="294"/>
      <c r="BB849" s="294"/>
      <c r="BC849" s="294"/>
      <c r="BD849" s="291" t="s">
        <v>1553</v>
      </c>
      <c r="BE849" s="291" t="s">
        <v>2802</v>
      </c>
      <c r="BF849" s="285" t="s">
        <v>1558</v>
      </c>
    </row>
    <row r="850" spans="49:58">
      <c r="AW850" s="294"/>
      <c r="AX850" s="294"/>
      <c r="AY850" s="294"/>
      <c r="AZ850" s="294"/>
      <c r="BA850" s="294"/>
      <c r="BB850" s="294"/>
      <c r="BC850" s="294"/>
      <c r="BD850" s="291" t="s">
        <v>2808</v>
      </c>
      <c r="BE850" s="291" t="s">
        <v>1290</v>
      </c>
      <c r="BF850" s="285" t="s">
        <v>3069</v>
      </c>
    </row>
    <row r="851" spans="49:58">
      <c r="AW851" s="294"/>
      <c r="AX851" s="294"/>
      <c r="AY851" s="294"/>
      <c r="AZ851" s="294"/>
      <c r="BA851" s="294"/>
      <c r="BB851" s="294"/>
      <c r="BC851" s="294"/>
      <c r="BD851" s="291" t="s">
        <v>2809</v>
      </c>
      <c r="BE851" s="291" t="s">
        <v>1494</v>
      </c>
      <c r="BF851" s="285" t="s">
        <v>2819</v>
      </c>
    </row>
    <row r="852" spans="49:58">
      <c r="AW852" s="294"/>
      <c r="AX852" s="294"/>
      <c r="AY852" s="294"/>
      <c r="AZ852" s="294"/>
      <c r="BA852" s="294"/>
      <c r="BB852" s="294"/>
      <c r="BC852" s="294"/>
      <c r="BD852" s="291" t="s">
        <v>2810</v>
      </c>
      <c r="BE852" s="291" t="s">
        <v>2803</v>
      </c>
      <c r="BF852" s="285" t="s">
        <v>2820</v>
      </c>
    </row>
    <row r="853" spans="49:58">
      <c r="AW853" s="294"/>
      <c r="AX853" s="294"/>
      <c r="AY853" s="294"/>
      <c r="AZ853" s="294"/>
      <c r="BA853" s="294"/>
      <c r="BB853" s="294"/>
      <c r="BC853" s="294"/>
      <c r="BD853" s="291" t="s">
        <v>1293</v>
      </c>
      <c r="BE853" s="291" t="s">
        <v>49</v>
      </c>
      <c r="BF853" s="285" t="s">
        <v>2821</v>
      </c>
    </row>
    <row r="854" spans="49:58">
      <c r="AW854" s="294"/>
      <c r="AX854" s="294"/>
      <c r="AY854" s="294"/>
      <c r="AZ854" s="294"/>
      <c r="BA854" s="294"/>
      <c r="BB854" s="294"/>
      <c r="BC854" s="294"/>
      <c r="BD854" s="291" t="s">
        <v>2811</v>
      </c>
      <c r="BE854" s="291" t="s">
        <v>2804</v>
      </c>
      <c r="BF854" s="285" t="s">
        <v>1300</v>
      </c>
    </row>
    <row r="855" spans="49:58">
      <c r="AW855" s="294"/>
      <c r="AX855" s="294"/>
      <c r="AY855" s="294"/>
      <c r="AZ855" s="294"/>
      <c r="BA855" s="294"/>
      <c r="BB855" s="294"/>
      <c r="BC855" s="294"/>
      <c r="BD855" s="291" t="s">
        <v>1294</v>
      </c>
      <c r="BE855" s="291" t="s">
        <v>1291</v>
      </c>
      <c r="BF855" s="285" t="s">
        <v>2822</v>
      </c>
    </row>
    <row r="856" spans="49:58">
      <c r="AW856" s="294"/>
      <c r="AX856" s="294"/>
      <c r="AY856" s="294"/>
      <c r="AZ856" s="294"/>
      <c r="BA856" s="294"/>
      <c r="BB856" s="294"/>
      <c r="BC856" s="294"/>
      <c r="BD856" s="291" t="s">
        <v>1427</v>
      </c>
      <c r="BE856" s="291" t="s">
        <v>2805</v>
      </c>
      <c r="BF856" s="285" t="s">
        <v>1301</v>
      </c>
    </row>
    <row r="857" spans="49:58">
      <c r="AW857" s="294"/>
      <c r="AX857" s="294"/>
      <c r="AY857" s="294"/>
      <c r="AZ857" s="294"/>
      <c r="BA857" s="294"/>
      <c r="BB857" s="294"/>
      <c r="BC857" s="294"/>
      <c r="BD857" s="291" t="s">
        <v>2812</v>
      </c>
      <c r="BE857" s="291" t="s">
        <v>2806</v>
      </c>
      <c r="BF857" s="285" t="s">
        <v>1559</v>
      </c>
    </row>
    <row r="858" spans="49:58">
      <c r="AW858" s="294"/>
      <c r="AX858" s="294"/>
      <c r="AY858" s="294"/>
      <c r="AZ858" s="294"/>
      <c r="BA858" s="294"/>
      <c r="BB858" s="294"/>
      <c r="BC858" s="294"/>
      <c r="BD858" s="291" t="s">
        <v>2813</v>
      </c>
      <c r="BE858" s="291" t="s">
        <v>2807</v>
      </c>
      <c r="BF858" s="285" t="s">
        <v>1560</v>
      </c>
    </row>
    <row r="859" spans="49:58">
      <c r="AW859" s="294"/>
      <c r="AX859" s="294"/>
      <c r="AY859" s="294"/>
      <c r="AZ859" s="294"/>
      <c r="BA859" s="294"/>
      <c r="BB859" s="294"/>
      <c r="BC859" s="294"/>
      <c r="BD859" s="291" t="s">
        <v>1295</v>
      </c>
      <c r="BE859" s="291" t="s">
        <v>1292</v>
      </c>
      <c r="BF859" s="285" t="s">
        <v>1302</v>
      </c>
    </row>
    <row r="860" spans="49:58">
      <c r="AW860" s="294"/>
      <c r="AX860" s="294"/>
      <c r="AY860" s="294"/>
      <c r="AZ860" s="294"/>
      <c r="BA860" s="294"/>
      <c r="BB860" s="294"/>
      <c r="BC860" s="294"/>
      <c r="BD860" s="291" t="s">
        <v>2814</v>
      </c>
      <c r="BE860" s="291" t="s">
        <v>1074</v>
      </c>
      <c r="BF860" s="285" t="s">
        <v>1303</v>
      </c>
    </row>
    <row r="861" spans="49:58">
      <c r="AW861" s="294"/>
      <c r="AX861" s="294"/>
      <c r="AY861" s="294"/>
      <c r="AZ861" s="294"/>
      <c r="BA861" s="294"/>
      <c r="BB861" s="294"/>
      <c r="BC861" s="294"/>
      <c r="BD861" s="291" t="s">
        <v>1296</v>
      </c>
      <c r="BE861" s="291" t="s">
        <v>1553</v>
      </c>
      <c r="BF861" s="285" t="s">
        <v>2823</v>
      </c>
    </row>
    <row r="862" spans="49:58">
      <c r="AW862" s="294"/>
      <c r="AX862" s="294"/>
      <c r="AY862" s="294"/>
      <c r="AZ862" s="294"/>
      <c r="BA862" s="294"/>
      <c r="BB862" s="294"/>
      <c r="BC862" s="294"/>
      <c r="BD862" s="291" t="s">
        <v>2815</v>
      </c>
      <c r="BE862" s="291" t="s">
        <v>2808</v>
      </c>
      <c r="BF862" s="285" t="s">
        <v>1561</v>
      </c>
    </row>
    <row r="863" spans="49:58">
      <c r="AW863" s="294"/>
      <c r="AX863" s="294"/>
      <c r="AY863" s="294"/>
      <c r="AZ863" s="294"/>
      <c r="BA863" s="294"/>
      <c r="BB863" s="294"/>
      <c r="BC863" s="294"/>
      <c r="BD863" s="291" t="s">
        <v>74</v>
      </c>
      <c r="BE863" s="291" t="s">
        <v>2809</v>
      </c>
      <c r="BF863" s="285" t="s">
        <v>250</v>
      </c>
    </row>
    <row r="864" spans="49:58">
      <c r="AW864" s="294"/>
      <c r="AX864" s="294"/>
      <c r="AY864" s="294"/>
      <c r="AZ864" s="294"/>
      <c r="BA864" s="294"/>
      <c r="BB864" s="294"/>
      <c r="BC864" s="294"/>
      <c r="BD864" s="291" t="s">
        <v>77</v>
      </c>
      <c r="BE864" s="291" t="s">
        <v>2810</v>
      </c>
      <c r="BF864" s="285" t="s">
        <v>1304</v>
      </c>
    </row>
    <row r="865" spans="49:58">
      <c r="AW865" s="294"/>
      <c r="AX865" s="294"/>
      <c r="AY865" s="294"/>
      <c r="AZ865" s="294"/>
      <c r="BA865" s="294"/>
      <c r="BB865" s="294"/>
      <c r="BC865" s="294"/>
      <c r="BD865" s="291" t="s">
        <v>1023</v>
      </c>
      <c r="BE865" s="291" t="s">
        <v>1293</v>
      </c>
      <c r="BF865" s="285" t="s">
        <v>2825</v>
      </c>
    </row>
    <row r="866" spans="49:58">
      <c r="AW866" s="294"/>
      <c r="AX866" s="294"/>
      <c r="AY866" s="294"/>
      <c r="AZ866" s="294"/>
      <c r="BA866" s="294"/>
      <c r="BB866" s="294"/>
      <c r="BC866" s="294"/>
      <c r="BD866" s="291" t="s">
        <v>1554</v>
      </c>
      <c r="BE866" s="291" t="s">
        <v>2811</v>
      </c>
      <c r="BF866" s="285" t="s">
        <v>1305</v>
      </c>
    </row>
    <row r="867" spans="49:58">
      <c r="AW867" s="294"/>
      <c r="AX867" s="294"/>
      <c r="AY867" s="294"/>
      <c r="AZ867" s="294"/>
      <c r="BA867" s="294"/>
      <c r="BB867" s="294"/>
      <c r="BC867" s="294"/>
      <c r="BD867" s="291" t="s">
        <v>1555</v>
      </c>
      <c r="BE867" s="291" t="s">
        <v>1294</v>
      </c>
      <c r="BF867" s="285" t="s">
        <v>2826</v>
      </c>
    </row>
    <row r="868" spans="49:58">
      <c r="AW868" s="294"/>
      <c r="AX868" s="294"/>
      <c r="AY868" s="294"/>
      <c r="AZ868" s="294"/>
      <c r="BA868" s="294"/>
      <c r="BB868" s="294"/>
      <c r="BC868" s="294"/>
      <c r="BD868" s="291" t="s">
        <v>1556</v>
      </c>
      <c r="BE868" s="291" t="s">
        <v>1427</v>
      </c>
      <c r="BF868" s="285" t="s">
        <v>2827</v>
      </c>
    </row>
    <row r="869" spans="49:58">
      <c r="AW869" s="294"/>
      <c r="AX869" s="294"/>
      <c r="AY869" s="294"/>
      <c r="AZ869" s="294"/>
      <c r="BA869" s="294"/>
      <c r="BB869" s="294"/>
      <c r="BC869" s="294"/>
      <c r="BD869" s="291" t="s">
        <v>2816</v>
      </c>
      <c r="BE869" s="291" t="s">
        <v>2812</v>
      </c>
      <c r="BF869" s="285" t="s">
        <v>1072</v>
      </c>
    </row>
    <row r="870" spans="49:58">
      <c r="AW870" s="294"/>
      <c r="AX870" s="294"/>
      <c r="AY870" s="294"/>
      <c r="AZ870" s="294"/>
      <c r="BA870" s="294"/>
      <c r="BB870" s="294"/>
      <c r="BC870" s="294"/>
      <c r="BD870" s="291" t="s">
        <v>2817</v>
      </c>
      <c r="BE870" s="291" t="s">
        <v>2813</v>
      </c>
      <c r="BF870" s="285" t="s">
        <v>1306</v>
      </c>
    </row>
    <row r="871" spans="49:58">
      <c r="AW871" s="294"/>
      <c r="AX871" s="294"/>
      <c r="AY871" s="294"/>
      <c r="AZ871" s="294"/>
      <c r="BA871" s="294"/>
      <c r="BB871" s="294"/>
      <c r="BC871" s="294"/>
      <c r="BD871" s="291" t="s">
        <v>2161</v>
      </c>
      <c r="BE871" s="291" t="s">
        <v>1295</v>
      </c>
      <c r="BF871" s="285" t="s">
        <v>2828</v>
      </c>
    </row>
    <row r="872" spans="49:58">
      <c r="AW872" s="294"/>
      <c r="AX872" s="294"/>
      <c r="AY872" s="294"/>
      <c r="AZ872" s="294"/>
      <c r="BA872" s="294"/>
      <c r="BB872" s="294"/>
      <c r="BC872" s="294"/>
      <c r="BD872" s="291" t="s">
        <v>1298</v>
      </c>
      <c r="BE872" s="291" t="s">
        <v>2814</v>
      </c>
      <c r="BF872" s="285" t="s">
        <v>1307</v>
      </c>
    </row>
    <row r="873" spans="49:58">
      <c r="AW873" s="294"/>
      <c r="AX873" s="294"/>
      <c r="AY873" s="294"/>
      <c r="AZ873" s="294"/>
      <c r="BA873" s="294"/>
      <c r="BB873" s="294"/>
      <c r="BC873" s="294"/>
      <c r="BD873" s="291" t="s">
        <v>1299</v>
      </c>
      <c r="BE873" s="291" t="s">
        <v>1296</v>
      </c>
      <c r="BF873" s="285" t="s">
        <v>2830</v>
      </c>
    </row>
    <row r="874" spans="49:58">
      <c r="AW874" s="294"/>
      <c r="AX874" s="294"/>
      <c r="AY874" s="294"/>
      <c r="AZ874" s="294"/>
      <c r="BA874" s="294"/>
      <c r="BB874" s="294"/>
      <c r="BC874" s="294"/>
      <c r="BD874" s="291" t="s">
        <v>39</v>
      </c>
      <c r="BE874" s="291" t="s">
        <v>2815</v>
      </c>
      <c r="BF874" s="285" t="s">
        <v>1308</v>
      </c>
    </row>
    <row r="875" spans="49:58">
      <c r="AW875" s="294"/>
      <c r="AX875" s="294"/>
      <c r="AY875" s="294"/>
      <c r="AZ875" s="294"/>
      <c r="BA875" s="294"/>
      <c r="BB875" s="294"/>
      <c r="BC875" s="294"/>
      <c r="BD875" s="291" t="s">
        <v>1557</v>
      </c>
      <c r="BE875" s="291" t="s">
        <v>74</v>
      </c>
      <c r="BF875" s="285" t="s">
        <v>1309</v>
      </c>
    </row>
    <row r="876" spans="49:58">
      <c r="AW876" s="294"/>
      <c r="AX876" s="294"/>
      <c r="AY876" s="294"/>
      <c r="AZ876" s="294"/>
      <c r="BA876" s="294"/>
      <c r="BB876" s="294"/>
      <c r="BC876" s="294"/>
      <c r="BD876" s="291" t="s">
        <v>2175</v>
      </c>
      <c r="BE876" s="291" t="s">
        <v>77</v>
      </c>
      <c r="BF876" s="285" t="s">
        <v>2831</v>
      </c>
    </row>
    <row r="877" spans="49:58">
      <c r="AW877" s="294"/>
      <c r="AX877" s="294"/>
      <c r="AY877" s="294"/>
      <c r="AZ877" s="294"/>
      <c r="BA877" s="294"/>
      <c r="BB877" s="294"/>
      <c r="BC877" s="294"/>
      <c r="BD877" s="291" t="s">
        <v>2818</v>
      </c>
      <c r="BE877" s="291" t="s">
        <v>1023</v>
      </c>
      <c r="BF877" s="285" t="s">
        <v>1310</v>
      </c>
    </row>
    <row r="878" spans="49:58">
      <c r="AW878" s="294"/>
      <c r="AX878" s="294"/>
      <c r="AY878" s="294"/>
      <c r="AZ878" s="294"/>
      <c r="BA878" s="294"/>
      <c r="BB878" s="294"/>
      <c r="BC878" s="294"/>
      <c r="BD878" s="291" t="s">
        <v>1558</v>
      </c>
      <c r="BE878" s="291" t="s">
        <v>1554</v>
      </c>
      <c r="BF878" s="285" t="s">
        <v>2833</v>
      </c>
    </row>
    <row r="879" spans="49:58">
      <c r="AW879" s="294"/>
      <c r="AX879" s="294"/>
      <c r="AY879" s="294"/>
      <c r="AZ879" s="294"/>
      <c r="BA879" s="294"/>
      <c r="BB879" s="294"/>
      <c r="BC879" s="294"/>
      <c r="BD879" s="291" t="s">
        <v>2819</v>
      </c>
      <c r="BE879" s="291" t="s">
        <v>1555</v>
      </c>
      <c r="BF879" s="285" t="s">
        <v>1311</v>
      </c>
    </row>
    <row r="880" spans="49:58">
      <c r="AW880" s="294"/>
      <c r="AX880" s="294"/>
      <c r="AY880" s="294"/>
      <c r="AZ880" s="294"/>
      <c r="BA880" s="294"/>
      <c r="BB880" s="294"/>
      <c r="BC880" s="294"/>
      <c r="BD880" s="291" t="s">
        <v>2820</v>
      </c>
      <c r="BE880" s="291" t="s">
        <v>1556</v>
      </c>
      <c r="BF880" s="285" t="s">
        <v>253</v>
      </c>
    </row>
    <row r="881" spans="49:58">
      <c r="AW881" s="294"/>
      <c r="AX881" s="294"/>
      <c r="AY881" s="294"/>
      <c r="AZ881" s="294"/>
      <c r="BA881" s="294"/>
      <c r="BB881" s="294"/>
      <c r="BC881" s="294"/>
      <c r="BD881" s="291" t="s">
        <v>2821</v>
      </c>
      <c r="BE881" s="291" t="s">
        <v>2816</v>
      </c>
      <c r="BF881" s="285" t="s">
        <v>2835</v>
      </c>
    </row>
    <row r="882" spans="49:58">
      <c r="AW882" s="294"/>
      <c r="AX882" s="294"/>
      <c r="AY882" s="294"/>
      <c r="AZ882" s="294"/>
      <c r="BA882" s="294"/>
      <c r="BB882" s="294"/>
      <c r="BC882" s="294"/>
      <c r="BD882" s="291" t="s">
        <v>1300</v>
      </c>
      <c r="BE882" s="291" t="s">
        <v>2817</v>
      </c>
      <c r="BF882" s="285" t="s">
        <v>1312</v>
      </c>
    </row>
    <row r="883" spans="49:58">
      <c r="AW883" s="294"/>
      <c r="AX883" s="294"/>
      <c r="AY883" s="294"/>
      <c r="AZ883" s="294"/>
      <c r="BA883" s="294"/>
      <c r="BB883" s="294"/>
      <c r="BC883" s="294"/>
      <c r="BD883" s="291" t="s">
        <v>2822</v>
      </c>
      <c r="BE883" s="291" t="s">
        <v>1297</v>
      </c>
      <c r="BF883" s="285" t="s">
        <v>1313</v>
      </c>
    </row>
    <row r="884" spans="49:58">
      <c r="AW884" s="294"/>
      <c r="AX884" s="294"/>
      <c r="AY884" s="294"/>
      <c r="AZ884" s="294"/>
      <c r="BA884" s="294"/>
      <c r="BB884" s="294"/>
      <c r="BC884" s="294"/>
      <c r="BD884" s="291" t="s">
        <v>1301</v>
      </c>
      <c r="BE884" s="291" t="s">
        <v>2161</v>
      </c>
      <c r="BF884" s="285" t="s">
        <v>2837</v>
      </c>
    </row>
    <row r="885" spans="49:58">
      <c r="AW885" s="294"/>
      <c r="AX885" s="294"/>
      <c r="AY885" s="294"/>
      <c r="AZ885" s="294"/>
      <c r="BA885" s="294"/>
      <c r="BB885" s="294"/>
      <c r="BC885" s="294"/>
      <c r="BD885" s="291" t="s">
        <v>1559</v>
      </c>
      <c r="BE885" s="291" t="s">
        <v>1298</v>
      </c>
      <c r="BF885" s="285" t="s">
        <v>2838</v>
      </c>
    </row>
    <row r="886" spans="49:58">
      <c r="AW886" s="294"/>
      <c r="AX886" s="294"/>
      <c r="AY886" s="294"/>
      <c r="AZ886" s="294"/>
      <c r="BA886" s="294"/>
      <c r="BB886" s="294"/>
      <c r="BC886" s="294"/>
      <c r="BD886" s="291" t="s">
        <v>2944</v>
      </c>
      <c r="BE886" s="291" t="s">
        <v>1299</v>
      </c>
      <c r="BF886" s="285" t="s">
        <v>2839</v>
      </c>
    </row>
    <row r="887" spans="49:58">
      <c r="AW887" s="294"/>
      <c r="AX887" s="294"/>
      <c r="AY887" s="294"/>
      <c r="AZ887" s="294"/>
      <c r="BA887" s="294"/>
      <c r="BB887" s="294"/>
      <c r="BC887" s="294"/>
      <c r="BD887" s="291" t="s">
        <v>1560</v>
      </c>
      <c r="BE887" s="291" t="s">
        <v>39</v>
      </c>
      <c r="BF887" s="285" t="s">
        <v>2840</v>
      </c>
    </row>
    <row r="888" spans="49:58">
      <c r="AW888" s="294"/>
      <c r="AX888" s="294"/>
      <c r="AY888" s="294"/>
      <c r="AZ888" s="294"/>
      <c r="BA888" s="294"/>
      <c r="BB888" s="294"/>
      <c r="BC888" s="294"/>
      <c r="BD888" s="291" t="s">
        <v>1302</v>
      </c>
      <c r="BE888" s="291" t="s">
        <v>1557</v>
      </c>
      <c r="BF888" s="285" t="s">
        <v>2841</v>
      </c>
    </row>
    <row r="889" spans="49:58">
      <c r="AW889" s="294"/>
      <c r="AX889" s="294"/>
      <c r="AY889" s="294"/>
      <c r="AZ889" s="294"/>
      <c r="BA889" s="294"/>
      <c r="BB889" s="294"/>
      <c r="BC889" s="294"/>
      <c r="BD889" s="291" t="s">
        <v>1303</v>
      </c>
      <c r="BE889" s="291" t="s">
        <v>2175</v>
      </c>
      <c r="BF889" s="285" t="s">
        <v>2842</v>
      </c>
    </row>
    <row r="890" spans="49:58">
      <c r="AW890" s="294"/>
      <c r="AX890" s="294"/>
      <c r="AY890" s="294"/>
      <c r="AZ890" s="294"/>
      <c r="BA890" s="294"/>
      <c r="BB890" s="294"/>
      <c r="BC890" s="294"/>
      <c r="BD890" s="291" t="s">
        <v>2823</v>
      </c>
      <c r="BE890" s="291" t="s">
        <v>2818</v>
      </c>
      <c r="BF890" s="285" t="s">
        <v>2843</v>
      </c>
    </row>
    <row r="891" spans="49:58">
      <c r="AW891" s="294"/>
      <c r="AX891" s="294"/>
      <c r="AY891" s="294"/>
      <c r="AZ891" s="294"/>
      <c r="BA891" s="294"/>
      <c r="BB891" s="294"/>
      <c r="BC891" s="294"/>
      <c r="BD891" s="291" t="s">
        <v>1561</v>
      </c>
      <c r="BE891" s="291" t="s">
        <v>1558</v>
      </c>
      <c r="BF891" s="285" t="s">
        <v>2844</v>
      </c>
    </row>
    <row r="892" spans="49:58">
      <c r="AW892" s="294"/>
      <c r="AX892" s="294"/>
      <c r="AY892" s="294"/>
      <c r="AZ892" s="294"/>
      <c r="BA892" s="294"/>
      <c r="BB892" s="294"/>
      <c r="BC892" s="294"/>
      <c r="BD892" s="291" t="s">
        <v>2824</v>
      </c>
      <c r="BE892" s="291" t="s">
        <v>2819</v>
      </c>
      <c r="BF892" s="285" t="s">
        <v>2845</v>
      </c>
    </row>
    <row r="893" spans="49:58">
      <c r="AW893" s="294"/>
      <c r="AX893" s="294"/>
      <c r="AY893" s="294"/>
      <c r="AZ893" s="294"/>
      <c r="BA893" s="294"/>
      <c r="BB893" s="294"/>
      <c r="BC893" s="294"/>
      <c r="BD893" s="291" t="s">
        <v>250</v>
      </c>
      <c r="BE893" s="291" t="s">
        <v>2820</v>
      </c>
      <c r="BF893" s="285" t="s">
        <v>1314</v>
      </c>
    </row>
    <row r="894" spans="49:58">
      <c r="AW894" s="294"/>
      <c r="AX894" s="294"/>
      <c r="AY894" s="294"/>
      <c r="AZ894" s="294"/>
      <c r="BA894" s="294"/>
      <c r="BB894" s="294"/>
      <c r="BC894" s="294"/>
      <c r="BD894" s="291" t="s">
        <v>1304</v>
      </c>
      <c r="BE894" s="291" t="s">
        <v>2821</v>
      </c>
      <c r="BF894" s="285" t="s">
        <v>1562</v>
      </c>
    </row>
    <row r="895" spans="49:58">
      <c r="AW895" s="294"/>
      <c r="AX895" s="294"/>
      <c r="AY895" s="294"/>
      <c r="AZ895" s="294"/>
      <c r="BA895" s="294"/>
      <c r="BB895" s="294"/>
      <c r="BC895" s="294"/>
      <c r="BD895" s="291" t="s">
        <v>2825</v>
      </c>
      <c r="BE895" s="291" t="s">
        <v>1300</v>
      </c>
      <c r="BF895" s="285" t="s">
        <v>2846</v>
      </c>
    </row>
    <row r="896" spans="49:58">
      <c r="AW896" s="294"/>
      <c r="AX896" s="294"/>
      <c r="AY896" s="294"/>
      <c r="AZ896" s="294"/>
      <c r="BA896" s="294"/>
      <c r="BB896" s="294"/>
      <c r="BC896" s="294"/>
      <c r="BD896" s="291" t="s">
        <v>1305</v>
      </c>
      <c r="BE896" s="291" t="s">
        <v>2822</v>
      </c>
      <c r="BF896" s="285" t="s">
        <v>2847</v>
      </c>
    </row>
    <row r="897" spans="49:58">
      <c r="AW897" s="294"/>
      <c r="AX897" s="294"/>
      <c r="AY897" s="294"/>
      <c r="AZ897" s="294"/>
      <c r="BA897" s="294"/>
      <c r="BB897" s="294"/>
      <c r="BC897" s="294"/>
      <c r="BD897" s="291" t="s">
        <v>2826</v>
      </c>
      <c r="BE897" s="291" t="s">
        <v>1301</v>
      </c>
      <c r="BF897" s="285" t="s">
        <v>2848</v>
      </c>
    </row>
    <row r="898" spans="49:58">
      <c r="AW898" s="294"/>
      <c r="AX898" s="294"/>
      <c r="AY898" s="294"/>
      <c r="AZ898" s="294"/>
      <c r="BA898" s="294"/>
      <c r="BB898" s="294"/>
      <c r="BC898" s="294"/>
      <c r="BD898" s="291" t="s">
        <v>2827</v>
      </c>
      <c r="BE898" s="291" t="s">
        <v>1559</v>
      </c>
      <c r="BF898" s="285" t="s">
        <v>2849</v>
      </c>
    </row>
    <row r="899" spans="49:58">
      <c r="AW899" s="294"/>
      <c r="AX899" s="294"/>
      <c r="AY899" s="294"/>
      <c r="AZ899" s="294"/>
      <c r="BA899" s="294"/>
      <c r="BB899" s="294"/>
      <c r="BC899" s="294"/>
      <c r="BD899" s="291" t="s">
        <v>1072</v>
      </c>
      <c r="BE899" s="291" t="s">
        <v>1560</v>
      </c>
      <c r="BF899" s="285" t="s">
        <v>1563</v>
      </c>
    </row>
    <row r="900" spans="49:58">
      <c r="AW900" s="294"/>
      <c r="AX900" s="294"/>
      <c r="AY900" s="294"/>
      <c r="AZ900" s="294"/>
      <c r="BA900" s="294"/>
      <c r="BB900" s="294"/>
      <c r="BC900" s="294"/>
      <c r="BD900" s="291" t="s">
        <v>1306</v>
      </c>
      <c r="BE900" s="291" t="s">
        <v>1302</v>
      </c>
      <c r="BF900" s="285" t="s">
        <v>1315</v>
      </c>
    </row>
    <row r="901" spans="49:58">
      <c r="AW901" s="294"/>
      <c r="AX901" s="294"/>
      <c r="AY901" s="294"/>
      <c r="AZ901" s="294"/>
      <c r="BA901" s="294"/>
      <c r="BB901" s="294"/>
      <c r="BC901" s="294"/>
      <c r="BD901" s="291" t="s">
        <v>2828</v>
      </c>
      <c r="BE901" s="291" t="s">
        <v>1303</v>
      </c>
      <c r="BF901" s="285" t="s">
        <v>2850</v>
      </c>
    </row>
    <row r="902" spans="49:58">
      <c r="AW902" s="294"/>
      <c r="AX902" s="294"/>
      <c r="AY902" s="294"/>
      <c r="AZ902" s="294"/>
      <c r="BA902" s="294"/>
      <c r="BB902" s="294"/>
      <c r="BC902" s="294"/>
      <c r="BD902" s="291" t="s">
        <v>1307</v>
      </c>
      <c r="BE902" s="291" t="s">
        <v>2823</v>
      </c>
      <c r="BF902" s="285" t="s">
        <v>1316</v>
      </c>
    </row>
    <row r="903" spans="49:58">
      <c r="AW903" s="294"/>
      <c r="AX903" s="294"/>
      <c r="AY903" s="294"/>
      <c r="AZ903" s="294"/>
      <c r="BA903" s="294"/>
      <c r="BB903" s="294"/>
      <c r="BC903" s="294"/>
      <c r="BD903" s="291" t="s">
        <v>2829</v>
      </c>
      <c r="BE903" s="291" t="s">
        <v>1561</v>
      </c>
      <c r="BF903" s="285" t="s">
        <v>2851</v>
      </c>
    </row>
    <row r="904" spans="49:58">
      <c r="AW904" s="294"/>
      <c r="AX904" s="294"/>
      <c r="AY904" s="294"/>
      <c r="AZ904" s="294"/>
      <c r="BA904" s="294"/>
      <c r="BB904" s="294"/>
      <c r="BC904" s="294"/>
      <c r="BD904" s="291" t="s">
        <v>2830</v>
      </c>
      <c r="BE904" s="291" t="s">
        <v>2824</v>
      </c>
      <c r="BF904" s="285" t="s">
        <v>1317</v>
      </c>
    </row>
    <row r="905" spans="49:58">
      <c r="AW905" s="294"/>
      <c r="AX905" s="294"/>
      <c r="AY905" s="294"/>
      <c r="AZ905" s="294"/>
      <c r="BA905" s="294"/>
      <c r="BB905" s="294"/>
      <c r="BC905" s="294"/>
      <c r="BD905" s="291" t="s">
        <v>1308</v>
      </c>
      <c r="BE905" s="291" t="s">
        <v>250</v>
      </c>
      <c r="BF905" s="285" t="s">
        <v>1564</v>
      </c>
    </row>
    <row r="906" spans="49:58">
      <c r="AW906" s="294"/>
      <c r="AX906" s="294"/>
      <c r="AY906" s="294"/>
      <c r="AZ906" s="294"/>
      <c r="BA906" s="294"/>
      <c r="BB906" s="294"/>
      <c r="BC906" s="294"/>
      <c r="BD906" s="291" t="s">
        <v>1309</v>
      </c>
      <c r="BE906" s="291" t="s">
        <v>1304</v>
      </c>
      <c r="BF906" s="285" t="s">
        <v>2852</v>
      </c>
    </row>
    <row r="907" spans="49:58">
      <c r="AW907" s="294"/>
      <c r="AX907" s="294"/>
      <c r="AY907" s="294"/>
      <c r="AZ907" s="294"/>
      <c r="BA907" s="294"/>
      <c r="BB907" s="294"/>
      <c r="BC907" s="294"/>
      <c r="BD907" s="291" t="s">
        <v>2831</v>
      </c>
      <c r="BE907" s="291" t="s">
        <v>2825</v>
      </c>
      <c r="BF907" s="285" t="s">
        <v>1318</v>
      </c>
    </row>
    <row r="908" spans="49:58">
      <c r="AW908" s="294"/>
      <c r="AX908" s="294"/>
      <c r="AY908" s="294"/>
      <c r="AZ908" s="294"/>
      <c r="BA908" s="294"/>
      <c r="BB908" s="294"/>
      <c r="BC908" s="294"/>
      <c r="BD908" s="291" t="s">
        <v>2832</v>
      </c>
      <c r="BE908" s="291" t="s">
        <v>1305</v>
      </c>
      <c r="BF908" s="285" t="s">
        <v>2853</v>
      </c>
    </row>
    <row r="909" spans="49:58">
      <c r="AW909" s="294"/>
      <c r="AX909" s="294"/>
      <c r="AY909" s="294"/>
      <c r="AZ909" s="294"/>
      <c r="BA909" s="294"/>
      <c r="BB909" s="294"/>
      <c r="BC909" s="294"/>
      <c r="BD909" s="291" t="s">
        <v>1310</v>
      </c>
      <c r="BE909" s="291" t="s">
        <v>2826</v>
      </c>
      <c r="BF909" s="285" t="s">
        <v>2176</v>
      </c>
    </row>
    <row r="910" spans="49:58">
      <c r="AW910" s="294"/>
      <c r="AX910" s="294"/>
      <c r="AY910" s="294"/>
      <c r="AZ910" s="294"/>
      <c r="BA910" s="294"/>
      <c r="BB910" s="294"/>
      <c r="BC910" s="294"/>
      <c r="BD910" s="291" t="s">
        <v>2833</v>
      </c>
      <c r="BE910" s="291" t="s">
        <v>2827</v>
      </c>
      <c r="BF910" s="285" t="s">
        <v>2854</v>
      </c>
    </row>
    <row r="911" spans="49:58">
      <c r="AW911" s="294"/>
      <c r="AX911" s="294"/>
      <c r="AY911" s="294"/>
      <c r="AZ911" s="294"/>
      <c r="BA911" s="294"/>
      <c r="BB911" s="294"/>
      <c r="BC911" s="294"/>
      <c r="BD911" s="291" t="s">
        <v>1311</v>
      </c>
      <c r="BE911" s="291" t="s">
        <v>1072</v>
      </c>
      <c r="BF911" s="285" t="s">
        <v>2855</v>
      </c>
    </row>
    <row r="912" spans="49:58">
      <c r="AW912" s="294"/>
      <c r="AX912" s="294"/>
      <c r="AY912" s="294"/>
      <c r="AZ912" s="294"/>
      <c r="BA912" s="294"/>
      <c r="BB912" s="294"/>
      <c r="BC912" s="294"/>
      <c r="BD912" s="291" t="s">
        <v>2834</v>
      </c>
      <c r="BE912" s="291" t="s">
        <v>1306</v>
      </c>
      <c r="BF912" s="285" t="s">
        <v>2856</v>
      </c>
    </row>
    <row r="913" spans="49:58">
      <c r="AW913" s="294"/>
      <c r="AX913" s="294"/>
      <c r="AY913" s="294"/>
      <c r="AZ913" s="294"/>
      <c r="BA913" s="294"/>
      <c r="BB913" s="294"/>
      <c r="BC913" s="294"/>
      <c r="BD913" s="291" t="s">
        <v>253</v>
      </c>
      <c r="BE913" s="291" t="s">
        <v>2828</v>
      </c>
      <c r="BF913" s="285" t="s">
        <v>2857</v>
      </c>
    </row>
    <row r="914" spans="49:58">
      <c r="AW914" s="294"/>
      <c r="AX914" s="294"/>
      <c r="AY914" s="294"/>
      <c r="AZ914" s="294"/>
      <c r="BA914" s="294"/>
      <c r="BB914" s="294"/>
      <c r="BC914" s="294"/>
      <c r="BD914" s="291" t="s">
        <v>2835</v>
      </c>
      <c r="BE914" s="291" t="s">
        <v>1307</v>
      </c>
      <c r="BF914" s="285" t="s">
        <v>1319</v>
      </c>
    </row>
    <row r="915" spans="49:58">
      <c r="AW915" s="294"/>
      <c r="AX915" s="294"/>
      <c r="AY915" s="294"/>
      <c r="AZ915" s="294"/>
      <c r="BA915" s="294"/>
      <c r="BB915" s="294"/>
      <c r="BC915" s="294"/>
      <c r="BD915" s="291" t="s">
        <v>2836</v>
      </c>
      <c r="BE915" s="291" t="s">
        <v>2829</v>
      </c>
      <c r="BF915" s="285" t="s">
        <v>2858</v>
      </c>
    </row>
    <row r="916" spans="49:58">
      <c r="AW916" s="294"/>
      <c r="AX916" s="294"/>
      <c r="AY916" s="294"/>
      <c r="AZ916" s="294"/>
      <c r="BA916" s="294"/>
      <c r="BB916" s="294"/>
      <c r="BC916" s="294"/>
      <c r="BD916" s="291" t="s">
        <v>1312</v>
      </c>
      <c r="BE916" s="291" t="s">
        <v>2830</v>
      </c>
      <c r="BF916" s="285" t="s">
        <v>2859</v>
      </c>
    </row>
    <row r="917" spans="49:58">
      <c r="AW917" s="294"/>
      <c r="AX917" s="294"/>
      <c r="AY917" s="294"/>
      <c r="AZ917" s="294"/>
      <c r="BA917" s="294"/>
      <c r="BB917" s="294"/>
      <c r="BC917" s="294"/>
      <c r="BD917" s="291" t="s">
        <v>1313</v>
      </c>
      <c r="BE917" s="291" t="s">
        <v>1308</v>
      </c>
      <c r="BF917" s="285" t="s">
        <v>2860</v>
      </c>
    </row>
    <row r="918" spans="49:58">
      <c r="AW918" s="294"/>
      <c r="AX918" s="294"/>
      <c r="AY918" s="294"/>
      <c r="AZ918" s="294"/>
      <c r="BA918" s="294"/>
      <c r="BB918" s="294"/>
      <c r="BC918" s="294"/>
      <c r="BD918" s="291" t="s">
        <v>2837</v>
      </c>
      <c r="BE918" s="291" t="s">
        <v>1309</v>
      </c>
      <c r="BF918" s="285" t="s">
        <v>2861</v>
      </c>
    </row>
    <row r="919" spans="49:58">
      <c r="AW919" s="294"/>
      <c r="AX919" s="294"/>
      <c r="AY919" s="294"/>
      <c r="AZ919" s="294"/>
      <c r="BA919" s="294"/>
      <c r="BB919" s="294"/>
      <c r="BC919" s="294"/>
      <c r="BD919" s="291" t="s">
        <v>2838</v>
      </c>
      <c r="BE919" s="291" t="s">
        <v>2831</v>
      </c>
      <c r="BF919" s="285" t="s">
        <v>3070</v>
      </c>
    </row>
    <row r="920" spans="49:58">
      <c r="AW920" s="294"/>
      <c r="AX920" s="294"/>
      <c r="AY920" s="294"/>
      <c r="AZ920" s="294"/>
      <c r="BA920" s="294"/>
      <c r="BB920" s="294"/>
      <c r="BC920" s="294"/>
      <c r="BD920" s="291" t="s">
        <v>2839</v>
      </c>
      <c r="BE920" s="291" t="s">
        <v>2832</v>
      </c>
      <c r="BF920" s="285" t="s">
        <v>2863</v>
      </c>
    </row>
    <row r="921" spans="49:58">
      <c r="AW921" s="294"/>
      <c r="AX921" s="294"/>
      <c r="AY921" s="294"/>
      <c r="AZ921" s="294"/>
      <c r="BA921" s="294"/>
      <c r="BB921" s="294"/>
      <c r="BC921" s="294"/>
      <c r="BD921" s="291" t="s">
        <v>2840</v>
      </c>
      <c r="BE921" s="291" t="s">
        <v>1310</v>
      </c>
      <c r="BF921" s="285" t="s">
        <v>2864</v>
      </c>
    </row>
    <row r="922" spans="49:58">
      <c r="AW922" s="294"/>
      <c r="AX922" s="294"/>
      <c r="AY922" s="294"/>
      <c r="AZ922" s="294"/>
      <c r="BA922" s="294"/>
      <c r="BB922" s="294"/>
      <c r="BC922" s="294"/>
      <c r="BD922" s="291" t="s">
        <v>2841</v>
      </c>
      <c r="BE922" s="291" t="s">
        <v>2833</v>
      </c>
      <c r="BF922" s="285" t="s">
        <v>258</v>
      </c>
    </row>
    <row r="923" spans="49:58">
      <c r="AW923" s="294"/>
      <c r="AX923" s="294"/>
      <c r="AY923" s="294"/>
      <c r="AZ923" s="294"/>
      <c r="BA923" s="294"/>
      <c r="BB923" s="294"/>
      <c r="BC923" s="294"/>
      <c r="BD923" s="291" t="s">
        <v>2842</v>
      </c>
      <c r="BE923" s="291" t="s">
        <v>1311</v>
      </c>
      <c r="BF923" s="285" t="s">
        <v>2865</v>
      </c>
    </row>
    <row r="924" spans="49:58">
      <c r="AW924" s="294"/>
      <c r="AX924" s="294"/>
      <c r="AY924" s="294"/>
      <c r="AZ924" s="294"/>
      <c r="BA924" s="294"/>
      <c r="BB924" s="294"/>
      <c r="BC924" s="294"/>
      <c r="BD924" s="291" t="s">
        <v>2843</v>
      </c>
      <c r="BE924" s="291" t="s">
        <v>2834</v>
      </c>
      <c r="BF924" s="285" t="s">
        <v>1320</v>
      </c>
    </row>
    <row r="925" spans="49:58">
      <c r="AW925" s="294"/>
      <c r="AX925" s="294"/>
      <c r="AY925" s="294"/>
      <c r="AZ925" s="294"/>
      <c r="BA925" s="294"/>
      <c r="BB925" s="294"/>
      <c r="BC925" s="294"/>
      <c r="BD925" s="291" t="s">
        <v>2844</v>
      </c>
      <c r="BE925" s="291" t="s">
        <v>253</v>
      </c>
      <c r="BF925" s="285" t="s">
        <v>2868</v>
      </c>
    </row>
    <row r="926" spans="49:58">
      <c r="AW926" s="294"/>
      <c r="AX926" s="294"/>
      <c r="AY926" s="294"/>
      <c r="AZ926" s="294"/>
      <c r="BA926" s="294"/>
      <c r="BB926" s="294"/>
      <c r="BC926" s="294"/>
      <c r="BD926" s="291" t="s">
        <v>2845</v>
      </c>
      <c r="BE926" s="291" t="s">
        <v>2835</v>
      </c>
      <c r="BF926" s="285" t="s">
        <v>1321</v>
      </c>
    </row>
    <row r="927" spans="49:58">
      <c r="AW927" s="294"/>
      <c r="AX927" s="294"/>
      <c r="AY927" s="294"/>
      <c r="AZ927" s="294"/>
      <c r="BA927" s="294"/>
      <c r="BB927" s="294"/>
      <c r="BC927" s="294"/>
      <c r="BD927" s="291" t="s">
        <v>1314</v>
      </c>
      <c r="BE927" s="291" t="s">
        <v>2836</v>
      </c>
      <c r="BF927" s="285" t="s">
        <v>2869</v>
      </c>
    </row>
    <row r="928" spans="49:58">
      <c r="AW928" s="294"/>
      <c r="AX928" s="294"/>
      <c r="AY928" s="294"/>
      <c r="AZ928" s="294"/>
      <c r="BA928" s="294"/>
      <c r="BB928" s="294"/>
      <c r="BC928" s="294"/>
      <c r="BD928" s="291" t="s">
        <v>1562</v>
      </c>
      <c r="BE928" s="291" t="s">
        <v>1312</v>
      </c>
      <c r="BF928" s="285" t="s">
        <v>1322</v>
      </c>
    </row>
    <row r="929" spans="49:58">
      <c r="AW929" s="294"/>
      <c r="AX929" s="294"/>
      <c r="AY929" s="294"/>
      <c r="AZ929" s="294"/>
      <c r="BA929" s="294"/>
      <c r="BB929" s="294"/>
      <c r="BC929" s="294"/>
      <c r="BD929" s="291" t="s">
        <v>2846</v>
      </c>
      <c r="BE929" s="291" t="s">
        <v>1313</v>
      </c>
      <c r="BF929" s="285" t="s">
        <v>1495</v>
      </c>
    </row>
    <row r="930" spans="49:58">
      <c r="AW930" s="294"/>
      <c r="AX930" s="294"/>
      <c r="AY930" s="294"/>
      <c r="AZ930" s="294"/>
      <c r="BA930" s="294"/>
      <c r="BB930" s="294"/>
      <c r="BC930" s="294"/>
      <c r="BD930" s="291" t="s">
        <v>2847</v>
      </c>
      <c r="BE930" s="291" t="s">
        <v>2837</v>
      </c>
      <c r="BF930" s="285" t="s">
        <v>2870</v>
      </c>
    </row>
    <row r="931" spans="49:58">
      <c r="AW931" s="294"/>
      <c r="AX931" s="294"/>
      <c r="AY931" s="294"/>
      <c r="AZ931" s="294"/>
      <c r="BA931" s="294"/>
      <c r="BB931" s="294"/>
      <c r="BC931" s="294"/>
      <c r="BD931" s="291" t="s">
        <v>2848</v>
      </c>
      <c r="BE931" s="291" t="s">
        <v>2838</v>
      </c>
      <c r="BF931" s="285" t="s">
        <v>2871</v>
      </c>
    </row>
    <row r="932" spans="49:58">
      <c r="AW932" s="294"/>
      <c r="AX932" s="294"/>
      <c r="AY932" s="294"/>
      <c r="AZ932" s="294"/>
      <c r="BA932" s="294"/>
      <c r="BB932" s="294"/>
      <c r="BC932" s="294"/>
      <c r="BD932" s="291" t="s">
        <v>2849</v>
      </c>
      <c r="BE932" s="291" t="s">
        <v>2839</v>
      </c>
      <c r="BF932" s="285" t="s">
        <v>2872</v>
      </c>
    </row>
    <row r="933" spans="49:58">
      <c r="AW933" s="294"/>
      <c r="AX933" s="294"/>
      <c r="AY933" s="294"/>
      <c r="AZ933" s="294"/>
      <c r="BA933" s="294"/>
      <c r="BB933" s="294"/>
      <c r="BC933" s="294"/>
      <c r="BD933" s="291" t="s">
        <v>1563</v>
      </c>
      <c r="BE933" s="291" t="s">
        <v>2840</v>
      </c>
      <c r="BF933" s="285" t="s">
        <v>2873</v>
      </c>
    </row>
    <row r="934" spans="49:58">
      <c r="AW934" s="294"/>
      <c r="AX934" s="294"/>
      <c r="AY934" s="294"/>
      <c r="AZ934" s="294"/>
      <c r="BA934" s="294"/>
      <c r="BB934" s="294"/>
      <c r="BC934" s="294"/>
      <c r="BD934" s="291" t="s">
        <v>1315</v>
      </c>
      <c r="BE934" s="291" t="s">
        <v>2841</v>
      </c>
      <c r="BF934" s="285" t="s">
        <v>1565</v>
      </c>
    </row>
    <row r="935" spans="49:58">
      <c r="AW935" s="294"/>
      <c r="AX935" s="294"/>
      <c r="AY935" s="294"/>
      <c r="AZ935" s="294"/>
      <c r="BA935" s="294"/>
      <c r="BB935" s="294"/>
      <c r="BC935" s="294"/>
      <c r="BD935" s="291" t="s">
        <v>2850</v>
      </c>
      <c r="BE935" s="291" t="s">
        <v>2842</v>
      </c>
      <c r="BF935" s="285" t="s">
        <v>1566</v>
      </c>
    </row>
    <row r="936" spans="49:58">
      <c r="AW936" s="294"/>
      <c r="AX936" s="294"/>
      <c r="AY936" s="294"/>
      <c r="AZ936" s="294"/>
      <c r="BA936" s="294"/>
      <c r="BB936" s="294"/>
      <c r="BC936" s="294"/>
      <c r="BD936" s="291" t="s">
        <v>1316</v>
      </c>
      <c r="BE936" s="291" t="s">
        <v>2843</v>
      </c>
      <c r="BF936" s="285" t="s">
        <v>19</v>
      </c>
    </row>
    <row r="937" spans="49:58">
      <c r="AW937" s="294"/>
      <c r="AX937" s="294"/>
      <c r="AY937" s="294"/>
      <c r="AZ937" s="294"/>
      <c r="BA937" s="294"/>
      <c r="BB937" s="294"/>
      <c r="BC937" s="294"/>
      <c r="BD937" s="291" t="s">
        <v>2851</v>
      </c>
      <c r="BE937" s="291" t="s">
        <v>2844</v>
      </c>
      <c r="BF937" s="285" t="s">
        <v>1323</v>
      </c>
    </row>
    <row r="938" spans="49:58">
      <c r="AW938" s="294"/>
      <c r="AX938" s="294"/>
      <c r="AY938" s="294"/>
      <c r="AZ938" s="294"/>
      <c r="BA938" s="294"/>
      <c r="BB938" s="294"/>
      <c r="BC938" s="294"/>
      <c r="BD938" s="291" t="s">
        <v>1317</v>
      </c>
      <c r="BE938" s="291" t="s">
        <v>2845</v>
      </c>
      <c r="BF938" s="285" t="s">
        <v>2875</v>
      </c>
    </row>
    <row r="939" spans="49:58">
      <c r="AW939" s="294"/>
      <c r="AX939" s="294"/>
      <c r="AY939" s="294"/>
      <c r="AZ939" s="294"/>
      <c r="BA939" s="294"/>
      <c r="BB939" s="294"/>
      <c r="BC939" s="294"/>
      <c r="BD939" s="291" t="s">
        <v>1564</v>
      </c>
      <c r="BE939" s="291" t="s">
        <v>1314</v>
      </c>
      <c r="BF939" s="285" t="s">
        <v>1324</v>
      </c>
    </row>
    <row r="940" spans="49:58">
      <c r="AW940" s="294"/>
      <c r="AX940" s="294"/>
      <c r="AY940" s="294"/>
      <c r="AZ940" s="294"/>
      <c r="BA940" s="294"/>
      <c r="BB940" s="294"/>
      <c r="BC940" s="294"/>
      <c r="BD940" s="291" t="s">
        <v>2852</v>
      </c>
      <c r="BE940" s="291" t="s">
        <v>1562</v>
      </c>
      <c r="BF940" s="285" t="s">
        <v>261</v>
      </c>
    </row>
    <row r="941" spans="49:58">
      <c r="AW941" s="294"/>
      <c r="AX941" s="294"/>
      <c r="AY941" s="294"/>
      <c r="AZ941" s="294"/>
      <c r="BA941" s="294"/>
      <c r="BB941" s="294"/>
      <c r="BC941" s="294"/>
      <c r="BD941" s="291" t="s">
        <v>1318</v>
      </c>
      <c r="BE941" s="291" t="s">
        <v>2846</v>
      </c>
      <c r="BF941" s="285" t="s">
        <v>1325</v>
      </c>
    </row>
    <row r="942" spans="49:58">
      <c r="AW942" s="294"/>
      <c r="AX942" s="294"/>
      <c r="AY942" s="294"/>
      <c r="AZ942" s="294"/>
      <c r="BA942" s="294"/>
      <c r="BB942" s="294"/>
      <c r="BC942" s="294"/>
      <c r="BD942" s="291" t="s">
        <v>2853</v>
      </c>
      <c r="BE942" s="291" t="s">
        <v>2847</v>
      </c>
      <c r="BF942" s="285" t="s">
        <v>1326</v>
      </c>
    </row>
    <row r="943" spans="49:58">
      <c r="AW943" s="294"/>
      <c r="AX943" s="294"/>
      <c r="AY943" s="294"/>
      <c r="AZ943" s="294"/>
      <c r="BA943" s="294"/>
      <c r="BB943" s="294"/>
      <c r="BC943" s="294"/>
      <c r="BD943" s="291" t="s">
        <v>2176</v>
      </c>
      <c r="BE943" s="291" t="s">
        <v>2848</v>
      </c>
      <c r="BF943" s="285" t="s">
        <v>1327</v>
      </c>
    </row>
    <row r="944" spans="49:58">
      <c r="AW944" s="294"/>
      <c r="AX944" s="294"/>
      <c r="AY944" s="294"/>
      <c r="AZ944" s="294"/>
      <c r="BA944" s="294"/>
      <c r="BB944" s="294"/>
      <c r="BC944" s="294"/>
      <c r="BD944" s="291" t="s">
        <v>2854</v>
      </c>
      <c r="BE944" s="291" t="s">
        <v>2849</v>
      </c>
      <c r="BF944" s="285" t="s">
        <v>2877</v>
      </c>
    </row>
    <row r="945" spans="49:58">
      <c r="AW945" s="294"/>
      <c r="AX945" s="294"/>
      <c r="AY945" s="294"/>
      <c r="AZ945" s="294"/>
      <c r="BA945" s="294"/>
      <c r="BB945" s="294"/>
      <c r="BC945" s="294"/>
      <c r="BD945" s="291" t="s">
        <v>2855</v>
      </c>
      <c r="BE945" s="291" t="s">
        <v>1563</v>
      </c>
      <c r="BF945" s="285" t="s">
        <v>1328</v>
      </c>
    </row>
    <row r="946" spans="49:58">
      <c r="AW946" s="294"/>
      <c r="AX946" s="294"/>
      <c r="AY946" s="294"/>
      <c r="AZ946" s="294"/>
      <c r="BA946" s="294"/>
      <c r="BB946" s="294"/>
      <c r="BC946" s="294"/>
      <c r="BD946" s="291" t="s">
        <v>2856</v>
      </c>
      <c r="BE946" s="291" t="s">
        <v>1315</v>
      </c>
      <c r="BF946" s="285" t="s">
        <v>2878</v>
      </c>
    </row>
    <row r="947" spans="49:58">
      <c r="AW947" s="294"/>
      <c r="AX947" s="294"/>
      <c r="AY947" s="294"/>
      <c r="AZ947" s="294"/>
      <c r="BA947" s="294"/>
      <c r="BB947" s="294"/>
      <c r="BC947" s="294"/>
      <c r="BD947" s="291" t="s">
        <v>2857</v>
      </c>
      <c r="BE947" s="291" t="s">
        <v>2850</v>
      </c>
      <c r="BF947" s="285" t="s">
        <v>1329</v>
      </c>
    </row>
    <row r="948" spans="49:58">
      <c r="AW948" s="294"/>
      <c r="AX948" s="294"/>
      <c r="AY948" s="294"/>
      <c r="AZ948" s="294"/>
      <c r="BA948" s="294"/>
      <c r="BB948" s="294"/>
      <c r="BC948" s="294"/>
      <c r="BD948" s="291" t="s">
        <v>1319</v>
      </c>
      <c r="BE948" s="291" t="s">
        <v>1316</v>
      </c>
      <c r="BF948" s="285" t="s">
        <v>1330</v>
      </c>
    </row>
    <row r="949" spans="49:58">
      <c r="AW949" s="294"/>
      <c r="AX949" s="294"/>
      <c r="AY949" s="294"/>
      <c r="AZ949" s="294"/>
      <c r="BA949" s="294"/>
      <c r="BB949" s="294"/>
      <c r="BC949" s="294"/>
      <c r="BD949" s="291" t="s">
        <v>2858</v>
      </c>
      <c r="BE949" s="291" t="s">
        <v>2851</v>
      </c>
      <c r="BF949" s="285" t="s">
        <v>2880</v>
      </c>
    </row>
    <row r="950" spans="49:58">
      <c r="AW950" s="294"/>
      <c r="AX950" s="294"/>
      <c r="AY950" s="294"/>
      <c r="AZ950" s="294"/>
      <c r="BA950" s="294"/>
      <c r="BB950" s="294"/>
      <c r="BC950" s="294"/>
      <c r="BD950" s="291" t="s">
        <v>2859</v>
      </c>
      <c r="BE950" s="291" t="s">
        <v>1317</v>
      </c>
      <c r="BF950" s="285" t="s">
        <v>2881</v>
      </c>
    </row>
    <row r="951" spans="49:58">
      <c r="AW951" s="294"/>
      <c r="AX951" s="294"/>
      <c r="AY951" s="294"/>
      <c r="AZ951" s="294"/>
      <c r="BA951" s="294"/>
      <c r="BB951" s="294"/>
      <c r="BC951" s="294"/>
      <c r="BD951" s="291" t="s">
        <v>2860</v>
      </c>
      <c r="BE951" s="291" t="s">
        <v>1564</v>
      </c>
      <c r="BF951" s="285" t="s">
        <v>263</v>
      </c>
    </row>
    <row r="952" spans="49:58">
      <c r="AW952" s="294"/>
      <c r="AX952" s="294"/>
      <c r="AY952" s="294"/>
      <c r="AZ952" s="294"/>
      <c r="BA952" s="294"/>
      <c r="BB952" s="294"/>
      <c r="BC952" s="294"/>
      <c r="BD952" s="291" t="s">
        <v>2861</v>
      </c>
      <c r="BE952" s="291" t="s">
        <v>2852</v>
      </c>
      <c r="BF952" s="285" t="s">
        <v>2882</v>
      </c>
    </row>
    <row r="953" spans="49:58">
      <c r="AW953" s="294"/>
      <c r="AX953" s="294"/>
      <c r="AY953" s="294"/>
      <c r="AZ953" s="294"/>
      <c r="BA953" s="294"/>
      <c r="BB953" s="294"/>
      <c r="BC953" s="294"/>
      <c r="BD953" s="291" t="s">
        <v>2862</v>
      </c>
      <c r="BE953" s="291" t="s">
        <v>1318</v>
      </c>
      <c r="BF953" s="285" t="s">
        <v>2883</v>
      </c>
    </row>
    <row r="954" spans="49:58">
      <c r="AW954" s="294"/>
      <c r="AX954" s="294"/>
      <c r="AY954" s="294"/>
      <c r="AZ954" s="294"/>
      <c r="BA954" s="294"/>
      <c r="BB954" s="294"/>
      <c r="BC954" s="294"/>
      <c r="BD954" s="291" t="s">
        <v>257</v>
      </c>
      <c r="BE954" s="291" t="s">
        <v>2853</v>
      </c>
      <c r="BF954" s="285" t="s">
        <v>1331</v>
      </c>
    </row>
    <row r="955" spans="49:58">
      <c r="AW955" s="294"/>
      <c r="AX955" s="294"/>
      <c r="AY955" s="294"/>
      <c r="AZ955" s="294"/>
      <c r="BA955" s="294"/>
      <c r="BB955" s="294"/>
      <c r="BC955" s="294"/>
      <c r="BD955" s="291" t="s">
        <v>2863</v>
      </c>
      <c r="BE955" s="291" t="s">
        <v>2176</v>
      </c>
      <c r="BF955" s="285" t="s">
        <v>2884</v>
      </c>
    </row>
    <row r="956" spans="49:58">
      <c r="AW956" s="294"/>
      <c r="AX956" s="294"/>
      <c r="AY956" s="294"/>
      <c r="AZ956" s="294"/>
      <c r="BA956" s="294"/>
      <c r="BB956" s="294"/>
      <c r="BC956" s="294"/>
      <c r="BD956" s="291" t="s">
        <v>2864</v>
      </c>
      <c r="BE956" s="291" t="s">
        <v>2854</v>
      </c>
      <c r="BF956" s="285" t="s">
        <v>2885</v>
      </c>
    </row>
    <row r="957" spans="49:58">
      <c r="AW957" s="294"/>
      <c r="AX957" s="294"/>
      <c r="AY957" s="294"/>
      <c r="AZ957" s="294"/>
      <c r="BA957" s="294"/>
      <c r="BB957" s="294"/>
      <c r="BC957" s="294"/>
      <c r="BD957" s="291" t="s">
        <v>258</v>
      </c>
      <c r="BE957" s="291" t="s">
        <v>2855</v>
      </c>
      <c r="BF957" s="285" t="s">
        <v>1332</v>
      </c>
    </row>
    <row r="958" spans="49:58">
      <c r="AW958" s="294"/>
      <c r="AX958" s="294"/>
      <c r="AY958" s="294"/>
      <c r="AZ958" s="294"/>
      <c r="BA958" s="294"/>
      <c r="BB958" s="294"/>
      <c r="BC958" s="294"/>
      <c r="BD958" s="291" t="s">
        <v>2865</v>
      </c>
      <c r="BE958" s="291" t="s">
        <v>2856</v>
      </c>
      <c r="BF958" s="285" t="s">
        <v>2886</v>
      </c>
    </row>
    <row r="959" spans="49:58">
      <c r="AW959" s="294"/>
      <c r="AX959" s="294"/>
      <c r="AY959" s="294"/>
      <c r="AZ959" s="294"/>
      <c r="BA959" s="294"/>
      <c r="BB959" s="294"/>
      <c r="BC959" s="294"/>
      <c r="BD959" s="291" t="s">
        <v>2866</v>
      </c>
      <c r="BE959" s="291" t="s">
        <v>2857</v>
      </c>
      <c r="BF959" s="285" t="s">
        <v>3071</v>
      </c>
    </row>
    <row r="960" spans="49:58">
      <c r="AW960" s="294"/>
      <c r="AX960" s="294"/>
      <c r="AY960" s="294"/>
      <c r="AZ960" s="294"/>
      <c r="BA960" s="294"/>
      <c r="BB960" s="294"/>
      <c r="BC960" s="294"/>
      <c r="BD960" s="291" t="s">
        <v>2867</v>
      </c>
      <c r="BE960" s="291" t="s">
        <v>1319</v>
      </c>
      <c r="BF960" s="285" t="s">
        <v>2887</v>
      </c>
    </row>
    <row r="961" spans="49:58">
      <c r="AW961" s="294"/>
      <c r="AX961" s="294"/>
      <c r="AY961" s="294"/>
      <c r="AZ961" s="294"/>
      <c r="BA961" s="294"/>
      <c r="BB961" s="294"/>
      <c r="BC961" s="294"/>
      <c r="BD961" s="291" t="s">
        <v>1320</v>
      </c>
      <c r="BE961" s="291" t="s">
        <v>2858</v>
      </c>
      <c r="BF961" s="285" t="s">
        <v>2888</v>
      </c>
    </row>
    <row r="962" spans="49:58">
      <c r="AW962" s="294"/>
      <c r="AX962" s="294"/>
      <c r="AY962" s="294"/>
      <c r="AZ962" s="294"/>
      <c r="BA962" s="294"/>
      <c r="BB962" s="294"/>
      <c r="BC962" s="294"/>
      <c r="BD962" s="291" t="s">
        <v>2868</v>
      </c>
      <c r="BE962" s="291" t="s">
        <v>2859</v>
      </c>
      <c r="BF962" s="285" t="s">
        <v>2889</v>
      </c>
    </row>
    <row r="963" spans="49:58">
      <c r="AW963" s="294"/>
      <c r="AX963" s="294"/>
      <c r="AY963" s="294"/>
      <c r="AZ963" s="294"/>
      <c r="BA963" s="294"/>
      <c r="BB963" s="294"/>
      <c r="BC963" s="294"/>
      <c r="BD963" s="291" t="s">
        <v>1321</v>
      </c>
      <c r="BE963" s="291" t="s">
        <v>2860</v>
      </c>
      <c r="BF963" s="285" t="s">
        <v>1496</v>
      </c>
    </row>
    <row r="964" spans="49:58">
      <c r="AW964" s="294"/>
      <c r="AX964" s="294"/>
      <c r="AY964" s="294"/>
      <c r="AZ964" s="294"/>
      <c r="BA964" s="294"/>
      <c r="BB964" s="294"/>
      <c r="BC964" s="294"/>
      <c r="BD964" s="291" t="s">
        <v>2869</v>
      </c>
      <c r="BE964" s="291" t="s">
        <v>2861</v>
      </c>
      <c r="BF964" s="285" t="s">
        <v>3072</v>
      </c>
    </row>
    <row r="965" spans="49:58">
      <c r="AW965" s="294"/>
      <c r="AX965" s="294"/>
      <c r="AY965" s="294"/>
      <c r="AZ965" s="294"/>
      <c r="BA965" s="294"/>
      <c r="BB965" s="294"/>
      <c r="BC965" s="294"/>
      <c r="BD965" s="291" t="s">
        <v>1322</v>
      </c>
      <c r="BE965" s="291" t="s">
        <v>2862</v>
      </c>
      <c r="BF965" s="285" t="s">
        <v>2891</v>
      </c>
    </row>
    <row r="966" spans="49:58">
      <c r="AW966" s="294"/>
      <c r="AX966" s="294"/>
      <c r="AY966" s="294"/>
      <c r="AZ966" s="294"/>
      <c r="BA966" s="294"/>
      <c r="BB966" s="294"/>
      <c r="BC966" s="294"/>
      <c r="BD966" s="291" t="s">
        <v>1495</v>
      </c>
      <c r="BE966" s="291" t="s">
        <v>257</v>
      </c>
      <c r="BF966" s="285" t="s">
        <v>1567</v>
      </c>
    </row>
    <row r="967" spans="49:58">
      <c r="AW967" s="294"/>
      <c r="AX967" s="294"/>
      <c r="AY967" s="294"/>
      <c r="AZ967" s="294"/>
      <c r="BA967" s="294"/>
      <c r="BB967" s="294"/>
      <c r="BC967" s="294"/>
      <c r="BD967" s="291" t="s">
        <v>2870</v>
      </c>
      <c r="BE967" s="291" t="s">
        <v>2863</v>
      </c>
      <c r="BF967" s="285" t="s">
        <v>2892</v>
      </c>
    </row>
    <row r="968" spans="49:58">
      <c r="AW968" s="294"/>
      <c r="AX968" s="294"/>
      <c r="AY968" s="294"/>
      <c r="AZ968" s="294"/>
      <c r="BA968" s="294"/>
      <c r="BB968" s="294"/>
      <c r="BC968" s="294"/>
      <c r="BD968" s="291" t="s">
        <v>2871</v>
      </c>
      <c r="BE968" s="291" t="s">
        <v>2864</v>
      </c>
      <c r="BF968" s="285" t="s">
        <v>3073</v>
      </c>
    </row>
    <row r="969" spans="49:58">
      <c r="AW969" s="294"/>
      <c r="AX969" s="294"/>
      <c r="AY969" s="294"/>
      <c r="AZ969" s="294"/>
      <c r="BA969" s="294"/>
      <c r="BB969" s="294"/>
      <c r="BC969" s="294"/>
      <c r="BD969" s="291" t="s">
        <v>2872</v>
      </c>
      <c r="BE969" s="291" t="s">
        <v>258</v>
      </c>
      <c r="BF969" s="285" t="s">
        <v>3074</v>
      </c>
    </row>
    <row r="970" spans="49:58">
      <c r="AW970" s="294"/>
      <c r="AX970" s="294"/>
      <c r="AY970" s="294"/>
      <c r="AZ970" s="294"/>
      <c r="BA970" s="294"/>
      <c r="BB970" s="294"/>
      <c r="BC970" s="294"/>
      <c r="BD970" s="291" t="s">
        <v>2873</v>
      </c>
      <c r="BE970" s="291" t="s">
        <v>2865</v>
      </c>
      <c r="BF970" s="285" t="s">
        <v>2895</v>
      </c>
    </row>
    <row r="971" spans="49:58">
      <c r="AW971" s="294"/>
      <c r="AX971" s="294"/>
      <c r="AY971" s="294"/>
      <c r="AZ971" s="294"/>
      <c r="BA971" s="294"/>
      <c r="BB971" s="294"/>
      <c r="BC971" s="294"/>
      <c r="BD971" s="291" t="s">
        <v>1565</v>
      </c>
      <c r="BE971" s="291" t="s">
        <v>2866</v>
      </c>
      <c r="BF971" s="285" t="s">
        <v>2896</v>
      </c>
    </row>
    <row r="972" spans="49:58">
      <c r="AW972" s="294"/>
      <c r="AX972" s="294"/>
      <c r="AY972" s="294"/>
      <c r="AZ972" s="294"/>
      <c r="BA972" s="294"/>
      <c r="BB972" s="294"/>
      <c r="BC972" s="294"/>
      <c r="BD972" s="291" t="s">
        <v>1566</v>
      </c>
      <c r="BE972" s="291" t="s">
        <v>2867</v>
      </c>
      <c r="BF972" s="285" t="s">
        <v>2897</v>
      </c>
    </row>
    <row r="973" spans="49:58">
      <c r="AW973" s="294"/>
      <c r="AX973" s="294"/>
      <c r="AY973" s="294"/>
      <c r="AZ973" s="294"/>
      <c r="BA973" s="294"/>
      <c r="BB973" s="294"/>
      <c r="BC973" s="294"/>
      <c r="BD973" s="291" t="s">
        <v>2874</v>
      </c>
      <c r="BE973" s="291" t="s">
        <v>1320</v>
      </c>
      <c r="BF973" s="285" t="s">
        <v>1333</v>
      </c>
    </row>
    <row r="974" spans="49:58">
      <c r="AW974" s="294"/>
      <c r="AX974" s="294"/>
      <c r="AY974" s="294"/>
      <c r="AZ974" s="294"/>
      <c r="BA974" s="294"/>
      <c r="BB974" s="294"/>
      <c r="BC974" s="294"/>
      <c r="BD974" s="291" t="s">
        <v>19</v>
      </c>
      <c r="BE974" s="291" t="s">
        <v>2868</v>
      </c>
      <c r="BF974" s="285" t="s">
        <v>85</v>
      </c>
    </row>
    <row r="975" spans="49:58">
      <c r="AW975" s="294"/>
      <c r="AX975" s="294"/>
      <c r="AY975" s="294"/>
      <c r="AZ975" s="294"/>
      <c r="BA975" s="294"/>
      <c r="BB975" s="294"/>
      <c r="BC975" s="294"/>
      <c r="BD975" s="291" t="s">
        <v>1323</v>
      </c>
      <c r="BE975" s="291" t="s">
        <v>1321</v>
      </c>
      <c r="BF975" s="285" t="s">
        <v>3075</v>
      </c>
    </row>
    <row r="976" spans="49:58">
      <c r="AW976" s="294"/>
      <c r="AX976" s="294"/>
      <c r="AY976" s="294"/>
      <c r="AZ976" s="294"/>
      <c r="BA976" s="294"/>
      <c r="BB976" s="294"/>
      <c r="BC976" s="294"/>
      <c r="BD976" s="291" t="s">
        <v>2875</v>
      </c>
      <c r="BE976" s="291" t="s">
        <v>2869</v>
      </c>
      <c r="BF976" s="285" t="s">
        <v>3076</v>
      </c>
    </row>
    <row r="977" spans="49:58">
      <c r="AW977" s="294"/>
      <c r="AX977" s="294"/>
      <c r="AY977" s="294"/>
      <c r="AZ977" s="294"/>
      <c r="BA977" s="294"/>
      <c r="BB977" s="294"/>
      <c r="BC977" s="294"/>
      <c r="BD977" s="291" t="s">
        <v>2876</v>
      </c>
      <c r="BE977" s="291" t="s">
        <v>1322</v>
      </c>
      <c r="BF977" s="285" t="s">
        <v>2900</v>
      </c>
    </row>
    <row r="978" spans="49:58">
      <c r="AW978" s="294"/>
      <c r="AX978" s="294"/>
      <c r="AY978" s="294"/>
      <c r="AZ978" s="294"/>
      <c r="BA978" s="294"/>
      <c r="BB978" s="294"/>
      <c r="BC978" s="294"/>
      <c r="BD978" s="291" t="s">
        <v>1324</v>
      </c>
      <c r="BE978" s="291" t="s">
        <v>1495</v>
      </c>
      <c r="BF978" s="285" t="s">
        <v>3077</v>
      </c>
    </row>
    <row r="979" spans="49:58">
      <c r="AW979" s="294"/>
      <c r="AX979" s="294"/>
      <c r="AY979" s="294"/>
      <c r="AZ979" s="294"/>
      <c r="BA979" s="294"/>
      <c r="BB979" s="294"/>
      <c r="BC979" s="294"/>
      <c r="BD979" s="291" t="s">
        <v>261</v>
      </c>
      <c r="BE979" s="291" t="s">
        <v>2870</v>
      </c>
      <c r="BF979" s="285" t="s">
        <v>1334</v>
      </c>
    </row>
    <row r="980" spans="49:58">
      <c r="AW980" s="294"/>
      <c r="AX980" s="294"/>
      <c r="AY980" s="294"/>
      <c r="AZ980" s="294"/>
      <c r="BA980" s="294"/>
      <c r="BB980" s="294"/>
      <c r="BC980" s="294"/>
      <c r="BD980" s="291" t="s">
        <v>1325</v>
      </c>
      <c r="BE980" s="291" t="s">
        <v>2871</v>
      </c>
      <c r="BF980" s="285" t="s">
        <v>2902</v>
      </c>
    </row>
    <row r="981" spans="49:58">
      <c r="AW981" s="294"/>
      <c r="AX981" s="294"/>
      <c r="AY981" s="294"/>
      <c r="AZ981" s="294"/>
      <c r="BA981" s="294"/>
      <c r="BB981" s="294"/>
      <c r="BC981" s="294"/>
      <c r="BD981" s="291" t="s">
        <v>1326</v>
      </c>
      <c r="BE981" s="291" t="s">
        <v>2872</v>
      </c>
      <c r="BF981" s="285" t="s">
        <v>1497</v>
      </c>
    </row>
    <row r="982" spans="49:58">
      <c r="AW982" s="294"/>
      <c r="AX982" s="294"/>
      <c r="AY982" s="294"/>
      <c r="AZ982" s="294"/>
      <c r="BA982" s="294"/>
      <c r="BB982" s="294"/>
      <c r="BC982" s="294"/>
      <c r="BD982" s="291" t="s">
        <v>1327</v>
      </c>
      <c r="BE982" s="291" t="s">
        <v>2873</v>
      </c>
      <c r="BF982" s="285" t="s">
        <v>1498</v>
      </c>
    </row>
    <row r="983" spans="49:58">
      <c r="AW983" s="294"/>
      <c r="AX983" s="294"/>
      <c r="AY983" s="294"/>
      <c r="AZ983" s="294"/>
      <c r="BA983" s="294"/>
      <c r="BB983" s="294"/>
      <c r="BC983" s="294"/>
      <c r="BD983" s="291" t="s">
        <v>2877</v>
      </c>
      <c r="BE983" s="291" t="s">
        <v>1565</v>
      </c>
      <c r="BF983" s="285" t="s">
        <v>2904</v>
      </c>
    </row>
    <row r="984" spans="49:58">
      <c r="AW984" s="294"/>
      <c r="AX984" s="294"/>
      <c r="AY984" s="294"/>
      <c r="AZ984" s="294"/>
      <c r="BA984" s="294"/>
      <c r="BB984" s="294"/>
      <c r="BC984" s="294"/>
      <c r="BD984" s="291" t="s">
        <v>1328</v>
      </c>
      <c r="BE984" s="291" t="s">
        <v>1566</v>
      </c>
      <c r="BF984" s="285" t="s">
        <v>2905</v>
      </c>
    </row>
    <row r="985" spans="49:58">
      <c r="AW985" s="294"/>
      <c r="AX985" s="294"/>
      <c r="AY985" s="294"/>
      <c r="AZ985" s="294"/>
      <c r="BA985" s="294"/>
      <c r="BB985" s="294"/>
      <c r="BC985" s="294"/>
      <c r="BD985" s="291" t="s">
        <v>2878</v>
      </c>
      <c r="BE985" s="291" t="s">
        <v>2874</v>
      </c>
      <c r="BF985" s="285" t="s">
        <v>1581</v>
      </c>
    </row>
    <row r="986" spans="49:58">
      <c r="AW986" s="294"/>
      <c r="AX986" s="294"/>
      <c r="AY986" s="294"/>
      <c r="AZ986" s="294"/>
      <c r="BA986" s="294"/>
      <c r="BB986" s="294"/>
      <c r="BC986" s="294"/>
      <c r="BD986" s="291" t="s">
        <v>1329</v>
      </c>
      <c r="BE986" s="291" t="s">
        <v>19</v>
      </c>
      <c r="BF986" s="285" t="s">
        <v>87</v>
      </c>
    </row>
    <row r="987" spans="49:58">
      <c r="AW987" s="294"/>
      <c r="AX987" s="294"/>
      <c r="AY987" s="294"/>
      <c r="AZ987" s="294"/>
      <c r="BA987" s="294"/>
      <c r="BB987" s="294"/>
      <c r="BC987" s="294"/>
      <c r="BD987" s="291" t="s">
        <v>1330</v>
      </c>
      <c r="BE987" s="291" t="s">
        <v>1323</v>
      </c>
      <c r="BF987" s="285" t="s">
        <v>1499</v>
      </c>
    </row>
    <row r="988" spans="49:58">
      <c r="AW988" s="294"/>
      <c r="AX988" s="294"/>
      <c r="AY988" s="294"/>
      <c r="AZ988" s="294"/>
      <c r="BA988" s="294"/>
      <c r="BB988" s="294"/>
      <c r="BC988" s="294"/>
      <c r="BD988" s="291" t="s">
        <v>2879</v>
      </c>
      <c r="BE988" s="291" t="s">
        <v>2875</v>
      </c>
      <c r="BF988" s="285" t="s">
        <v>1024</v>
      </c>
    </row>
    <row r="989" spans="49:58">
      <c r="AW989" s="294"/>
      <c r="AX989" s="294"/>
      <c r="AY989" s="294"/>
      <c r="AZ989" s="294"/>
      <c r="BA989" s="294"/>
      <c r="BB989" s="294"/>
      <c r="BC989" s="294"/>
      <c r="BD989" s="291" t="s">
        <v>2880</v>
      </c>
      <c r="BE989" s="291" t="s">
        <v>2876</v>
      </c>
      <c r="BF989" s="285" t="s">
        <v>1335</v>
      </c>
    </row>
    <row r="990" spans="49:58">
      <c r="AW990" s="294"/>
      <c r="AX990" s="294"/>
      <c r="AY990" s="294"/>
      <c r="AZ990" s="294"/>
      <c r="BA990" s="294"/>
      <c r="BB990" s="294"/>
      <c r="BC990" s="294"/>
      <c r="BD990" s="291" t="s">
        <v>2881</v>
      </c>
      <c r="BE990" s="291" t="s">
        <v>1324</v>
      </c>
      <c r="BF990" s="285" t="s">
        <v>2906</v>
      </c>
    </row>
    <row r="991" spans="49:58">
      <c r="AW991" s="294"/>
      <c r="AX991" s="294"/>
      <c r="AY991" s="294"/>
      <c r="AZ991" s="294"/>
      <c r="BA991" s="294"/>
      <c r="BB991" s="294"/>
      <c r="BC991" s="294"/>
      <c r="BD991" s="291" t="s">
        <v>2882</v>
      </c>
      <c r="BE991" s="291" t="s">
        <v>261</v>
      </c>
      <c r="BF991" s="285" t="s">
        <v>1500</v>
      </c>
    </row>
    <row r="992" spans="49:58">
      <c r="AW992" s="294"/>
      <c r="AX992" s="294"/>
      <c r="AY992" s="294"/>
      <c r="AZ992" s="294"/>
      <c r="BA992" s="294"/>
      <c r="BB992" s="294"/>
      <c r="BC992" s="294"/>
      <c r="BD992" s="291" t="s">
        <v>2883</v>
      </c>
      <c r="BE992" s="291" t="s">
        <v>1325</v>
      </c>
      <c r="BF992" s="285" t="s">
        <v>89</v>
      </c>
    </row>
    <row r="993" spans="49:58">
      <c r="AW993" s="294"/>
      <c r="AX993" s="294"/>
      <c r="AY993" s="294"/>
      <c r="AZ993" s="294"/>
      <c r="BA993" s="294"/>
      <c r="BB993" s="294"/>
      <c r="BC993" s="294"/>
      <c r="BD993" s="291" t="s">
        <v>1331</v>
      </c>
      <c r="BE993" s="291" t="s">
        <v>1326</v>
      </c>
      <c r="BF993" s="285" t="s">
        <v>1336</v>
      </c>
    </row>
    <row r="994" spans="49:58">
      <c r="AW994" s="294"/>
      <c r="AX994" s="294"/>
      <c r="AY994" s="294"/>
      <c r="AZ994" s="294"/>
      <c r="BA994" s="294"/>
      <c r="BB994" s="294"/>
      <c r="BC994" s="294"/>
      <c r="BD994" s="291" t="s">
        <v>2884</v>
      </c>
      <c r="BE994" s="291" t="s">
        <v>1327</v>
      </c>
      <c r="BF994" s="285" t="s">
        <v>59</v>
      </c>
    </row>
    <row r="995" spans="49:58">
      <c r="AW995" s="294"/>
      <c r="AX995" s="294"/>
      <c r="AY995" s="294"/>
      <c r="AZ995" s="294"/>
      <c r="BA995" s="294"/>
      <c r="BB995" s="294"/>
      <c r="BC995" s="294"/>
      <c r="BD995" s="291" t="s">
        <v>2885</v>
      </c>
      <c r="BE995" s="291" t="s">
        <v>2877</v>
      </c>
      <c r="BF995" s="285" t="s">
        <v>2907</v>
      </c>
    </row>
    <row r="996" spans="49:58">
      <c r="AW996" s="294"/>
      <c r="AX996" s="294"/>
      <c r="AY996" s="294"/>
      <c r="AZ996" s="294"/>
      <c r="BA996" s="294"/>
      <c r="BB996" s="294"/>
      <c r="BC996" s="294"/>
      <c r="BD996" s="291" t="s">
        <v>1332</v>
      </c>
      <c r="BE996" s="291" t="s">
        <v>1328</v>
      </c>
      <c r="BF996" s="285" t="s">
        <v>2908</v>
      </c>
    </row>
    <row r="997" spans="49:58">
      <c r="AW997" s="294"/>
      <c r="AX997" s="294"/>
      <c r="AY997" s="294"/>
      <c r="AZ997" s="294"/>
      <c r="BA997" s="294"/>
      <c r="BB997" s="294"/>
      <c r="BC997" s="294"/>
      <c r="BD997" s="291" t="s">
        <v>2886</v>
      </c>
      <c r="BE997" s="291" t="s">
        <v>2878</v>
      </c>
      <c r="BF997" s="285" t="s">
        <v>3078</v>
      </c>
    </row>
    <row r="998" spans="49:58">
      <c r="AW998" s="294"/>
      <c r="AX998" s="294"/>
      <c r="AY998" s="294"/>
      <c r="AZ998" s="294"/>
      <c r="BA998" s="294"/>
      <c r="BB998" s="294"/>
      <c r="BC998" s="294"/>
      <c r="BD998" s="291" t="s">
        <v>2887</v>
      </c>
      <c r="BE998" s="291" t="s">
        <v>1329</v>
      </c>
      <c r="BF998" s="285" t="s">
        <v>1337</v>
      </c>
    </row>
    <row r="999" spans="49:58">
      <c r="AW999" s="294"/>
      <c r="AX999" s="294"/>
      <c r="AY999" s="294"/>
      <c r="AZ999" s="294"/>
      <c r="BA999" s="294"/>
      <c r="BB999" s="294"/>
      <c r="BC999" s="294"/>
      <c r="BD999" s="291" t="s">
        <v>2888</v>
      </c>
      <c r="BE999" s="291" t="s">
        <v>1330</v>
      </c>
      <c r="BF999" s="285" t="s">
        <v>1071</v>
      </c>
    </row>
    <row r="1000" spans="49:58">
      <c r="AW1000" s="294"/>
      <c r="AX1000" s="294"/>
      <c r="AY1000" s="294"/>
      <c r="AZ1000" s="294"/>
      <c r="BA1000" s="294"/>
      <c r="BB1000" s="294"/>
      <c r="BC1000" s="294"/>
      <c r="BD1000" s="291" t="s">
        <v>2889</v>
      </c>
      <c r="BE1000" s="291" t="s">
        <v>2879</v>
      </c>
      <c r="BF1000" s="285" t="s">
        <v>1070</v>
      </c>
    </row>
    <row r="1001" spans="49:58">
      <c r="AW1001" s="294"/>
      <c r="AX1001" s="294"/>
      <c r="AY1001" s="294"/>
      <c r="AZ1001" s="294"/>
      <c r="BA1001" s="294"/>
      <c r="BB1001" s="294"/>
      <c r="BC1001" s="294"/>
      <c r="BD1001" s="291" t="s">
        <v>1496</v>
      </c>
      <c r="BE1001" s="291" t="s">
        <v>2880</v>
      </c>
      <c r="BF1001" s="285" t="s">
        <v>2909</v>
      </c>
    </row>
    <row r="1002" spans="49:58">
      <c r="AW1002" s="294"/>
      <c r="AX1002" s="294"/>
      <c r="AY1002" s="294"/>
      <c r="AZ1002" s="294"/>
      <c r="BA1002" s="294"/>
      <c r="BB1002" s="294"/>
      <c r="BC1002" s="294"/>
      <c r="BD1002" s="291" t="s">
        <v>2890</v>
      </c>
      <c r="BE1002" s="291" t="s">
        <v>2881</v>
      </c>
      <c r="BF1002" s="285" t="s">
        <v>1338</v>
      </c>
    </row>
    <row r="1003" spans="49:58">
      <c r="AW1003" s="294"/>
      <c r="AX1003" s="294"/>
      <c r="AY1003" s="294"/>
      <c r="AZ1003" s="294"/>
      <c r="BA1003" s="294"/>
      <c r="BB1003" s="294"/>
      <c r="BC1003" s="294"/>
      <c r="BD1003" s="291" t="s">
        <v>2891</v>
      </c>
      <c r="BE1003" s="291" t="s">
        <v>2882</v>
      </c>
      <c r="BF1003" s="285" t="s">
        <v>1501</v>
      </c>
    </row>
    <row r="1004" spans="49:58">
      <c r="AW1004" s="294"/>
      <c r="AX1004" s="294"/>
      <c r="AY1004" s="294"/>
      <c r="AZ1004" s="294"/>
      <c r="BA1004" s="294"/>
      <c r="BB1004" s="294"/>
      <c r="BC1004" s="294"/>
      <c r="BD1004" s="291" t="s">
        <v>1567</v>
      </c>
      <c r="BE1004" s="291" t="s">
        <v>2883</v>
      </c>
      <c r="BF1004" s="285" t="s">
        <v>1339</v>
      </c>
    </row>
    <row r="1005" spans="49:58">
      <c r="AW1005" s="294"/>
      <c r="AX1005" s="294"/>
      <c r="AY1005" s="294"/>
      <c r="AZ1005" s="294"/>
      <c r="BA1005" s="294"/>
      <c r="BB1005" s="294"/>
      <c r="BC1005" s="294"/>
      <c r="BD1005" s="291" t="s">
        <v>2892</v>
      </c>
      <c r="BE1005" s="291" t="s">
        <v>1331</v>
      </c>
      <c r="BF1005" s="285" t="s">
        <v>1340</v>
      </c>
    </row>
    <row r="1006" spans="49:58">
      <c r="AW1006" s="294"/>
      <c r="AX1006" s="294"/>
      <c r="AY1006" s="294"/>
      <c r="AZ1006" s="294"/>
      <c r="BA1006" s="294"/>
      <c r="BB1006" s="294"/>
      <c r="BC1006" s="294"/>
      <c r="BD1006" s="291" t="s">
        <v>2893</v>
      </c>
      <c r="BE1006" s="291" t="s">
        <v>2884</v>
      </c>
      <c r="BF1006" s="285" t="s">
        <v>2911</v>
      </c>
    </row>
    <row r="1007" spans="49:58">
      <c r="AW1007" s="294"/>
      <c r="AX1007" s="294"/>
      <c r="AY1007" s="294"/>
      <c r="AZ1007" s="294"/>
      <c r="BA1007" s="294"/>
      <c r="BB1007" s="294"/>
      <c r="BC1007" s="294"/>
      <c r="BD1007" s="291" t="s">
        <v>2894</v>
      </c>
      <c r="BE1007" s="291" t="s">
        <v>2885</v>
      </c>
      <c r="BF1007" s="285" t="s">
        <v>2912</v>
      </c>
    </row>
    <row r="1008" spans="49:58">
      <c r="AW1008" s="294"/>
      <c r="AX1008" s="294"/>
      <c r="AY1008" s="294"/>
      <c r="AZ1008" s="294"/>
      <c r="BA1008" s="294"/>
      <c r="BB1008" s="294"/>
      <c r="BC1008" s="294"/>
      <c r="BD1008" s="291" t="s">
        <v>1580</v>
      </c>
      <c r="BE1008" s="291" t="s">
        <v>1332</v>
      </c>
      <c r="BF1008" s="285" t="s">
        <v>1341</v>
      </c>
    </row>
    <row r="1009" spans="49:58">
      <c r="AW1009" s="294"/>
      <c r="AX1009" s="294"/>
      <c r="AY1009" s="294"/>
      <c r="AZ1009" s="294"/>
      <c r="BA1009" s="294"/>
      <c r="BB1009" s="294"/>
      <c r="BC1009" s="294"/>
      <c r="BD1009" s="291" t="s">
        <v>2895</v>
      </c>
      <c r="BE1009" s="291" t="s">
        <v>2886</v>
      </c>
      <c r="BF1009" s="285" t="s">
        <v>1342</v>
      </c>
    </row>
    <row r="1010" spans="49:58">
      <c r="AW1010" s="294"/>
      <c r="AX1010" s="294"/>
      <c r="AY1010" s="294"/>
      <c r="AZ1010" s="294"/>
      <c r="BA1010" s="294"/>
      <c r="BB1010" s="294"/>
      <c r="BC1010" s="294"/>
      <c r="BD1010" s="291" t="s">
        <v>2896</v>
      </c>
      <c r="BE1010" s="291" t="s">
        <v>2887</v>
      </c>
      <c r="BF1010" s="285" t="s">
        <v>2913</v>
      </c>
    </row>
    <row r="1011" spans="49:58">
      <c r="AW1011" s="294"/>
      <c r="AX1011" s="294"/>
      <c r="AY1011" s="294"/>
      <c r="AZ1011" s="294"/>
      <c r="BA1011" s="294"/>
      <c r="BB1011" s="294"/>
      <c r="BC1011" s="294"/>
      <c r="BD1011" s="291" t="s">
        <v>2897</v>
      </c>
      <c r="BE1011" s="291" t="s">
        <v>2888</v>
      </c>
      <c r="BF1011" s="285" t="s">
        <v>1568</v>
      </c>
    </row>
    <row r="1012" spans="49:58">
      <c r="AW1012" s="294"/>
      <c r="AX1012" s="294"/>
      <c r="AY1012" s="294"/>
      <c r="AZ1012" s="294"/>
      <c r="BA1012" s="294"/>
      <c r="BB1012" s="294"/>
      <c r="BC1012" s="294"/>
      <c r="BD1012" s="291" t="s">
        <v>1333</v>
      </c>
      <c r="BE1012" s="291" t="s">
        <v>2889</v>
      </c>
      <c r="BF1012" s="285" t="s">
        <v>2914</v>
      </c>
    </row>
    <row r="1013" spans="49:58">
      <c r="AW1013" s="294"/>
      <c r="AX1013" s="294"/>
      <c r="AY1013" s="294"/>
      <c r="AZ1013" s="294"/>
      <c r="BA1013" s="294"/>
      <c r="BB1013" s="294"/>
      <c r="BC1013" s="294"/>
      <c r="BD1013" s="291" t="s">
        <v>85</v>
      </c>
      <c r="BE1013" s="291" t="s">
        <v>1496</v>
      </c>
      <c r="BF1013" s="285" t="s">
        <v>1343</v>
      </c>
    </row>
    <row r="1014" spans="49:58">
      <c r="AW1014" s="294"/>
      <c r="AX1014" s="294"/>
      <c r="AY1014" s="294"/>
      <c r="AZ1014" s="294"/>
      <c r="BA1014" s="294"/>
      <c r="BB1014" s="294"/>
      <c r="BC1014" s="294"/>
      <c r="BD1014" s="291" t="s">
        <v>2898</v>
      </c>
      <c r="BE1014" s="291" t="s">
        <v>2890</v>
      </c>
      <c r="BF1014" s="285" t="s">
        <v>2915</v>
      </c>
    </row>
    <row r="1015" spans="49:58">
      <c r="AW1015" s="294"/>
      <c r="AX1015" s="294"/>
      <c r="AY1015" s="294"/>
      <c r="AZ1015" s="294"/>
      <c r="BA1015" s="294"/>
      <c r="BB1015" s="294"/>
      <c r="BC1015" s="294"/>
      <c r="BD1015" s="291" t="s">
        <v>2899</v>
      </c>
      <c r="BE1015" s="291" t="s">
        <v>2891</v>
      </c>
      <c r="BF1015" s="285" t="s">
        <v>2916</v>
      </c>
    </row>
    <row r="1016" spans="49:58">
      <c r="AW1016" s="294"/>
      <c r="AX1016" s="294"/>
      <c r="AY1016" s="294"/>
      <c r="AZ1016" s="294"/>
      <c r="BA1016" s="294"/>
      <c r="BB1016" s="294"/>
      <c r="BC1016" s="294"/>
      <c r="BD1016" s="291" t="s">
        <v>2900</v>
      </c>
      <c r="BE1016" s="291" t="s">
        <v>1567</v>
      </c>
      <c r="BF1016" s="285" t="s">
        <v>1344</v>
      </c>
    </row>
    <row r="1017" spans="49:58">
      <c r="AW1017" s="294"/>
      <c r="AX1017" s="294"/>
      <c r="AY1017" s="294"/>
      <c r="AZ1017" s="294"/>
      <c r="BA1017" s="294"/>
      <c r="BB1017" s="294"/>
      <c r="BC1017" s="294"/>
      <c r="BD1017" s="291" t="s">
        <v>2901</v>
      </c>
      <c r="BE1017" s="291" t="s">
        <v>2892</v>
      </c>
      <c r="BF1017" s="285" t="s">
        <v>1569</v>
      </c>
    </row>
    <row r="1018" spans="49:58">
      <c r="AW1018" s="294"/>
      <c r="AX1018" s="294"/>
      <c r="AY1018" s="294"/>
      <c r="AZ1018" s="294"/>
      <c r="BA1018" s="294"/>
      <c r="BB1018" s="294"/>
      <c r="BC1018" s="294"/>
      <c r="BD1018" s="291" t="s">
        <v>1334</v>
      </c>
      <c r="BE1018" s="291" t="s">
        <v>2893</v>
      </c>
      <c r="BF1018" s="285" t="s">
        <v>1345</v>
      </c>
    </row>
    <row r="1019" spans="49:58">
      <c r="AW1019" s="294"/>
      <c r="AX1019" s="294"/>
      <c r="AY1019" s="294"/>
      <c r="AZ1019" s="294"/>
      <c r="BA1019" s="294"/>
      <c r="BB1019" s="294"/>
      <c r="BC1019" s="294"/>
      <c r="BD1019" s="291" t="s">
        <v>2902</v>
      </c>
      <c r="BE1019" s="291" t="s">
        <v>2894</v>
      </c>
      <c r="BF1019" s="285" t="s">
        <v>2917</v>
      </c>
    </row>
    <row r="1020" spans="49:58">
      <c r="AW1020" s="294"/>
      <c r="AX1020" s="294"/>
      <c r="AY1020" s="294"/>
      <c r="AZ1020" s="294"/>
      <c r="BA1020" s="294"/>
      <c r="BB1020" s="294"/>
      <c r="BC1020" s="294"/>
      <c r="BD1020" s="291" t="s">
        <v>2903</v>
      </c>
      <c r="BE1020" s="291" t="s">
        <v>1580</v>
      </c>
      <c r="BF1020" s="285" t="s">
        <v>1346</v>
      </c>
    </row>
    <row r="1021" spans="49:58">
      <c r="AW1021" s="294"/>
      <c r="AX1021" s="294"/>
      <c r="AY1021" s="294"/>
      <c r="AZ1021" s="294"/>
      <c r="BA1021" s="294"/>
      <c r="BB1021" s="294"/>
      <c r="BC1021" s="294"/>
      <c r="BD1021" s="291" t="s">
        <v>1497</v>
      </c>
      <c r="BE1021" s="291" t="s">
        <v>2895</v>
      </c>
      <c r="BF1021" s="285" t="s">
        <v>1347</v>
      </c>
    </row>
    <row r="1022" spans="49:58">
      <c r="AW1022" s="294"/>
      <c r="AX1022" s="294"/>
      <c r="AY1022" s="294"/>
      <c r="AZ1022" s="294"/>
      <c r="BA1022" s="294"/>
      <c r="BB1022" s="294"/>
      <c r="BC1022" s="294"/>
      <c r="BD1022" s="291" t="s">
        <v>1498</v>
      </c>
      <c r="BE1022" s="291" t="s">
        <v>2896</v>
      </c>
      <c r="BF1022" s="285" t="s">
        <v>1348</v>
      </c>
    </row>
    <row r="1023" spans="49:58">
      <c r="AW1023" s="294"/>
      <c r="AX1023" s="294"/>
      <c r="AY1023" s="294"/>
      <c r="AZ1023" s="294"/>
      <c r="BA1023" s="294"/>
      <c r="BB1023" s="294"/>
      <c r="BC1023" s="294"/>
      <c r="BD1023" s="291" t="s">
        <v>2904</v>
      </c>
      <c r="BE1023" s="291" t="s">
        <v>2897</v>
      </c>
      <c r="BF1023" s="285" t="s">
        <v>2918</v>
      </c>
    </row>
    <row r="1024" spans="49:58">
      <c r="AW1024" s="294"/>
      <c r="AX1024" s="294"/>
      <c r="AY1024" s="294"/>
      <c r="AZ1024" s="294"/>
      <c r="BA1024" s="294"/>
      <c r="BB1024" s="294"/>
      <c r="BC1024" s="294"/>
      <c r="BD1024" s="291" t="s">
        <v>2905</v>
      </c>
      <c r="BE1024" s="291" t="s">
        <v>1333</v>
      </c>
      <c r="BF1024" s="285" t="s">
        <v>1349</v>
      </c>
    </row>
    <row r="1025" spans="49:58">
      <c r="AW1025" s="294"/>
      <c r="AX1025" s="294"/>
      <c r="AY1025" s="294"/>
      <c r="AZ1025" s="294"/>
      <c r="BA1025" s="294"/>
      <c r="BB1025" s="294"/>
      <c r="BC1025" s="294"/>
      <c r="BD1025" s="291" t="s">
        <v>1581</v>
      </c>
      <c r="BE1025" s="291" t="s">
        <v>85</v>
      </c>
      <c r="BF1025" s="285" t="s">
        <v>1350</v>
      </c>
    </row>
    <row r="1026" spans="49:58">
      <c r="AW1026" s="294"/>
      <c r="AX1026" s="294"/>
      <c r="AY1026" s="294"/>
      <c r="AZ1026" s="294"/>
      <c r="BA1026" s="294"/>
      <c r="BB1026" s="294"/>
      <c r="BC1026" s="294"/>
      <c r="BD1026" s="291" t="s">
        <v>87</v>
      </c>
      <c r="BE1026" s="291" t="s">
        <v>2898</v>
      </c>
      <c r="BF1026" s="285" t="s">
        <v>2919</v>
      </c>
    </row>
    <row r="1027" spans="49:58">
      <c r="AW1027" s="294"/>
      <c r="AX1027" s="294"/>
      <c r="AY1027" s="294"/>
      <c r="AZ1027" s="294"/>
      <c r="BA1027" s="294"/>
      <c r="BB1027" s="294"/>
      <c r="BC1027" s="294"/>
      <c r="BD1027" s="291" t="s">
        <v>1499</v>
      </c>
      <c r="BE1027" s="291" t="s">
        <v>2899</v>
      </c>
      <c r="BF1027" s="285" t="s">
        <v>2920</v>
      </c>
    </row>
    <row r="1028" spans="49:58">
      <c r="AW1028" s="294"/>
      <c r="AX1028" s="294"/>
      <c r="AY1028" s="294"/>
      <c r="AZ1028" s="294"/>
      <c r="BA1028" s="294"/>
      <c r="BB1028" s="294"/>
      <c r="BC1028" s="294"/>
      <c r="BD1028" s="291" t="s">
        <v>1024</v>
      </c>
      <c r="BE1028" s="291" t="s">
        <v>2900</v>
      </c>
      <c r="BF1028" s="285" t="s">
        <v>2921</v>
      </c>
    </row>
    <row r="1029" spans="49:58">
      <c r="AW1029" s="294"/>
      <c r="AX1029" s="294"/>
      <c r="AY1029" s="294"/>
      <c r="AZ1029" s="294"/>
      <c r="BA1029" s="294"/>
      <c r="BB1029" s="294"/>
      <c r="BC1029" s="294"/>
      <c r="BD1029" s="291" t="s">
        <v>1335</v>
      </c>
      <c r="BE1029" s="291" t="s">
        <v>2901</v>
      </c>
      <c r="BF1029" s="285" t="s">
        <v>91</v>
      </c>
    </row>
    <row r="1030" spans="49:58">
      <c r="AW1030" s="294"/>
      <c r="AX1030" s="294"/>
      <c r="AY1030" s="294"/>
      <c r="AZ1030" s="294"/>
      <c r="BA1030" s="294"/>
      <c r="BB1030" s="294"/>
      <c r="BC1030" s="294"/>
      <c r="BD1030" s="291" t="s">
        <v>2906</v>
      </c>
      <c r="BE1030" s="291" t="s">
        <v>1334</v>
      </c>
      <c r="BF1030" s="285" t="s">
        <v>2922</v>
      </c>
    </row>
    <row r="1031" spans="49:58">
      <c r="AW1031" s="294"/>
      <c r="AX1031" s="294"/>
      <c r="AY1031" s="294"/>
      <c r="AZ1031" s="294"/>
      <c r="BA1031" s="294"/>
      <c r="BB1031" s="294"/>
      <c r="BC1031" s="294"/>
      <c r="BD1031" s="291" t="s">
        <v>1500</v>
      </c>
      <c r="BE1031" s="291" t="s">
        <v>2902</v>
      </c>
      <c r="BF1031" s="285" t="s">
        <v>2923</v>
      </c>
    </row>
    <row r="1032" spans="49:58">
      <c r="AW1032" s="294"/>
      <c r="AX1032" s="294"/>
      <c r="AY1032" s="294"/>
      <c r="AZ1032" s="294"/>
      <c r="BA1032" s="294"/>
      <c r="BB1032" s="294"/>
      <c r="BC1032" s="294"/>
      <c r="BD1032" s="291" t="s">
        <v>89</v>
      </c>
      <c r="BE1032" s="291" t="s">
        <v>2903</v>
      </c>
      <c r="BF1032" s="285" t="s">
        <v>2924</v>
      </c>
    </row>
    <row r="1033" spans="49:58">
      <c r="AW1033" s="294"/>
      <c r="AX1033" s="294"/>
      <c r="AY1033" s="294"/>
      <c r="AZ1033" s="294"/>
      <c r="BA1033" s="294"/>
      <c r="BB1033" s="294"/>
      <c r="BC1033" s="294"/>
      <c r="BD1033" s="291" t="s">
        <v>1336</v>
      </c>
      <c r="BE1033" s="291" t="s">
        <v>1497</v>
      </c>
      <c r="BF1033" s="285" t="s">
        <v>2925</v>
      </c>
    </row>
    <row r="1034" spans="49:58">
      <c r="AW1034" s="294"/>
      <c r="AX1034" s="294"/>
      <c r="AY1034" s="294"/>
      <c r="AZ1034" s="294"/>
      <c r="BA1034" s="294"/>
      <c r="BB1034" s="294"/>
      <c r="BC1034" s="294"/>
      <c r="BD1034" s="291" t="s">
        <v>59</v>
      </c>
      <c r="BE1034" s="291" t="s">
        <v>1498</v>
      </c>
      <c r="BF1034" s="285" t="s">
        <v>2926</v>
      </c>
    </row>
    <row r="1035" spans="49:58">
      <c r="AW1035" s="294"/>
      <c r="AX1035" s="294"/>
      <c r="AY1035" s="294"/>
      <c r="AZ1035" s="294"/>
      <c r="BA1035" s="294"/>
      <c r="BB1035" s="294"/>
      <c r="BC1035" s="294"/>
      <c r="BD1035" s="291" t="s">
        <v>2907</v>
      </c>
      <c r="BE1035" s="291" t="s">
        <v>2904</v>
      </c>
      <c r="BF1035" s="285" t="s">
        <v>1502</v>
      </c>
    </row>
    <row r="1036" spans="49:58">
      <c r="AW1036" s="294"/>
      <c r="AX1036" s="294"/>
      <c r="AY1036" s="294"/>
      <c r="AZ1036" s="294"/>
      <c r="BA1036" s="294"/>
      <c r="BB1036" s="294"/>
      <c r="BC1036" s="294"/>
      <c r="BD1036" s="291" t="s">
        <v>2908</v>
      </c>
      <c r="BE1036" s="291" t="s">
        <v>2905</v>
      </c>
      <c r="BF1036" s="285" t="s">
        <v>2927</v>
      </c>
    </row>
    <row r="1037" spans="49:58">
      <c r="AW1037" s="294"/>
      <c r="AX1037" s="294"/>
      <c r="AY1037" s="294"/>
      <c r="AZ1037" s="294"/>
      <c r="BA1037" s="294"/>
      <c r="BB1037" s="294"/>
      <c r="BC1037" s="294"/>
      <c r="BD1037" s="291" t="s">
        <v>1337</v>
      </c>
      <c r="BE1037" s="291" t="s">
        <v>1581</v>
      </c>
      <c r="BF1037" s="285" t="s">
        <v>1351</v>
      </c>
    </row>
    <row r="1038" spans="49:58">
      <c r="AW1038" s="294"/>
      <c r="AX1038" s="294"/>
      <c r="AY1038" s="294"/>
      <c r="AZ1038" s="294"/>
      <c r="BA1038" s="294"/>
      <c r="BB1038" s="294"/>
      <c r="BC1038" s="294"/>
      <c r="BD1038" s="291" t="s">
        <v>1071</v>
      </c>
      <c r="BE1038" s="291" t="s">
        <v>87</v>
      </c>
      <c r="BF1038" s="285" t="s">
        <v>2929</v>
      </c>
    </row>
    <row r="1039" spans="49:58">
      <c r="AW1039" s="294"/>
      <c r="AX1039" s="294"/>
      <c r="AY1039" s="294"/>
      <c r="AZ1039" s="294"/>
      <c r="BA1039" s="294"/>
      <c r="BB1039" s="294"/>
      <c r="BC1039" s="294"/>
      <c r="BD1039" s="291" t="s">
        <v>1070</v>
      </c>
      <c r="BE1039" s="291" t="s">
        <v>1499</v>
      </c>
      <c r="BF1039" s="285" t="s">
        <v>2930</v>
      </c>
    </row>
    <row r="1040" spans="49:58">
      <c r="AW1040" s="294"/>
      <c r="AX1040" s="294"/>
      <c r="AY1040" s="294"/>
      <c r="AZ1040" s="294"/>
      <c r="BA1040" s="294"/>
      <c r="BB1040" s="294"/>
      <c r="BC1040" s="294"/>
      <c r="BD1040" s="291" t="s">
        <v>2909</v>
      </c>
      <c r="BE1040" s="291" t="s">
        <v>1024</v>
      </c>
      <c r="BF1040" s="285" t="s">
        <v>2931</v>
      </c>
    </row>
    <row r="1041" spans="49:58">
      <c r="AW1041" s="294"/>
      <c r="AX1041" s="294"/>
      <c r="AY1041" s="294"/>
      <c r="AZ1041" s="294"/>
      <c r="BA1041" s="294"/>
      <c r="BB1041" s="294"/>
      <c r="BC1041" s="294"/>
      <c r="BD1041" s="291" t="s">
        <v>1338</v>
      </c>
      <c r="BE1041" s="291" t="s">
        <v>1335</v>
      </c>
      <c r="BF1041" s="285" t="s">
        <v>2932</v>
      </c>
    </row>
    <row r="1042" spans="49:58">
      <c r="AW1042" s="294"/>
      <c r="AX1042" s="294"/>
      <c r="AY1042" s="294"/>
      <c r="AZ1042" s="294"/>
      <c r="BA1042" s="294"/>
      <c r="BB1042" s="294"/>
      <c r="BC1042" s="294"/>
      <c r="BD1042" s="291" t="s">
        <v>2910</v>
      </c>
      <c r="BE1042" s="291" t="s">
        <v>2906</v>
      </c>
      <c r="BF1042" s="285" t="s">
        <v>3079</v>
      </c>
    </row>
    <row r="1043" spans="49:58">
      <c r="AW1043" s="294"/>
      <c r="AX1043" s="294"/>
      <c r="AY1043" s="294"/>
      <c r="AZ1043" s="294"/>
      <c r="BA1043" s="294"/>
      <c r="BB1043" s="294"/>
      <c r="BC1043" s="294"/>
      <c r="BD1043" s="291" t="s">
        <v>1501</v>
      </c>
      <c r="BE1043" s="291" t="s">
        <v>1500</v>
      </c>
      <c r="BF1043" s="285" t="s">
        <v>1503</v>
      </c>
    </row>
    <row r="1044" spans="49:58">
      <c r="AW1044" s="294"/>
      <c r="AX1044" s="294"/>
      <c r="AY1044" s="294"/>
      <c r="AZ1044" s="294"/>
      <c r="BA1044" s="294"/>
      <c r="BB1044" s="294"/>
      <c r="BC1044" s="294"/>
      <c r="BD1044" s="291" t="s">
        <v>1339</v>
      </c>
      <c r="BE1044" s="291" t="s">
        <v>89</v>
      </c>
      <c r="BF1044" s="285" t="s">
        <v>2934</v>
      </c>
    </row>
    <row r="1045" spans="49:58">
      <c r="AW1045" s="294"/>
      <c r="AX1045" s="294"/>
      <c r="AY1045" s="294"/>
      <c r="AZ1045" s="294"/>
      <c r="BA1045" s="294"/>
      <c r="BB1045" s="294"/>
      <c r="BC1045" s="294"/>
      <c r="BD1045" s="291" t="s">
        <v>1340</v>
      </c>
      <c r="BE1045" s="291" t="s">
        <v>1336</v>
      </c>
      <c r="BF1045" s="285" t="s">
        <v>2935</v>
      </c>
    </row>
    <row r="1046" spans="49:58">
      <c r="AW1046" s="294"/>
      <c r="AX1046" s="294"/>
      <c r="AY1046" s="294"/>
      <c r="AZ1046" s="294"/>
      <c r="BA1046" s="294"/>
      <c r="BB1046" s="294"/>
      <c r="BC1046" s="294"/>
      <c r="BD1046" s="291" t="s">
        <v>2911</v>
      </c>
      <c r="BE1046" s="291" t="s">
        <v>59</v>
      </c>
      <c r="BF1046" s="285" t="s">
        <v>2936</v>
      </c>
    </row>
    <row r="1047" spans="49:58">
      <c r="AW1047" s="294"/>
      <c r="AX1047" s="294"/>
      <c r="AY1047" s="294"/>
      <c r="AZ1047" s="294"/>
      <c r="BA1047" s="294"/>
      <c r="BB1047" s="294"/>
      <c r="BC1047" s="294"/>
      <c r="BD1047" s="291" t="s">
        <v>2912</v>
      </c>
      <c r="BE1047" s="291" t="s">
        <v>2907</v>
      </c>
      <c r="BF1047" s="285" t="s">
        <v>3080</v>
      </c>
    </row>
    <row r="1048" spans="49:58">
      <c r="AW1048" s="294"/>
      <c r="AX1048" s="294"/>
      <c r="AY1048" s="294"/>
      <c r="AZ1048" s="294"/>
      <c r="BA1048" s="294"/>
      <c r="BB1048" s="294"/>
      <c r="BC1048" s="294"/>
      <c r="BD1048" s="291" t="s">
        <v>1341</v>
      </c>
      <c r="BE1048" s="291" t="s">
        <v>2908</v>
      </c>
      <c r="BF1048" s="285" t="s">
        <v>3081</v>
      </c>
    </row>
    <row r="1049" spans="49:58">
      <c r="AW1049" s="294"/>
      <c r="AX1049" s="294"/>
      <c r="AY1049" s="294"/>
      <c r="AZ1049" s="294"/>
      <c r="BA1049" s="294"/>
      <c r="BB1049" s="294"/>
      <c r="BC1049" s="294"/>
      <c r="BD1049" s="291" t="s">
        <v>1342</v>
      </c>
      <c r="BE1049" s="291" t="s">
        <v>1337</v>
      </c>
      <c r="BF1049" s="285" t="s">
        <v>3082</v>
      </c>
    </row>
    <row r="1050" spans="49:58">
      <c r="AW1050" s="294"/>
      <c r="AX1050" s="294"/>
      <c r="AY1050" s="294"/>
      <c r="AZ1050" s="294"/>
      <c r="BA1050" s="294"/>
      <c r="BB1050" s="294"/>
      <c r="BC1050" s="294"/>
      <c r="BD1050" s="291" t="s">
        <v>2913</v>
      </c>
      <c r="BE1050" s="291" t="s">
        <v>1071</v>
      </c>
      <c r="BF1050" s="285" t="s">
        <v>1353</v>
      </c>
    </row>
    <row r="1051" spans="49:58">
      <c r="AW1051" s="294"/>
      <c r="AX1051" s="294"/>
      <c r="AY1051" s="294"/>
      <c r="AZ1051" s="294"/>
      <c r="BA1051" s="294"/>
      <c r="BB1051" s="294"/>
      <c r="BC1051" s="294"/>
      <c r="BD1051" s="291" t="s">
        <v>1568</v>
      </c>
      <c r="BE1051" s="291" t="s">
        <v>1070</v>
      </c>
      <c r="BF1051" s="285" t="s">
        <v>2938</v>
      </c>
    </row>
    <row r="1052" spans="49:58">
      <c r="AW1052" s="294"/>
      <c r="AX1052" s="294"/>
      <c r="AY1052" s="294"/>
      <c r="AZ1052" s="294"/>
      <c r="BA1052" s="294"/>
      <c r="BB1052" s="294"/>
      <c r="BC1052" s="294"/>
      <c r="BD1052" s="291" t="s">
        <v>2914</v>
      </c>
      <c r="BE1052" s="291" t="s">
        <v>2909</v>
      </c>
      <c r="BF1052" s="285" t="s">
        <v>1354</v>
      </c>
    </row>
    <row r="1053" spans="49:58">
      <c r="AW1053" s="294"/>
      <c r="AX1053" s="294"/>
      <c r="AY1053" s="294"/>
      <c r="AZ1053" s="294"/>
      <c r="BA1053" s="294"/>
      <c r="BB1053" s="294"/>
      <c r="BC1053" s="294"/>
      <c r="BD1053" s="291" t="s">
        <v>1343</v>
      </c>
      <c r="BE1053" s="291" t="s">
        <v>1338</v>
      </c>
      <c r="BF1053" s="285" t="s">
        <v>2939</v>
      </c>
    </row>
    <row r="1054" spans="49:58">
      <c r="AW1054" s="294"/>
      <c r="AX1054" s="294"/>
      <c r="AY1054" s="294"/>
      <c r="AZ1054" s="294"/>
      <c r="BA1054" s="294"/>
      <c r="BB1054" s="294"/>
      <c r="BC1054" s="294"/>
      <c r="BD1054" s="291" t="s">
        <v>2915</v>
      </c>
      <c r="BE1054" s="291" t="s">
        <v>2910</v>
      </c>
      <c r="BF1054" s="285" t="s">
        <v>2940</v>
      </c>
    </row>
    <row r="1055" spans="49:58">
      <c r="AW1055" s="294"/>
      <c r="AX1055" s="294"/>
      <c r="AY1055" s="294"/>
      <c r="AZ1055" s="294"/>
      <c r="BA1055" s="294"/>
      <c r="BB1055" s="294"/>
      <c r="BC1055" s="294"/>
      <c r="BD1055" s="291" t="s">
        <v>2916</v>
      </c>
      <c r="BE1055" s="291" t="s">
        <v>1501</v>
      </c>
      <c r="BF1055" s="291"/>
    </row>
    <row r="1056" spans="49:58">
      <c r="AW1056" s="294"/>
      <c r="AX1056" s="294"/>
      <c r="AY1056" s="294"/>
      <c r="AZ1056" s="294"/>
      <c r="BA1056" s="294"/>
      <c r="BB1056" s="294"/>
      <c r="BC1056" s="294"/>
      <c r="BD1056" s="291" t="s">
        <v>1344</v>
      </c>
      <c r="BE1056" s="291" t="s">
        <v>1339</v>
      </c>
      <c r="BF1056" s="291"/>
    </row>
    <row r="1057" spans="49:58">
      <c r="AW1057" s="294"/>
      <c r="AX1057" s="294"/>
      <c r="AY1057" s="294"/>
      <c r="AZ1057" s="294"/>
      <c r="BA1057" s="294"/>
      <c r="BB1057" s="294"/>
      <c r="BC1057" s="294"/>
      <c r="BD1057" s="291" t="s">
        <v>1569</v>
      </c>
      <c r="BE1057" s="291" t="s">
        <v>1340</v>
      </c>
      <c r="BF1057" s="291"/>
    </row>
    <row r="1058" spans="49:58">
      <c r="AW1058" s="294"/>
      <c r="AX1058" s="294"/>
      <c r="AY1058" s="294"/>
      <c r="AZ1058" s="294"/>
      <c r="BA1058" s="294"/>
      <c r="BB1058" s="294"/>
      <c r="BC1058" s="294"/>
      <c r="BD1058" s="291" t="s">
        <v>1345</v>
      </c>
      <c r="BE1058" s="291" t="s">
        <v>2911</v>
      </c>
      <c r="BF1058" s="291"/>
    </row>
    <row r="1059" spans="49:58">
      <c r="AW1059" s="294"/>
      <c r="AX1059" s="294"/>
      <c r="AY1059" s="294"/>
      <c r="AZ1059" s="294"/>
      <c r="BA1059" s="294"/>
      <c r="BB1059" s="294"/>
      <c r="BC1059" s="294"/>
      <c r="BD1059" s="291" t="s">
        <v>2917</v>
      </c>
      <c r="BE1059" s="291" t="s">
        <v>2912</v>
      </c>
      <c r="BF1059" s="291"/>
    </row>
    <row r="1060" spans="49:58">
      <c r="AW1060" s="294"/>
      <c r="AX1060" s="294"/>
      <c r="AY1060" s="294"/>
      <c r="AZ1060" s="294"/>
      <c r="BA1060" s="294"/>
      <c r="BB1060" s="294"/>
      <c r="BC1060" s="294"/>
      <c r="BD1060" s="291" t="s">
        <v>1346</v>
      </c>
      <c r="BE1060" s="291" t="s">
        <v>1341</v>
      </c>
      <c r="BF1060" s="291"/>
    </row>
    <row r="1061" spans="49:58">
      <c r="AW1061" s="294"/>
      <c r="AX1061" s="294"/>
      <c r="AY1061" s="294"/>
      <c r="AZ1061" s="294"/>
      <c r="BA1061" s="294"/>
      <c r="BB1061" s="294"/>
      <c r="BC1061" s="294"/>
      <c r="BD1061" s="291" t="s">
        <v>1347</v>
      </c>
      <c r="BE1061" s="291" t="s">
        <v>1342</v>
      </c>
      <c r="BF1061" s="291"/>
    </row>
    <row r="1062" spans="49:58">
      <c r="AW1062" s="294"/>
      <c r="AX1062" s="294"/>
      <c r="AY1062" s="294"/>
      <c r="AZ1062" s="294"/>
      <c r="BA1062" s="294"/>
      <c r="BB1062" s="294"/>
      <c r="BC1062" s="294"/>
      <c r="BD1062" s="291" t="s">
        <v>1348</v>
      </c>
      <c r="BE1062" s="291" t="s">
        <v>2913</v>
      </c>
      <c r="BF1062" s="291"/>
    </row>
    <row r="1063" spans="49:58">
      <c r="AW1063" s="294"/>
      <c r="AX1063" s="294"/>
      <c r="AY1063" s="294"/>
      <c r="AZ1063" s="294"/>
      <c r="BA1063" s="294"/>
      <c r="BB1063" s="294"/>
      <c r="BC1063" s="294"/>
      <c r="BD1063" s="291" t="s">
        <v>275</v>
      </c>
      <c r="BE1063" s="291" t="s">
        <v>1568</v>
      </c>
      <c r="BF1063" s="291"/>
    </row>
    <row r="1064" spans="49:58">
      <c r="AW1064" s="294"/>
      <c r="AX1064" s="294"/>
      <c r="AY1064" s="294"/>
      <c r="AZ1064" s="294"/>
      <c r="BA1064" s="294"/>
      <c r="BB1064" s="294"/>
      <c r="BC1064" s="294"/>
      <c r="BD1064" s="291" t="s">
        <v>2918</v>
      </c>
      <c r="BE1064" s="291" t="s">
        <v>2914</v>
      </c>
      <c r="BF1064" s="291"/>
    </row>
    <row r="1065" spans="49:58">
      <c r="AW1065" s="294"/>
      <c r="AX1065" s="294"/>
      <c r="AY1065" s="294"/>
      <c r="AZ1065" s="294"/>
      <c r="BA1065" s="294"/>
      <c r="BB1065" s="294"/>
      <c r="BC1065" s="294"/>
      <c r="BD1065" s="291" t="s">
        <v>1349</v>
      </c>
      <c r="BE1065" s="291" t="s">
        <v>1343</v>
      </c>
      <c r="BF1065" s="291"/>
    </row>
    <row r="1066" spans="49:58">
      <c r="AW1066" s="294"/>
      <c r="AX1066" s="294"/>
      <c r="AY1066" s="294"/>
      <c r="AZ1066" s="294"/>
      <c r="BA1066" s="294"/>
      <c r="BB1066" s="294"/>
      <c r="BC1066" s="294"/>
      <c r="BD1066" s="291" t="s">
        <v>1350</v>
      </c>
      <c r="BE1066" s="291" t="s">
        <v>2915</v>
      </c>
      <c r="BF1066" s="291"/>
    </row>
    <row r="1067" spans="49:58">
      <c r="AW1067" s="294"/>
      <c r="AX1067" s="294"/>
      <c r="AY1067" s="294"/>
      <c r="AZ1067" s="294"/>
      <c r="BA1067" s="294"/>
      <c r="BB1067" s="294"/>
      <c r="BC1067" s="294"/>
      <c r="BD1067" s="291" t="s">
        <v>2919</v>
      </c>
      <c r="BE1067" s="291" t="s">
        <v>2916</v>
      </c>
      <c r="BF1067" s="291"/>
    </row>
    <row r="1068" spans="49:58">
      <c r="AW1068" s="294"/>
      <c r="AX1068" s="294"/>
      <c r="AY1068" s="294"/>
      <c r="AZ1068" s="294"/>
      <c r="BA1068" s="294"/>
      <c r="BB1068" s="294"/>
      <c r="BC1068" s="294"/>
      <c r="BD1068" s="291" t="s">
        <v>2920</v>
      </c>
      <c r="BE1068" s="291" t="s">
        <v>1344</v>
      </c>
      <c r="BF1068" s="291"/>
    </row>
    <row r="1069" spans="49:58">
      <c r="AW1069" s="294"/>
      <c r="AX1069" s="294"/>
      <c r="AY1069" s="294"/>
      <c r="AZ1069" s="294"/>
      <c r="BA1069" s="294"/>
      <c r="BB1069" s="294"/>
      <c r="BC1069" s="294"/>
      <c r="BD1069" s="291" t="s">
        <v>2921</v>
      </c>
      <c r="BE1069" s="291" t="s">
        <v>1569</v>
      </c>
      <c r="BF1069" s="291"/>
    </row>
    <row r="1070" spans="49:58">
      <c r="AW1070" s="294"/>
      <c r="AX1070" s="294"/>
      <c r="AY1070" s="294"/>
      <c r="AZ1070" s="294"/>
      <c r="BA1070" s="294"/>
      <c r="BB1070" s="294"/>
      <c r="BC1070" s="294"/>
      <c r="BD1070" s="291" t="s">
        <v>91</v>
      </c>
      <c r="BE1070" s="291" t="s">
        <v>1345</v>
      </c>
      <c r="BF1070" s="291"/>
    </row>
    <row r="1071" spans="49:58">
      <c r="AW1071" s="294"/>
      <c r="AX1071" s="294"/>
      <c r="AY1071" s="294"/>
      <c r="AZ1071" s="294"/>
      <c r="BA1071" s="294"/>
      <c r="BB1071" s="294"/>
      <c r="BC1071" s="294"/>
      <c r="BD1071" s="291" t="s">
        <v>2922</v>
      </c>
      <c r="BE1071" s="291" t="s">
        <v>2917</v>
      </c>
      <c r="BF1071" s="291"/>
    </row>
    <row r="1072" spans="49:58">
      <c r="AW1072" s="294"/>
      <c r="AX1072" s="294"/>
      <c r="AY1072" s="294"/>
      <c r="AZ1072" s="294"/>
      <c r="BA1072" s="294"/>
      <c r="BB1072" s="294"/>
      <c r="BC1072" s="294"/>
      <c r="BD1072" s="291" t="s">
        <v>2923</v>
      </c>
      <c r="BE1072" s="291" t="s">
        <v>1346</v>
      </c>
      <c r="BF1072" s="291"/>
    </row>
    <row r="1073" spans="49:58">
      <c r="AW1073" s="294"/>
      <c r="AX1073" s="294"/>
      <c r="AY1073" s="294"/>
      <c r="AZ1073" s="294"/>
      <c r="BA1073" s="294"/>
      <c r="BB1073" s="294"/>
      <c r="BC1073" s="294"/>
      <c r="BD1073" s="291" t="s">
        <v>2924</v>
      </c>
      <c r="BE1073" s="291" t="s">
        <v>1347</v>
      </c>
      <c r="BF1073" s="291"/>
    </row>
    <row r="1074" spans="49:58">
      <c r="AW1074" s="294"/>
      <c r="AX1074" s="294"/>
      <c r="AY1074" s="294"/>
      <c r="AZ1074" s="294"/>
      <c r="BA1074" s="294"/>
      <c r="BB1074" s="294"/>
      <c r="BC1074" s="294"/>
      <c r="BD1074" s="291" t="s">
        <v>2925</v>
      </c>
      <c r="BE1074" s="291" t="s">
        <v>1348</v>
      </c>
      <c r="BF1074" s="291"/>
    </row>
    <row r="1075" spans="49:58">
      <c r="AW1075" s="294"/>
      <c r="AX1075" s="294"/>
      <c r="AY1075" s="294"/>
      <c r="AZ1075" s="294"/>
      <c r="BA1075" s="294"/>
      <c r="BB1075" s="294"/>
      <c r="BC1075" s="294"/>
      <c r="BD1075" s="291" t="s">
        <v>2926</v>
      </c>
      <c r="BE1075" s="291" t="s">
        <v>275</v>
      </c>
      <c r="BF1075" s="291"/>
    </row>
    <row r="1076" spans="49:58">
      <c r="AW1076" s="294"/>
      <c r="AX1076" s="294"/>
      <c r="AY1076" s="294"/>
      <c r="AZ1076" s="294"/>
      <c r="BA1076" s="294"/>
      <c r="BB1076" s="294"/>
      <c r="BC1076" s="294"/>
      <c r="BD1076" s="291" t="s">
        <v>1502</v>
      </c>
      <c r="BE1076" s="291" t="s">
        <v>2918</v>
      </c>
      <c r="BF1076" s="291"/>
    </row>
    <row r="1077" spans="49:58">
      <c r="AW1077" s="294"/>
      <c r="AX1077" s="294"/>
      <c r="AY1077" s="294"/>
      <c r="AZ1077" s="294"/>
      <c r="BA1077" s="294"/>
      <c r="BB1077" s="294"/>
      <c r="BC1077" s="294"/>
      <c r="BD1077" s="291" t="s">
        <v>2927</v>
      </c>
      <c r="BE1077" s="291" t="s">
        <v>1349</v>
      </c>
      <c r="BF1077" s="291"/>
    </row>
    <row r="1078" spans="49:58">
      <c r="AW1078" s="294"/>
      <c r="AX1078" s="294"/>
      <c r="AY1078" s="294"/>
      <c r="AZ1078" s="294"/>
      <c r="BA1078" s="294"/>
      <c r="BB1078" s="294"/>
      <c r="BC1078" s="294"/>
      <c r="BD1078" s="291" t="s">
        <v>1351</v>
      </c>
      <c r="BE1078" s="291" t="s">
        <v>1350</v>
      </c>
      <c r="BF1078" s="291"/>
    </row>
    <row r="1079" spans="49:58">
      <c r="AW1079" s="294"/>
      <c r="AX1079" s="294"/>
      <c r="AY1079" s="294"/>
      <c r="AZ1079" s="294"/>
      <c r="BA1079" s="294"/>
      <c r="BB1079" s="294"/>
      <c r="BC1079" s="294"/>
      <c r="BD1079" s="291" t="s">
        <v>1352</v>
      </c>
      <c r="BE1079" s="291" t="s">
        <v>2919</v>
      </c>
      <c r="BF1079" s="291"/>
    </row>
    <row r="1080" spans="49:58">
      <c r="AW1080" s="294"/>
      <c r="AX1080" s="294"/>
      <c r="AY1080" s="294"/>
      <c r="AZ1080" s="294"/>
      <c r="BA1080" s="294"/>
      <c r="BB1080" s="294"/>
      <c r="BC1080" s="294"/>
      <c r="BD1080" s="291" t="s">
        <v>2928</v>
      </c>
      <c r="BE1080" s="291" t="s">
        <v>2920</v>
      </c>
      <c r="BF1080" s="291"/>
    </row>
    <row r="1081" spans="49:58">
      <c r="AW1081" s="294"/>
      <c r="AX1081" s="294"/>
      <c r="AY1081" s="294"/>
      <c r="AZ1081" s="294"/>
      <c r="BA1081" s="294"/>
      <c r="BB1081" s="294"/>
      <c r="BC1081" s="294"/>
      <c r="BD1081" s="291" t="s">
        <v>2929</v>
      </c>
      <c r="BE1081" s="291" t="s">
        <v>2921</v>
      </c>
      <c r="BF1081" s="291"/>
    </row>
    <row r="1082" spans="49:58">
      <c r="AW1082" s="294"/>
      <c r="AX1082" s="294"/>
      <c r="AY1082" s="294"/>
      <c r="AZ1082" s="294"/>
      <c r="BA1082" s="294"/>
      <c r="BB1082" s="294"/>
      <c r="BC1082" s="294"/>
      <c r="BD1082" s="291" t="s">
        <v>2930</v>
      </c>
      <c r="BE1082" s="291" t="s">
        <v>91</v>
      </c>
      <c r="BF1082" s="291"/>
    </row>
    <row r="1083" spans="49:58">
      <c r="AW1083" s="294"/>
      <c r="AX1083" s="294"/>
      <c r="AY1083" s="294"/>
      <c r="AZ1083" s="294"/>
      <c r="BA1083" s="294"/>
      <c r="BB1083" s="294"/>
      <c r="BC1083" s="294"/>
      <c r="BD1083" s="291" t="s">
        <v>2931</v>
      </c>
      <c r="BE1083" s="291" t="s">
        <v>2922</v>
      </c>
      <c r="BF1083" s="291"/>
    </row>
    <row r="1084" spans="49:58">
      <c r="AW1084" s="294"/>
      <c r="AX1084" s="294"/>
      <c r="AY1084" s="294"/>
      <c r="AZ1084" s="294"/>
      <c r="BA1084" s="294"/>
      <c r="BB1084" s="294"/>
      <c r="BC1084" s="294"/>
      <c r="BD1084" s="291" t="s">
        <v>2932</v>
      </c>
      <c r="BE1084" s="291" t="s">
        <v>2923</v>
      </c>
      <c r="BF1084" s="291"/>
    </row>
    <row r="1085" spans="49:58">
      <c r="AW1085" s="294"/>
      <c r="AX1085" s="294"/>
      <c r="AY1085" s="294"/>
      <c r="AZ1085" s="294"/>
      <c r="BA1085" s="294"/>
      <c r="BB1085" s="294"/>
      <c r="BC1085" s="294"/>
      <c r="BD1085" s="291" t="s">
        <v>2933</v>
      </c>
      <c r="BE1085" s="291" t="s">
        <v>2924</v>
      </c>
      <c r="BF1085" s="291"/>
    </row>
    <row r="1086" spans="49:58">
      <c r="AW1086" s="294"/>
      <c r="AX1086" s="294"/>
      <c r="AY1086" s="294"/>
      <c r="AZ1086" s="294"/>
      <c r="BA1086" s="294"/>
      <c r="BB1086" s="294"/>
      <c r="BC1086" s="294"/>
      <c r="BD1086" s="291" t="s">
        <v>1503</v>
      </c>
      <c r="BE1086" s="291" t="s">
        <v>2925</v>
      </c>
      <c r="BF1086" s="291"/>
    </row>
    <row r="1087" spans="49:58">
      <c r="AW1087" s="294"/>
      <c r="AX1087" s="294"/>
      <c r="AY1087" s="294"/>
      <c r="AZ1087" s="294"/>
      <c r="BA1087" s="294"/>
      <c r="BB1087" s="294"/>
      <c r="BC1087" s="294"/>
      <c r="BD1087" s="291" t="s">
        <v>2934</v>
      </c>
      <c r="BE1087" s="291" t="s">
        <v>2926</v>
      </c>
      <c r="BF1087" s="291"/>
    </row>
    <row r="1088" spans="49:58">
      <c r="AW1088" s="294"/>
      <c r="AX1088" s="294"/>
      <c r="AY1088" s="294"/>
      <c r="AZ1088" s="294"/>
      <c r="BA1088" s="294"/>
      <c r="BB1088" s="294"/>
      <c r="BC1088" s="294"/>
      <c r="BD1088" s="291" t="s">
        <v>2935</v>
      </c>
      <c r="BE1088" s="291" t="s">
        <v>1502</v>
      </c>
      <c r="BF1088" s="291"/>
    </row>
    <row r="1089" spans="49:58">
      <c r="AW1089" s="294"/>
      <c r="AX1089" s="294"/>
      <c r="AY1089" s="294"/>
      <c r="AZ1089" s="294"/>
      <c r="BA1089" s="294"/>
      <c r="BB1089" s="294"/>
      <c r="BC1089" s="294"/>
      <c r="BD1089" s="291" t="s">
        <v>2936</v>
      </c>
      <c r="BE1089" s="291" t="s">
        <v>2927</v>
      </c>
      <c r="BF1089" s="291"/>
    </row>
    <row r="1090" spans="49:58">
      <c r="AW1090" s="294"/>
      <c r="AX1090" s="294"/>
      <c r="AY1090" s="294"/>
      <c r="AZ1090" s="294"/>
      <c r="BA1090" s="294"/>
      <c r="BB1090" s="294"/>
      <c r="BC1090" s="294"/>
      <c r="BD1090" s="291" t="s">
        <v>1353</v>
      </c>
      <c r="BE1090" s="291" t="s">
        <v>1351</v>
      </c>
      <c r="BF1090" s="291"/>
    </row>
    <row r="1091" spans="49:58">
      <c r="AW1091" s="294"/>
      <c r="AX1091" s="294"/>
      <c r="AY1091" s="294"/>
      <c r="AZ1091" s="294"/>
      <c r="BA1091" s="294"/>
      <c r="BB1091" s="294"/>
      <c r="BC1091" s="294"/>
      <c r="BD1091" s="291" t="s">
        <v>2937</v>
      </c>
      <c r="BE1091" s="291" t="s">
        <v>1352</v>
      </c>
      <c r="BF1091" s="291"/>
    </row>
    <row r="1092" spans="49:58">
      <c r="AW1092" s="294"/>
      <c r="AX1092" s="294"/>
      <c r="AY1092" s="294"/>
      <c r="AZ1092" s="294"/>
      <c r="BA1092" s="294"/>
      <c r="BB1092" s="294"/>
      <c r="BC1092" s="294"/>
      <c r="BD1092" s="291" t="s">
        <v>2938</v>
      </c>
      <c r="BE1092" s="291" t="s">
        <v>2928</v>
      </c>
      <c r="BF1092" s="291"/>
    </row>
    <row r="1093" spans="49:58">
      <c r="AW1093" s="294"/>
      <c r="AX1093" s="294"/>
      <c r="AY1093" s="294"/>
      <c r="AZ1093" s="294"/>
      <c r="BA1093" s="294"/>
      <c r="BB1093" s="294"/>
      <c r="BC1093" s="294"/>
      <c r="BD1093" s="291" t="s">
        <v>1354</v>
      </c>
      <c r="BE1093" s="291" t="s">
        <v>2929</v>
      </c>
      <c r="BF1093" s="291"/>
    </row>
    <row r="1094" spans="49:58">
      <c r="AW1094" s="294"/>
      <c r="AX1094" s="294"/>
      <c r="AY1094" s="294"/>
      <c r="AZ1094" s="294"/>
      <c r="BA1094" s="294"/>
      <c r="BB1094" s="294"/>
      <c r="BC1094" s="294"/>
      <c r="BD1094" s="291" t="s">
        <v>281</v>
      </c>
      <c r="BE1094" s="291" t="s">
        <v>2930</v>
      </c>
      <c r="BF1094" s="291"/>
    </row>
    <row r="1095" spans="49:58">
      <c r="AW1095" s="294"/>
      <c r="AX1095" s="294"/>
      <c r="AY1095" s="294"/>
      <c r="AZ1095" s="294"/>
      <c r="BA1095" s="294"/>
      <c r="BB1095" s="294"/>
      <c r="BC1095" s="294"/>
      <c r="BD1095" s="291" t="s">
        <v>2939</v>
      </c>
      <c r="BE1095" s="291" t="s">
        <v>2931</v>
      </c>
      <c r="BF1095" s="291"/>
    </row>
    <row r="1096" spans="49:58">
      <c r="AW1096" s="294"/>
      <c r="AX1096" s="294"/>
      <c r="AY1096" s="294"/>
      <c r="AZ1096" s="294"/>
      <c r="BA1096" s="294"/>
      <c r="BB1096" s="294"/>
      <c r="BC1096" s="294"/>
      <c r="BD1096" s="291" t="s">
        <v>2940</v>
      </c>
      <c r="BE1096" s="291" t="s">
        <v>2932</v>
      </c>
      <c r="BF1096" s="291"/>
    </row>
    <row r="1097" spans="49:58">
      <c r="AW1097" s="294"/>
      <c r="AX1097" s="294"/>
      <c r="AY1097" s="294"/>
      <c r="AZ1097" s="294"/>
      <c r="BA1097" s="294"/>
      <c r="BB1097" s="294"/>
      <c r="BC1097" s="294"/>
      <c r="BD1097" s="291"/>
      <c r="BE1097" s="291" t="s">
        <v>2933</v>
      </c>
      <c r="BF1097" s="291"/>
    </row>
    <row r="1098" spans="49:58">
      <c r="AW1098" s="294"/>
      <c r="AX1098" s="294"/>
      <c r="AY1098" s="294"/>
      <c r="AZ1098" s="294"/>
      <c r="BA1098" s="294"/>
      <c r="BB1098" s="294"/>
      <c r="BC1098" s="294"/>
      <c r="BD1098" s="291"/>
      <c r="BE1098" s="291" t="s">
        <v>1503</v>
      </c>
      <c r="BF1098" s="291"/>
    </row>
    <row r="1099" spans="49:58">
      <c r="AW1099" s="294"/>
      <c r="AX1099" s="294"/>
      <c r="AY1099" s="294"/>
      <c r="AZ1099" s="294"/>
      <c r="BA1099" s="294"/>
      <c r="BB1099" s="294"/>
      <c r="BC1099" s="294"/>
      <c r="BD1099" s="291"/>
      <c r="BE1099" s="291" t="s">
        <v>2934</v>
      </c>
      <c r="BF1099" s="291"/>
    </row>
    <row r="1100" spans="49:58">
      <c r="AW1100" s="294"/>
      <c r="AX1100" s="294"/>
      <c r="AY1100" s="294"/>
      <c r="AZ1100" s="294"/>
      <c r="BA1100" s="294"/>
      <c r="BB1100" s="294"/>
      <c r="BC1100" s="294"/>
      <c r="BD1100" s="291"/>
      <c r="BE1100" s="291" t="s">
        <v>2935</v>
      </c>
      <c r="BF1100" s="291"/>
    </row>
    <row r="1101" spans="49:58">
      <c r="AW1101" s="294"/>
      <c r="AX1101" s="294"/>
      <c r="AY1101" s="294"/>
      <c r="AZ1101" s="294"/>
      <c r="BA1101" s="294"/>
      <c r="BB1101" s="294"/>
      <c r="BC1101" s="294"/>
      <c r="BD1101" s="294"/>
      <c r="BE1101" s="291" t="s">
        <v>2936</v>
      </c>
      <c r="BF1101" s="291"/>
    </row>
    <row r="1102" spans="49:58">
      <c r="AW1102" s="294"/>
      <c r="AX1102" s="294"/>
      <c r="AY1102" s="294"/>
      <c r="AZ1102" s="294"/>
      <c r="BA1102" s="294"/>
      <c r="BB1102" s="294"/>
      <c r="BC1102" s="294"/>
      <c r="BD1102" s="294"/>
      <c r="BE1102" s="291" t="s">
        <v>1353</v>
      </c>
      <c r="BF1102" s="291"/>
    </row>
    <row r="1103" spans="49:58">
      <c r="AW1103" s="294"/>
      <c r="AX1103" s="294"/>
      <c r="AY1103" s="294"/>
      <c r="AZ1103" s="294"/>
      <c r="BA1103" s="294"/>
      <c r="BB1103" s="294"/>
      <c r="BC1103" s="294"/>
      <c r="BD1103" s="294"/>
      <c r="BE1103" s="291" t="s">
        <v>2937</v>
      </c>
      <c r="BF1103" s="291"/>
    </row>
    <row r="1104" spans="49:58">
      <c r="AW1104" s="294"/>
      <c r="AX1104" s="294"/>
      <c r="AY1104" s="294"/>
      <c r="AZ1104" s="294"/>
      <c r="BA1104" s="294"/>
      <c r="BB1104" s="294"/>
      <c r="BC1104" s="294"/>
      <c r="BD1104" s="294"/>
      <c r="BE1104" s="291" t="s">
        <v>2938</v>
      </c>
      <c r="BF1104" s="311"/>
    </row>
    <row r="1105" spans="49:58">
      <c r="AW1105" s="294"/>
      <c r="AX1105" s="294"/>
      <c r="AY1105" s="294"/>
      <c r="AZ1105" s="294"/>
      <c r="BA1105" s="294"/>
      <c r="BB1105" s="294"/>
      <c r="BC1105" s="294"/>
      <c r="BD1105" s="294"/>
      <c r="BE1105" s="291" t="s">
        <v>1354</v>
      </c>
      <c r="BF1105" s="197"/>
    </row>
    <row r="1106" spans="49:58">
      <c r="AW1106" s="294"/>
      <c r="AX1106" s="294"/>
      <c r="AY1106" s="294"/>
      <c r="AZ1106" s="294"/>
      <c r="BA1106" s="294"/>
      <c r="BB1106" s="294"/>
      <c r="BC1106" s="294"/>
      <c r="BD1106" s="294"/>
      <c r="BE1106" s="291" t="s">
        <v>281</v>
      </c>
      <c r="BF1106" s="197"/>
    </row>
    <row r="1107" spans="49:58">
      <c r="AW1107" s="294"/>
      <c r="AX1107" s="294"/>
      <c r="AY1107" s="294"/>
      <c r="AZ1107" s="294"/>
      <c r="BA1107" s="294"/>
      <c r="BB1107" s="294"/>
      <c r="BC1107" s="294"/>
      <c r="BD1107" s="294"/>
      <c r="BE1107" s="291" t="s">
        <v>2939</v>
      </c>
      <c r="BF1107" s="197"/>
    </row>
    <row r="1108" spans="49:58">
      <c r="AW1108" s="294"/>
      <c r="AX1108" s="294"/>
      <c r="AY1108" s="294"/>
      <c r="AZ1108" s="294"/>
      <c r="BA1108" s="294"/>
      <c r="BB1108" s="294"/>
      <c r="BC1108" s="294"/>
      <c r="BD1108" s="294"/>
      <c r="BE1108" s="291" t="s">
        <v>2940</v>
      </c>
      <c r="BF1108" s="197"/>
    </row>
    <row r="1109" spans="49:58">
      <c r="AW1109" s="294"/>
      <c r="AX1109" s="294"/>
      <c r="AY1109" s="294"/>
      <c r="AZ1109" s="294"/>
      <c r="BA1109" s="294"/>
      <c r="BB1109" s="294"/>
      <c r="BC1109" s="294"/>
      <c r="BD1109" s="294"/>
      <c r="BE1109" s="291"/>
      <c r="BF1109" s="197"/>
    </row>
    <row r="1110" spans="49:58">
      <c r="AW1110" s="294"/>
      <c r="AX1110" s="294"/>
      <c r="AY1110" s="294"/>
      <c r="AZ1110" s="294"/>
      <c r="BA1110" s="294"/>
      <c r="BB1110" s="294"/>
      <c r="BC1110" s="294"/>
      <c r="BD1110" s="294"/>
      <c r="BE1110" s="291"/>
      <c r="BF1110" s="197"/>
    </row>
    <row r="1111" spans="49:58">
      <c r="AW1111" s="294"/>
      <c r="AX1111" s="294"/>
      <c r="AY1111" s="294"/>
      <c r="AZ1111" s="294"/>
      <c r="BA1111" s="294"/>
      <c r="BB1111" s="294"/>
      <c r="BC1111" s="294"/>
      <c r="BD1111" s="294"/>
      <c r="BE1111" s="291"/>
      <c r="BF1111" s="197"/>
    </row>
    <row r="1112" spans="49:58">
      <c r="AW1112" s="294"/>
      <c r="AX1112" s="294"/>
      <c r="AY1112" s="294"/>
      <c r="AZ1112" s="294"/>
      <c r="BA1112" s="294"/>
      <c r="BB1112" s="294"/>
      <c r="BC1112" s="294"/>
      <c r="BD1112" s="294"/>
      <c r="BE1112" s="295"/>
      <c r="BF1112" s="197"/>
    </row>
  </sheetData>
  <sheetProtection algorithmName="SHA-512" hashValue="ddaVt+Kmgj+Y+VnJCCFoKoiLI98ez/yl0Pomx8zQWRUdizTGWDoyGDhYnPcrvqznVdZzS8uEiS+hSh2x7GDJ1g==" saltValue="evgaPrnpncCWXt0oFCzMRw=="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34:W134"/>
    <mergeCell ref="P62:W62"/>
    <mergeCell ref="AI134:AP134"/>
    <mergeCell ref="AI158:AP158"/>
    <mergeCell ref="P86:W86"/>
    <mergeCell ref="P110:W110"/>
    <mergeCell ref="Y62:AF62"/>
    <mergeCell ref="AI62:AP62"/>
    <mergeCell ref="AI86:AP86"/>
    <mergeCell ref="AI110:AP110"/>
    <mergeCell ref="AI182:AP182"/>
    <mergeCell ref="A39:M39"/>
    <mergeCell ref="A38:M38"/>
    <mergeCell ref="A247:A264"/>
    <mergeCell ref="E42:L42"/>
    <mergeCell ref="D52:D53"/>
    <mergeCell ref="E52:L52"/>
    <mergeCell ref="D42:D43"/>
    <mergeCell ref="A230:A245"/>
    <mergeCell ref="Y86:AF86"/>
    <mergeCell ref="Y110:AF110"/>
    <mergeCell ref="Y134:AF134"/>
    <mergeCell ref="Y158:AF158"/>
    <mergeCell ref="P158:W158"/>
    <mergeCell ref="P182:W182"/>
    <mergeCell ref="A206:A2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F1104 BE1112">
    <cfRule type="duplicateValues" dxfId="2" priority="483"/>
  </conditionalFormatting>
  <conditionalFormatting sqref="AT9:AT77 AT79:AT265">
    <cfRule type="duplicateValues" dxfId="1" priority="874"/>
  </conditionalFormatting>
  <conditionalFormatting sqref="AT78">
    <cfRule type="duplicateValues" dxfId="0" priority="1"/>
  </conditionalFormatting>
  <dataValidations xWindow="369" yWindow="583" count="10">
    <dataValidation type="list" allowBlank="1" showInputMessage="1" showErrorMessage="1" sqref="B29" xr:uid="{00000000-0002-0000-0000-000000000000}">
      <formula1>$AP$10:$AP$11</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County" prompt="Enter the County in which the Project is located." sqref="B11" xr:uid="{00000000-0002-0000-0000-000004000000}">
      <formula1>$AT$10:$AT$265</formula1>
    </dataValidation>
    <dataValidation type="list" allowBlank="1" showInputMessage="1" showErrorMessage="1" promptTitle="Financing" prompt="Select the source of financing." sqref="B16" xr:uid="{00000000-0002-0000-0000-000005000000}">
      <formula1>$AS$10:$AS$16</formula1>
    </dataValidation>
    <dataValidation allowBlank="1" showInputMessage="1" showErrorMessage="1" prompt="For HOME and NSP ONLY; see footnote #4." sqref="S23" xr:uid="{00000000-0002-0000-0000-000006000000}"/>
    <dataValidation type="list" allowBlank="1" showInputMessage="1" showErrorMessage="1" prompt="Carryover / Determination Notice / Subaward Agreement Date / LURA Date. Review footnote 3 at the bottom of the spreadsheet." sqref="A24:B24" xr:uid="{00000000-0002-0000-0000-000007000000}">
      <formula1>$AU$10:$AU$32</formula1>
    </dataValidation>
    <dataValidation type="list" allowBlank="1" showInputMessage="1" showErrorMessage="1" promptTitle="Project PIS / LURA Date" prompt="Select the PIS Date for the Project. For  State HTF, select the LURA Date." sqref="B18" xr:uid="{00000000-0002-0000-0000-000008000000}">
      <formula1>$AU$10:$AU$32</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$BF$10:$BF$1054</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5/6/2019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5" customFormat="1">
      <c r="A1" s="165">
        <v>1</v>
      </c>
      <c r="B1" s="165">
        <v>2</v>
      </c>
      <c r="C1" s="165">
        <v>3</v>
      </c>
      <c r="D1" s="165">
        <v>4</v>
      </c>
      <c r="E1" s="165">
        <v>5</v>
      </c>
      <c r="F1" s="165">
        <v>6</v>
      </c>
      <c r="G1" s="165">
        <v>7</v>
      </c>
      <c r="H1" s="165">
        <v>8</v>
      </c>
      <c r="I1" s="165">
        <v>9</v>
      </c>
      <c r="J1" s="165">
        <v>10</v>
      </c>
      <c r="K1" s="165">
        <v>11</v>
      </c>
      <c r="L1" s="165">
        <v>12</v>
      </c>
      <c r="M1" s="165">
        <v>14</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s="165" customFormat="1">
      <c r="B2" s="165" t="str">
        <f>'Income-Rent Tool'!AU21</f>
        <v>2/1/2014 - 3/5/2015</v>
      </c>
    </row>
    <row r="3" spans="1:45" s="165" customFormat="1">
      <c r="B3" s="144" t="s">
        <v>1065</v>
      </c>
      <c r="C3" s="144" t="s">
        <v>2062</v>
      </c>
      <c r="D3" s="144" t="s">
        <v>2125</v>
      </c>
      <c r="E3" s="144" t="s">
        <v>2126</v>
      </c>
      <c r="F3" s="144" t="s">
        <v>2127</v>
      </c>
      <c r="G3" s="144" t="s">
        <v>2128</v>
      </c>
      <c r="H3" s="144" t="s">
        <v>2129</v>
      </c>
      <c r="I3" s="144" t="s">
        <v>2130</v>
      </c>
      <c r="J3" s="144" t="s">
        <v>2131</v>
      </c>
      <c r="K3" s="144" t="s">
        <v>2132</v>
      </c>
      <c r="L3" s="144" t="s">
        <v>2133</v>
      </c>
      <c r="M3" s="144" t="s">
        <v>2134</v>
      </c>
      <c r="N3" s="144" t="s">
        <v>2135</v>
      </c>
      <c r="O3" s="144" t="s">
        <v>2136</v>
      </c>
      <c r="P3" s="144" t="s">
        <v>2137</v>
      </c>
      <c r="Q3" s="144" t="s">
        <v>2138</v>
      </c>
      <c r="R3" s="144" t="s">
        <v>2139</v>
      </c>
      <c r="S3" s="144" t="s">
        <v>2140</v>
      </c>
      <c r="T3" s="144" t="s">
        <v>2141</v>
      </c>
      <c r="U3" s="144" t="s">
        <v>2142</v>
      </c>
      <c r="V3" s="144" t="s">
        <v>2143</v>
      </c>
      <c r="W3" s="144" t="s">
        <v>2144</v>
      </c>
      <c r="X3" s="144" t="s">
        <v>2145</v>
      </c>
      <c r="Y3" s="144" t="s">
        <v>2146</v>
      </c>
      <c r="Z3" s="144" t="s">
        <v>2147</v>
      </c>
      <c r="AA3" s="144" t="s">
        <v>2148</v>
      </c>
      <c r="AB3" s="144" t="s">
        <v>2149</v>
      </c>
      <c r="AC3" s="144" t="s">
        <v>2150</v>
      </c>
      <c r="AD3" s="144" t="s">
        <v>2151</v>
      </c>
      <c r="AE3" s="144" t="s">
        <v>2152</v>
      </c>
      <c r="AF3" s="144" t="s">
        <v>2153</v>
      </c>
      <c r="AG3" s="144" t="s">
        <v>2154</v>
      </c>
      <c r="AH3" s="144" t="s">
        <v>2155</v>
      </c>
      <c r="AI3" s="144" t="s">
        <v>2156</v>
      </c>
      <c r="AJ3" s="144" t="s">
        <v>2157</v>
      </c>
      <c r="AK3" s="144" t="s">
        <v>2158</v>
      </c>
      <c r="AL3" s="144" t="s">
        <v>2097</v>
      </c>
      <c r="AM3" s="144" t="s">
        <v>2098</v>
      </c>
      <c r="AN3" s="144" t="s">
        <v>1060</v>
      </c>
      <c r="AO3" s="144" t="s">
        <v>1061</v>
      </c>
      <c r="AP3" s="144" t="s">
        <v>1062</v>
      </c>
      <c r="AQ3" s="144" t="s">
        <v>1063</v>
      </c>
      <c r="AR3" s="144" t="s">
        <v>1064</v>
      </c>
      <c r="AS3" s="144" t="s">
        <v>1065</v>
      </c>
    </row>
    <row r="4" spans="1:45">
      <c r="A4" t="str">
        <f>CONCATENATE($B$2,C4)</f>
        <v>2/1/2014 - 3/5/2015Anderson</v>
      </c>
      <c r="B4" s="144" t="s">
        <v>289</v>
      </c>
      <c r="C4" s="143"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44" t="s">
        <v>293</v>
      </c>
      <c r="C5" s="143"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44" t="s">
        <v>296</v>
      </c>
      <c r="C6" s="143"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44" t="s">
        <v>299</v>
      </c>
      <c r="C7" s="143"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44" t="s">
        <v>303</v>
      </c>
      <c r="C8" s="143"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44" t="s">
        <v>306</v>
      </c>
      <c r="C9" s="143"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44" t="s">
        <v>309</v>
      </c>
      <c r="C10" s="143"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44" t="s">
        <v>312</v>
      </c>
      <c r="C11" s="143"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44" t="s">
        <v>315</v>
      </c>
      <c r="C12" s="143"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44" t="s">
        <v>318</v>
      </c>
      <c r="C13" s="143"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44" t="s">
        <v>321</v>
      </c>
      <c r="C14" s="143"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44" t="s">
        <v>324</v>
      </c>
      <c r="C15" s="143"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44" t="s">
        <v>327</v>
      </c>
      <c r="C16" s="143"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44" t="s">
        <v>330</v>
      </c>
      <c r="C17" s="143"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44" t="s">
        <v>332</v>
      </c>
      <c r="C18" s="143"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44" t="s">
        <v>335</v>
      </c>
      <c r="C19" s="143"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44" t="s">
        <v>338</v>
      </c>
      <c r="C20" s="143"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44" t="s">
        <v>341</v>
      </c>
      <c r="C21" s="143"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44" t="s">
        <v>344</v>
      </c>
      <c r="C22" s="143"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44" t="s">
        <v>347</v>
      </c>
      <c r="C23" s="143"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44" t="s">
        <v>350</v>
      </c>
      <c r="C24" s="143"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44" t="s">
        <v>353</v>
      </c>
      <c r="C25" s="143"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44" t="s">
        <v>356</v>
      </c>
      <c r="C26" s="143"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44" t="s">
        <v>359</v>
      </c>
      <c r="C27" s="143"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44" t="s">
        <v>362</v>
      </c>
      <c r="C28" s="143"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44" t="s">
        <v>364</v>
      </c>
      <c r="C29" s="143"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44" t="s">
        <v>367</v>
      </c>
      <c r="C30" s="143"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44" t="s">
        <v>369</v>
      </c>
      <c r="C31" s="143"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44" t="s">
        <v>372</v>
      </c>
      <c r="C32" s="143"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44" t="s">
        <v>375</v>
      </c>
      <c r="C33" s="143"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44" t="s">
        <v>378</v>
      </c>
      <c r="C34" s="143"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44" t="s">
        <v>381</v>
      </c>
      <c r="C35" s="143"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44" t="s">
        <v>383</v>
      </c>
      <c r="C36" s="143"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44" t="s">
        <v>386</v>
      </c>
      <c r="C37" s="143"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44" t="s">
        <v>389</v>
      </c>
      <c r="C38" s="143"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44" t="s">
        <v>392</v>
      </c>
      <c r="C39" s="143"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44" t="s">
        <v>395</v>
      </c>
      <c r="C40" s="143"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44" t="s">
        <v>398</v>
      </c>
      <c r="C41" s="143"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44" t="s">
        <v>400</v>
      </c>
      <c r="C42" s="143"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44" t="s">
        <v>403</v>
      </c>
      <c r="C43" s="143"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44" t="s">
        <v>406</v>
      </c>
      <c r="C44" s="143"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44" t="s">
        <v>409</v>
      </c>
      <c r="C45" s="143"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44" t="s">
        <v>412</v>
      </c>
      <c r="C46" s="143"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44" t="s">
        <v>415</v>
      </c>
      <c r="C47" s="143"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44" t="s">
        <v>418</v>
      </c>
      <c r="C48" s="143"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44" t="s">
        <v>420</v>
      </c>
      <c r="C49" s="143"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44" t="s">
        <v>423</v>
      </c>
      <c r="C50" s="143"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44" t="s">
        <v>426</v>
      </c>
      <c r="C51" s="143"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44" t="s">
        <v>429</v>
      </c>
      <c r="C52" s="143"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44" t="s">
        <v>431</v>
      </c>
      <c r="C53" s="143"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44" t="s">
        <v>434</v>
      </c>
      <c r="C54" s="143"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44" t="s">
        <v>437</v>
      </c>
      <c r="C55" s="143"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44" t="s">
        <v>440</v>
      </c>
      <c r="C56" s="143"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44" t="s">
        <v>443</v>
      </c>
      <c r="C57" s="143"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44" t="s">
        <v>446</v>
      </c>
      <c r="C58" s="143"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44" t="s">
        <v>449</v>
      </c>
      <c r="C59" s="143"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44" t="s">
        <v>451</v>
      </c>
      <c r="C60" s="143"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44" t="s">
        <v>454</v>
      </c>
      <c r="C61" s="143"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44" t="s">
        <v>457</v>
      </c>
      <c r="C62" s="143"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44" t="s">
        <v>459</v>
      </c>
      <c r="C63" s="143"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44" t="s">
        <v>461</v>
      </c>
      <c r="C64" s="143"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44" t="s">
        <v>464</v>
      </c>
      <c r="C65" s="143"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44" t="s">
        <v>467</v>
      </c>
      <c r="C66" s="143"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44" t="s">
        <v>470</v>
      </c>
      <c r="C67" s="143"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44" t="s">
        <v>473</v>
      </c>
      <c r="C68" s="143"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44" t="s">
        <v>476</v>
      </c>
      <c r="C69" s="143"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44" t="s">
        <v>479</v>
      </c>
      <c r="C70" s="143"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44" t="s">
        <v>482</v>
      </c>
      <c r="C71" s="143"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44" t="s">
        <v>485</v>
      </c>
      <c r="C72" s="143"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44" t="s">
        <v>487</v>
      </c>
      <c r="C73" s="143"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44" t="s">
        <v>490</v>
      </c>
      <c r="C74" s="143"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44" t="s">
        <v>493</v>
      </c>
      <c r="C75" s="143"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44" t="s">
        <v>496</v>
      </c>
      <c r="C76" s="143"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44" t="s">
        <v>499</v>
      </c>
      <c r="C77" s="143"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44" t="s">
        <v>502</v>
      </c>
      <c r="C78" s="143"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44" t="s">
        <v>505</v>
      </c>
      <c r="C79" s="143"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44" t="s">
        <v>508</v>
      </c>
      <c r="C80" s="143"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44" t="s">
        <v>511</v>
      </c>
      <c r="C81" s="143"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44" t="s">
        <v>513</v>
      </c>
      <c r="C82" s="143"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44" t="s">
        <v>516</v>
      </c>
      <c r="C83" s="143"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44" t="s">
        <v>519</v>
      </c>
      <c r="C84" s="143"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44" t="s">
        <v>522</v>
      </c>
      <c r="C85" s="143"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44" t="s">
        <v>525</v>
      </c>
      <c r="C86" s="143"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44" t="s">
        <v>527</v>
      </c>
      <c r="C87" s="143"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44" t="s">
        <v>530</v>
      </c>
      <c r="C88" s="143"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44" t="s">
        <v>533</v>
      </c>
      <c r="C89" s="143"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44" t="s">
        <v>536</v>
      </c>
      <c r="C90" s="143"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44" t="s">
        <v>539</v>
      </c>
      <c r="C91" s="143"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44" t="s">
        <v>542</v>
      </c>
      <c r="C92" s="143"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44" t="s">
        <v>545</v>
      </c>
      <c r="C93" s="143"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44" t="s">
        <v>548</v>
      </c>
      <c r="C94" s="143"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44" t="s">
        <v>551</v>
      </c>
      <c r="C95" s="143"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44" t="s">
        <v>554</v>
      </c>
      <c r="C96" s="143"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44" t="s">
        <v>556</v>
      </c>
      <c r="C97" s="143"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44" t="s">
        <v>559</v>
      </c>
      <c r="C98" s="143"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44" t="s">
        <v>562</v>
      </c>
      <c r="C99" s="143"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44" t="s">
        <v>565</v>
      </c>
      <c r="C100" s="143"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44" t="s">
        <v>568</v>
      </c>
      <c r="C101" s="143"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44" t="s">
        <v>571</v>
      </c>
      <c r="C102" s="143"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44" t="s">
        <v>574</v>
      </c>
      <c r="C103" s="143"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44" t="s">
        <v>576</v>
      </c>
      <c r="C104" s="143"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44" t="s">
        <v>579</v>
      </c>
      <c r="C105" s="143"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44" t="s">
        <v>582</v>
      </c>
      <c r="C106" s="143"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44" t="s">
        <v>585</v>
      </c>
      <c r="C107" s="143"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44" t="s">
        <v>587</v>
      </c>
      <c r="C108" s="143"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44" t="s">
        <v>590</v>
      </c>
      <c r="C109" s="143"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44" t="s">
        <v>593</v>
      </c>
      <c r="C110" s="143"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44" t="s">
        <v>596</v>
      </c>
      <c r="C111" s="143"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44" t="s">
        <v>599</v>
      </c>
      <c r="C112" s="143"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44" t="s">
        <v>602</v>
      </c>
      <c r="C113" s="143"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44" t="s">
        <v>605</v>
      </c>
      <c r="C114" s="143"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44" t="s">
        <v>608</v>
      </c>
      <c r="C115" s="143"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44" t="s">
        <v>611</v>
      </c>
      <c r="C116" s="143"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44" t="s">
        <v>614</v>
      </c>
      <c r="C117" s="143"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44" t="s">
        <v>617</v>
      </c>
      <c r="C118" s="143"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44" t="s">
        <v>619</v>
      </c>
      <c r="C119" s="143"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44" t="s">
        <v>622</v>
      </c>
      <c r="C120" s="143"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44" t="s">
        <v>625</v>
      </c>
      <c r="C121" s="143"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44" t="s">
        <v>628</v>
      </c>
      <c r="C122" s="143"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44" t="s">
        <v>631</v>
      </c>
      <c r="C123" s="143"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44" t="s">
        <v>634</v>
      </c>
      <c r="C124" s="143"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44" t="s">
        <v>637</v>
      </c>
      <c r="C125" s="143"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44" t="s">
        <v>639</v>
      </c>
      <c r="C126" s="143"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44" t="s">
        <v>642</v>
      </c>
      <c r="C127" s="143"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44" t="s">
        <v>645</v>
      </c>
      <c r="C128" s="143"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44" t="s">
        <v>648</v>
      </c>
      <c r="C129" s="143"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44" t="s">
        <v>650</v>
      </c>
      <c r="C130" s="143"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44" t="s">
        <v>653</v>
      </c>
      <c r="C131" s="143"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44" t="s">
        <v>655</v>
      </c>
      <c r="C132" s="143"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44" t="s">
        <v>658</v>
      </c>
      <c r="C133" s="143"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44" t="s">
        <v>661</v>
      </c>
      <c r="C134" s="143"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44" t="s">
        <v>664</v>
      </c>
      <c r="C135" s="143"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44" t="s">
        <v>667</v>
      </c>
      <c r="C136" s="143"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44" t="s">
        <v>670</v>
      </c>
      <c r="C137" s="143"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44" t="s">
        <v>673</v>
      </c>
      <c r="C138" s="143"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44" t="s">
        <v>676</v>
      </c>
      <c r="C139" s="143"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44" t="s">
        <v>679</v>
      </c>
      <c r="C140" s="143"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44" t="s">
        <v>682</v>
      </c>
      <c r="C141" s="143"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44" t="s">
        <v>685</v>
      </c>
      <c r="C142" s="143"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44" t="s">
        <v>688</v>
      </c>
      <c r="C143" s="143"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44" t="s">
        <v>691</v>
      </c>
      <c r="C144" s="143"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44" t="s">
        <v>694</v>
      </c>
      <c r="C145" s="143"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44" t="s">
        <v>697</v>
      </c>
      <c r="C146" s="143"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44" t="s">
        <v>700</v>
      </c>
      <c r="C147" s="143"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44" t="s">
        <v>703</v>
      </c>
      <c r="C148" s="143"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44" t="s">
        <v>705</v>
      </c>
      <c r="C149" s="143"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44" t="s">
        <v>708</v>
      </c>
      <c r="C150" s="143"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44" t="s">
        <v>711</v>
      </c>
      <c r="C151" s="143"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44" t="s">
        <v>714</v>
      </c>
      <c r="C152" s="143"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44" t="s">
        <v>717</v>
      </c>
      <c r="C153" s="143"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44" t="s">
        <v>720</v>
      </c>
      <c r="C154" s="143"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44" t="s">
        <v>722</v>
      </c>
      <c r="C155" s="143"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44" t="s">
        <v>725</v>
      </c>
      <c r="C156" s="143"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44" t="s">
        <v>728</v>
      </c>
      <c r="C157" s="143"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44" t="s">
        <v>731</v>
      </c>
      <c r="C158" s="143"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44" t="s">
        <v>734</v>
      </c>
      <c r="C159" s="143"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44" t="s">
        <v>737</v>
      </c>
      <c r="C160" s="143"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44" t="s">
        <v>740</v>
      </c>
      <c r="C161" s="143"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44" t="s">
        <v>743</v>
      </c>
      <c r="C162" s="143"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44" t="s">
        <v>746</v>
      </c>
      <c r="C163" s="143"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44" t="s">
        <v>749</v>
      </c>
      <c r="C164" s="143"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44" t="s">
        <v>752</v>
      </c>
      <c r="C165" s="143"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44" t="s">
        <v>755</v>
      </c>
      <c r="C166" s="143"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44" t="s">
        <v>758</v>
      </c>
      <c r="C167" s="143"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44" t="s">
        <v>761</v>
      </c>
      <c r="C168" s="143"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44" t="s">
        <v>764</v>
      </c>
      <c r="C169" s="143"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44" t="s">
        <v>767</v>
      </c>
      <c r="C170" s="143"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44" t="s">
        <v>770</v>
      </c>
      <c r="C171" s="143"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44" t="s">
        <v>773</v>
      </c>
      <c r="C172" s="143"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44" t="s">
        <v>775</v>
      </c>
      <c r="C173" s="143"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44" t="s">
        <v>778</v>
      </c>
      <c r="C174" s="143"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44" t="s">
        <v>781</v>
      </c>
      <c r="C175" s="143"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44" t="s">
        <v>784</v>
      </c>
      <c r="C176" s="143"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44" t="s">
        <v>787</v>
      </c>
      <c r="C177" s="143"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44" t="s">
        <v>790</v>
      </c>
      <c r="C178" s="143"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44" t="s">
        <v>793</v>
      </c>
      <c r="C179" s="143"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44" t="s">
        <v>796</v>
      </c>
      <c r="C180" s="143"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44" t="s">
        <v>799</v>
      </c>
      <c r="C181" s="143"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44" t="s">
        <v>802</v>
      </c>
      <c r="C182" s="143"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44" t="s">
        <v>805</v>
      </c>
      <c r="C183" s="143"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44" t="s">
        <v>807</v>
      </c>
      <c r="C184" s="143"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44" t="s">
        <v>810</v>
      </c>
      <c r="C185" s="143"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44" t="s">
        <v>813</v>
      </c>
      <c r="C186" s="143"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44" t="s">
        <v>815</v>
      </c>
      <c r="C187" s="143"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44" t="s">
        <v>818</v>
      </c>
      <c r="C188" s="143"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44" t="s">
        <v>821</v>
      </c>
      <c r="C189" s="143"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44" t="s">
        <v>824</v>
      </c>
      <c r="C190" s="143"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44" t="s">
        <v>826</v>
      </c>
      <c r="C191" s="143"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44" t="s">
        <v>829</v>
      </c>
      <c r="C192" s="143"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44" t="s">
        <v>832</v>
      </c>
      <c r="C193" s="143"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44" t="s">
        <v>834</v>
      </c>
      <c r="C194" s="143"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44" t="s">
        <v>837</v>
      </c>
      <c r="C195" s="143"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44" t="s">
        <v>840</v>
      </c>
      <c r="C196" s="143"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44" t="s">
        <v>843</v>
      </c>
      <c r="C197" s="143"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44" t="s">
        <v>846</v>
      </c>
      <c r="C198" s="143"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44" t="s">
        <v>849</v>
      </c>
      <c r="C199" s="143"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44" t="s">
        <v>852</v>
      </c>
      <c r="C200" s="143"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44" t="s">
        <v>854</v>
      </c>
      <c r="C201" s="143"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44" t="s">
        <v>856</v>
      </c>
      <c r="C202" s="143"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44" t="s">
        <v>859</v>
      </c>
      <c r="C203" s="143"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44" t="s">
        <v>862</v>
      </c>
      <c r="C204" s="143"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44" t="s">
        <v>865</v>
      </c>
      <c r="C205" s="143"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44" t="s">
        <v>868</v>
      </c>
      <c r="C206" s="143"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44" t="s">
        <v>870</v>
      </c>
      <c r="C207" s="143"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44" t="s">
        <v>872</v>
      </c>
      <c r="C208" s="143"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44" t="s">
        <v>875</v>
      </c>
      <c r="C209" s="143"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44" t="s">
        <v>878</v>
      </c>
      <c r="C210" s="143"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44" t="s">
        <v>881</v>
      </c>
      <c r="C211" s="143"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44" t="s">
        <v>884</v>
      </c>
      <c r="C212" s="143"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44" t="s">
        <v>887</v>
      </c>
      <c r="C213" s="143"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44" t="s">
        <v>890</v>
      </c>
      <c r="C214" s="143"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44" t="s">
        <v>893</v>
      </c>
      <c r="C215" s="143"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44" t="s">
        <v>896</v>
      </c>
      <c r="C216" s="143"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44" t="s">
        <v>899</v>
      </c>
      <c r="C217" s="143"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44" t="s">
        <v>902</v>
      </c>
      <c r="C218" s="143"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44" t="s">
        <v>905</v>
      </c>
      <c r="C219" s="143"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44" t="s">
        <v>908</v>
      </c>
      <c r="C220" s="143"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44" t="s">
        <v>911</v>
      </c>
      <c r="C221" s="143"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44" t="s">
        <v>914</v>
      </c>
      <c r="C222" s="143"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44" t="s">
        <v>916</v>
      </c>
      <c r="C223" s="143"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44" t="s">
        <v>918</v>
      </c>
      <c r="C224" s="143"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44" t="s">
        <v>921</v>
      </c>
      <c r="C225" s="143"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44" t="s">
        <v>924</v>
      </c>
      <c r="C226" s="143"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44" t="s">
        <v>927</v>
      </c>
      <c r="C227" s="143"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44" t="s">
        <v>930</v>
      </c>
      <c r="C228" s="143"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44" t="s">
        <v>932</v>
      </c>
      <c r="C229" s="143"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44" t="s">
        <v>934</v>
      </c>
      <c r="C230" s="143"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44" t="s">
        <v>937</v>
      </c>
      <c r="C231" s="143"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44" t="s">
        <v>940</v>
      </c>
      <c r="C232" s="143"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44" t="s">
        <v>942</v>
      </c>
      <c r="C233" s="143"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44" t="s">
        <v>945</v>
      </c>
      <c r="C234" s="143"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44" t="s">
        <v>948</v>
      </c>
      <c r="C235" s="143"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44" t="s">
        <v>951</v>
      </c>
      <c r="C236" s="143"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44" t="s">
        <v>954</v>
      </c>
      <c r="C237" s="143"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44" t="s">
        <v>956</v>
      </c>
      <c r="C238" s="143"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44" t="s">
        <v>959</v>
      </c>
      <c r="C239" s="143"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44" t="s">
        <v>961</v>
      </c>
      <c r="C240" s="143"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44" t="s">
        <v>964</v>
      </c>
      <c r="C241" s="143"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44" t="s">
        <v>967</v>
      </c>
      <c r="C242" s="143"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44" t="s">
        <v>970</v>
      </c>
      <c r="C243" s="143"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44" t="s">
        <v>973</v>
      </c>
      <c r="C244" s="143"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44" t="s">
        <v>976</v>
      </c>
      <c r="C245" s="143"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44" t="s">
        <v>978</v>
      </c>
      <c r="C246" s="143"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44" t="s">
        <v>981</v>
      </c>
      <c r="C247" s="143"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44" t="s">
        <v>984</v>
      </c>
      <c r="C248" s="143"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44" t="s">
        <v>986</v>
      </c>
      <c r="C249" s="143"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44" t="s">
        <v>988</v>
      </c>
      <c r="C250" s="143"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44" t="s">
        <v>991</v>
      </c>
      <c r="C251" s="143"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44" t="s">
        <v>994</v>
      </c>
      <c r="C252" s="143"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44" t="s">
        <v>997</v>
      </c>
      <c r="C253" s="143"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44" t="s">
        <v>1000</v>
      </c>
      <c r="C254" s="143"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44" t="s">
        <v>1003</v>
      </c>
      <c r="C255" s="143"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44" t="s">
        <v>1006</v>
      </c>
      <c r="C256" s="143"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44" t="s">
        <v>1009</v>
      </c>
      <c r="C257" s="143"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5" t="s">
        <v>1374</v>
      </c>
      <c r="B1">
        <v>2</v>
      </c>
      <c r="C1">
        <v>3</v>
      </c>
      <c r="D1">
        <v>4</v>
      </c>
      <c r="E1">
        <v>5</v>
      </c>
      <c r="F1">
        <v>6</v>
      </c>
      <c r="G1">
        <v>7</v>
      </c>
      <c r="H1">
        <v>8</v>
      </c>
      <c r="I1">
        <v>9</v>
      </c>
      <c r="J1">
        <v>10</v>
      </c>
      <c r="K1">
        <v>11</v>
      </c>
      <c r="L1">
        <v>12</v>
      </c>
      <c r="M1">
        <v>13</v>
      </c>
      <c r="N1">
        <v>14</v>
      </c>
      <c r="O1">
        <v>15</v>
      </c>
      <c r="P1">
        <v>16</v>
      </c>
    </row>
    <row r="2" spans="1:16">
      <c r="A2" s="146" t="s">
        <v>1</v>
      </c>
      <c r="B2" s="143" t="s">
        <v>1</v>
      </c>
      <c r="C2" s="143" t="s">
        <v>1</v>
      </c>
      <c r="D2" s="143"/>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6" t="s">
        <v>95</v>
      </c>
      <c r="B3" s="144" t="s">
        <v>1708</v>
      </c>
      <c r="C3" s="144" t="s">
        <v>1709</v>
      </c>
      <c r="D3" s="144"/>
      <c r="E3" s="82">
        <v>462</v>
      </c>
      <c r="F3" s="82">
        <v>495</v>
      </c>
      <c r="G3" s="82">
        <v>595</v>
      </c>
      <c r="H3" s="82">
        <v>686</v>
      </c>
      <c r="I3" s="82">
        <v>766</v>
      </c>
      <c r="J3" s="82">
        <v>845</v>
      </c>
      <c r="K3" s="82">
        <v>553</v>
      </c>
      <c r="L3" s="82">
        <v>580</v>
      </c>
      <c r="M3" s="82">
        <v>668</v>
      </c>
      <c r="N3" s="82">
        <v>858</v>
      </c>
      <c r="O3" s="82">
        <v>938</v>
      </c>
      <c r="P3" s="82">
        <v>1016</v>
      </c>
    </row>
    <row r="4" spans="1:16">
      <c r="A4" s="146" t="s">
        <v>96</v>
      </c>
      <c r="B4" s="144" t="s">
        <v>1710</v>
      </c>
      <c r="C4" s="144" t="s">
        <v>1711</v>
      </c>
      <c r="D4" s="144"/>
      <c r="E4" s="82">
        <v>455</v>
      </c>
      <c r="F4" s="82">
        <v>487</v>
      </c>
      <c r="G4" s="82">
        <v>585</v>
      </c>
      <c r="H4" s="82">
        <v>676</v>
      </c>
      <c r="I4" s="82">
        <v>755</v>
      </c>
      <c r="J4" s="82">
        <v>832</v>
      </c>
      <c r="K4" s="82">
        <v>502</v>
      </c>
      <c r="L4" s="82">
        <v>516</v>
      </c>
      <c r="M4" s="82">
        <v>606</v>
      </c>
      <c r="N4" s="82">
        <v>811</v>
      </c>
      <c r="O4" s="82">
        <v>906</v>
      </c>
      <c r="P4" s="82">
        <v>1001</v>
      </c>
    </row>
    <row r="5" spans="1:16">
      <c r="A5" s="146" t="s">
        <v>97</v>
      </c>
      <c r="B5" s="144" t="s">
        <v>1712</v>
      </c>
      <c r="C5" s="144" t="s">
        <v>1713</v>
      </c>
      <c r="D5" s="144"/>
      <c r="E5" s="82">
        <v>437</v>
      </c>
      <c r="F5" s="82">
        <v>468</v>
      </c>
      <c r="G5" s="82">
        <v>562</v>
      </c>
      <c r="H5" s="82">
        <v>650</v>
      </c>
      <c r="I5" s="82">
        <v>725</v>
      </c>
      <c r="J5" s="82">
        <v>800</v>
      </c>
      <c r="K5" s="82">
        <v>549</v>
      </c>
      <c r="L5" s="82">
        <v>589</v>
      </c>
      <c r="M5" s="82">
        <v>709</v>
      </c>
      <c r="N5" s="82">
        <v>811</v>
      </c>
      <c r="O5" s="82">
        <v>885</v>
      </c>
      <c r="P5" s="82">
        <v>958</v>
      </c>
    </row>
    <row r="6" spans="1:16">
      <c r="A6" s="146" t="s">
        <v>98</v>
      </c>
      <c r="B6" s="144" t="s">
        <v>299</v>
      </c>
      <c r="C6" s="144" t="s">
        <v>1652</v>
      </c>
      <c r="D6" s="144"/>
      <c r="E6" s="82">
        <v>448</v>
      </c>
      <c r="F6" s="82">
        <v>480</v>
      </c>
      <c r="G6" s="82">
        <v>576</v>
      </c>
      <c r="H6" s="82">
        <v>665</v>
      </c>
      <c r="I6" s="82">
        <v>742</v>
      </c>
      <c r="J6" s="82">
        <v>819</v>
      </c>
      <c r="K6" s="82">
        <v>460</v>
      </c>
      <c r="L6" s="82">
        <v>570</v>
      </c>
      <c r="M6" s="82">
        <v>679</v>
      </c>
      <c r="N6" s="82">
        <v>831</v>
      </c>
      <c r="O6" s="82">
        <v>908</v>
      </c>
      <c r="P6" s="82">
        <v>982</v>
      </c>
    </row>
    <row r="7" spans="1:16">
      <c r="A7" s="146" t="s">
        <v>92</v>
      </c>
      <c r="B7" s="144" t="s">
        <v>303</v>
      </c>
      <c r="C7" s="144" t="s">
        <v>1705</v>
      </c>
      <c r="D7" s="144"/>
      <c r="E7" s="82">
        <v>488</v>
      </c>
      <c r="F7" s="82">
        <v>523</v>
      </c>
      <c r="G7" s="82">
        <v>628</v>
      </c>
      <c r="H7" s="82">
        <v>725</v>
      </c>
      <c r="I7" s="82">
        <v>810</v>
      </c>
      <c r="J7" s="82">
        <v>893</v>
      </c>
      <c r="K7" s="82">
        <v>566</v>
      </c>
      <c r="L7" s="82">
        <v>596</v>
      </c>
      <c r="M7" s="82">
        <v>709</v>
      </c>
      <c r="N7" s="82">
        <v>909</v>
      </c>
      <c r="O7" s="82">
        <v>994</v>
      </c>
      <c r="P7" s="82">
        <v>1078</v>
      </c>
    </row>
    <row r="8" spans="1:16">
      <c r="A8" s="146" t="s">
        <v>21</v>
      </c>
      <c r="B8" s="144" t="s">
        <v>306</v>
      </c>
      <c r="C8" s="144" t="s">
        <v>1634</v>
      </c>
      <c r="D8" s="144"/>
      <c r="E8" s="82">
        <v>514</v>
      </c>
      <c r="F8" s="82">
        <v>553</v>
      </c>
      <c r="G8" s="82">
        <v>663</v>
      </c>
      <c r="H8" s="82">
        <v>766</v>
      </c>
      <c r="I8" s="82">
        <v>855</v>
      </c>
      <c r="J8" s="82">
        <v>943</v>
      </c>
      <c r="K8" s="82">
        <v>514</v>
      </c>
      <c r="L8" s="82">
        <v>557</v>
      </c>
      <c r="M8" s="82">
        <v>696</v>
      </c>
      <c r="N8" s="82">
        <v>959</v>
      </c>
      <c r="O8" s="82">
        <v>1054</v>
      </c>
      <c r="P8" s="82">
        <v>1144</v>
      </c>
    </row>
    <row r="9" spans="1:16">
      <c r="A9" s="146" t="s">
        <v>99</v>
      </c>
      <c r="B9" s="144" t="s">
        <v>309</v>
      </c>
      <c r="C9" s="144" t="s">
        <v>1695</v>
      </c>
      <c r="D9" s="144"/>
      <c r="E9" s="82">
        <v>406</v>
      </c>
      <c r="F9" s="82">
        <v>472</v>
      </c>
      <c r="G9" s="82">
        <v>583</v>
      </c>
      <c r="H9" s="82">
        <v>673</v>
      </c>
      <c r="I9" s="82">
        <v>751</v>
      </c>
      <c r="J9" s="82">
        <v>829</v>
      </c>
      <c r="K9" s="82">
        <v>406</v>
      </c>
      <c r="L9" s="82">
        <v>472</v>
      </c>
      <c r="M9" s="82">
        <v>623</v>
      </c>
      <c r="N9" s="82">
        <v>787</v>
      </c>
      <c r="O9" s="82">
        <v>810</v>
      </c>
      <c r="P9" s="82">
        <v>932</v>
      </c>
    </row>
    <row r="10" spans="1:16">
      <c r="A10" s="146" t="s">
        <v>100</v>
      </c>
      <c r="B10" s="144" t="s">
        <v>312</v>
      </c>
      <c r="C10" s="144" t="s">
        <v>1675</v>
      </c>
      <c r="D10" s="144"/>
      <c r="E10" s="82">
        <v>570</v>
      </c>
      <c r="F10" s="82">
        <v>597</v>
      </c>
      <c r="G10" s="82">
        <v>718</v>
      </c>
      <c r="H10" s="82">
        <v>846</v>
      </c>
      <c r="I10" s="82">
        <v>945</v>
      </c>
      <c r="J10" s="82">
        <v>1042</v>
      </c>
      <c r="K10" s="82">
        <v>595</v>
      </c>
      <c r="L10" s="82">
        <v>597</v>
      </c>
      <c r="M10" s="82">
        <v>718</v>
      </c>
      <c r="N10" s="82">
        <v>953</v>
      </c>
      <c r="O10" s="82">
        <v>983</v>
      </c>
      <c r="P10" s="82">
        <v>1130</v>
      </c>
    </row>
    <row r="11" spans="1:16">
      <c r="A11" s="146" t="s">
        <v>101</v>
      </c>
      <c r="B11" s="144" t="s">
        <v>1714</v>
      </c>
      <c r="C11" s="144" t="s">
        <v>1715</v>
      </c>
      <c r="D11" s="144"/>
      <c r="E11" s="82">
        <v>448</v>
      </c>
      <c r="F11" s="82">
        <v>480</v>
      </c>
      <c r="G11" s="82">
        <v>576</v>
      </c>
      <c r="H11" s="82">
        <v>665</v>
      </c>
      <c r="I11" s="82">
        <v>742</v>
      </c>
      <c r="J11" s="82">
        <v>819</v>
      </c>
      <c r="K11" s="82">
        <v>563</v>
      </c>
      <c r="L11" s="82">
        <v>604</v>
      </c>
      <c r="M11" s="82">
        <v>727</v>
      </c>
      <c r="N11" s="82">
        <v>831</v>
      </c>
      <c r="O11" s="82">
        <v>908</v>
      </c>
      <c r="P11" s="82">
        <v>982</v>
      </c>
    </row>
    <row r="12" spans="1:16">
      <c r="A12" s="146" t="s">
        <v>78</v>
      </c>
      <c r="B12" s="144" t="s">
        <v>318</v>
      </c>
      <c r="C12" s="144" t="s">
        <v>1690</v>
      </c>
      <c r="D12" s="144"/>
      <c r="E12" s="82">
        <v>532</v>
      </c>
      <c r="F12" s="82">
        <v>570</v>
      </c>
      <c r="G12" s="82">
        <v>685</v>
      </c>
      <c r="H12" s="82">
        <v>790</v>
      </c>
      <c r="I12" s="82">
        <v>882</v>
      </c>
      <c r="J12" s="82">
        <v>973</v>
      </c>
      <c r="K12" s="82">
        <v>614</v>
      </c>
      <c r="L12" s="82">
        <v>683</v>
      </c>
      <c r="M12" s="82">
        <v>842</v>
      </c>
      <c r="N12" s="82">
        <v>980</v>
      </c>
      <c r="O12" s="82">
        <v>1089</v>
      </c>
      <c r="P12" s="82">
        <v>1182</v>
      </c>
    </row>
    <row r="13" spans="1:16">
      <c r="A13" s="146" t="s">
        <v>25</v>
      </c>
      <c r="B13" s="144" t="s">
        <v>321</v>
      </c>
      <c r="C13" s="144" t="s">
        <v>1638</v>
      </c>
      <c r="D13" s="144"/>
      <c r="E13" s="82">
        <v>665</v>
      </c>
      <c r="F13" s="82">
        <v>712</v>
      </c>
      <c r="G13" s="82">
        <v>855</v>
      </c>
      <c r="H13" s="82">
        <v>986</v>
      </c>
      <c r="I13" s="82">
        <v>1101</v>
      </c>
      <c r="J13" s="82">
        <v>1215</v>
      </c>
      <c r="K13" s="82">
        <v>713</v>
      </c>
      <c r="L13" s="82">
        <v>812</v>
      </c>
      <c r="M13" s="82">
        <v>989</v>
      </c>
      <c r="N13" s="82">
        <v>1249</v>
      </c>
      <c r="O13" s="82">
        <v>1374</v>
      </c>
      <c r="P13" s="82">
        <v>1497</v>
      </c>
    </row>
    <row r="14" spans="1:16">
      <c r="A14" s="146" t="s">
        <v>102</v>
      </c>
      <c r="B14" s="144" t="s">
        <v>1716</v>
      </c>
      <c r="C14" s="144" t="s">
        <v>1717</v>
      </c>
      <c r="D14" s="144"/>
      <c r="E14" s="82">
        <v>408</v>
      </c>
      <c r="F14" s="82">
        <v>480</v>
      </c>
      <c r="G14" s="82">
        <v>576</v>
      </c>
      <c r="H14" s="82">
        <v>665</v>
      </c>
      <c r="I14" s="82">
        <v>742</v>
      </c>
      <c r="J14" s="82">
        <v>819</v>
      </c>
      <c r="K14" s="82">
        <v>408</v>
      </c>
      <c r="L14" s="82">
        <v>484</v>
      </c>
      <c r="M14" s="82">
        <v>602</v>
      </c>
      <c r="N14" s="82">
        <v>767</v>
      </c>
      <c r="O14" s="82">
        <v>908</v>
      </c>
      <c r="P14" s="82">
        <v>982</v>
      </c>
    </row>
    <row r="15" spans="1:16">
      <c r="A15" s="146" t="s">
        <v>103</v>
      </c>
      <c r="B15" s="144" t="s">
        <v>1718</v>
      </c>
      <c r="C15" s="144" t="s">
        <v>1719</v>
      </c>
      <c r="D15" s="144"/>
      <c r="E15" s="82">
        <v>432</v>
      </c>
      <c r="F15" s="82">
        <v>463</v>
      </c>
      <c r="G15" s="82">
        <v>555</v>
      </c>
      <c r="H15" s="82">
        <v>641</v>
      </c>
      <c r="I15" s="82">
        <v>715</v>
      </c>
      <c r="J15" s="82">
        <v>789</v>
      </c>
      <c r="K15" s="82">
        <v>508</v>
      </c>
      <c r="L15" s="82">
        <v>509</v>
      </c>
      <c r="M15" s="82">
        <v>610</v>
      </c>
      <c r="N15" s="82">
        <v>800</v>
      </c>
      <c r="O15" s="82">
        <v>873</v>
      </c>
      <c r="P15" s="82">
        <v>944</v>
      </c>
    </row>
    <row r="16" spans="1:16">
      <c r="A16" s="146" t="s">
        <v>60</v>
      </c>
      <c r="B16" s="144" t="s">
        <v>330</v>
      </c>
      <c r="C16" s="144" t="s">
        <v>1676</v>
      </c>
      <c r="D16" s="144"/>
      <c r="E16" s="82">
        <v>496</v>
      </c>
      <c r="F16" s="82">
        <v>531</v>
      </c>
      <c r="G16" s="82">
        <v>638</v>
      </c>
      <c r="H16" s="82">
        <v>737</v>
      </c>
      <c r="I16" s="82">
        <v>822</v>
      </c>
      <c r="J16" s="82">
        <v>908</v>
      </c>
      <c r="K16" s="82">
        <v>534</v>
      </c>
      <c r="L16" s="82">
        <v>590</v>
      </c>
      <c r="M16" s="82">
        <v>749</v>
      </c>
      <c r="N16" s="82">
        <v>924</v>
      </c>
      <c r="O16" s="82">
        <v>1011</v>
      </c>
      <c r="P16" s="82">
        <v>1097</v>
      </c>
    </row>
    <row r="17" spans="1:16">
      <c r="A17" s="146" t="s">
        <v>79</v>
      </c>
      <c r="B17" s="144" t="s">
        <v>332</v>
      </c>
      <c r="C17" s="144" t="s">
        <v>1691</v>
      </c>
      <c r="D17" s="144"/>
      <c r="E17" s="82">
        <v>532</v>
      </c>
      <c r="F17" s="82">
        <v>570</v>
      </c>
      <c r="G17" s="82">
        <v>685</v>
      </c>
      <c r="H17" s="82">
        <v>790</v>
      </c>
      <c r="I17" s="82">
        <v>882</v>
      </c>
      <c r="J17" s="82">
        <v>973</v>
      </c>
      <c r="K17" s="82">
        <v>614</v>
      </c>
      <c r="L17" s="82">
        <v>683</v>
      </c>
      <c r="M17" s="82">
        <v>842</v>
      </c>
      <c r="N17" s="82">
        <v>980</v>
      </c>
      <c r="O17" s="82">
        <v>1089</v>
      </c>
      <c r="P17" s="82">
        <v>1182</v>
      </c>
    </row>
    <row r="18" spans="1:16">
      <c r="A18" s="146" t="s">
        <v>104</v>
      </c>
      <c r="B18" s="144" t="s">
        <v>1720</v>
      </c>
      <c r="C18" s="144" t="s">
        <v>1721</v>
      </c>
      <c r="D18" s="144"/>
      <c r="E18" s="82">
        <v>524</v>
      </c>
      <c r="F18" s="82">
        <v>563</v>
      </c>
      <c r="G18" s="82">
        <v>712</v>
      </c>
      <c r="H18" s="82">
        <v>831</v>
      </c>
      <c r="I18" s="82">
        <v>927</v>
      </c>
      <c r="J18" s="82">
        <v>1023</v>
      </c>
      <c r="K18" s="82">
        <v>524</v>
      </c>
      <c r="L18" s="82">
        <v>563</v>
      </c>
      <c r="M18" s="82">
        <v>712</v>
      </c>
      <c r="N18" s="82">
        <v>935</v>
      </c>
      <c r="O18" s="82">
        <v>1071</v>
      </c>
      <c r="P18" s="82">
        <v>1232</v>
      </c>
    </row>
    <row r="19" spans="1:16">
      <c r="A19" s="146" t="s">
        <v>105</v>
      </c>
      <c r="B19" s="144" t="s">
        <v>1722</v>
      </c>
      <c r="C19" s="144" t="s">
        <v>1723</v>
      </c>
      <c r="D19" s="144"/>
      <c r="E19" s="82">
        <v>450</v>
      </c>
      <c r="F19" s="82">
        <v>481</v>
      </c>
      <c r="G19" s="82">
        <v>577</v>
      </c>
      <c r="H19" s="82">
        <v>667</v>
      </c>
      <c r="I19" s="82">
        <v>745</v>
      </c>
      <c r="J19" s="82">
        <v>821</v>
      </c>
      <c r="K19" s="82">
        <v>524</v>
      </c>
      <c r="L19" s="82">
        <v>525</v>
      </c>
      <c r="M19" s="82">
        <v>634</v>
      </c>
      <c r="N19" s="82">
        <v>818</v>
      </c>
      <c r="O19" s="82">
        <v>844</v>
      </c>
      <c r="P19" s="82">
        <v>971</v>
      </c>
    </row>
    <row r="20" spans="1:16">
      <c r="A20" s="146" t="s">
        <v>106</v>
      </c>
      <c r="B20" s="144" t="s">
        <v>1724</v>
      </c>
      <c r="C20" s="144" t="s">
        <v>1725</v>
      </c>
      <c r="D20" s="144"/>
      <c r="E20" s="82">
        <v>470</v>
      </c>
      <c r="F20" s="82">
        <v>503</v>
      </c>
      <c r="G20" s="82">
        <v>603</v>
      </c>
      <c r="H20" s="82">
        <v>696</v>
      </c>
      <c r="I20" s="82">
        <v>777</v>
      </c>
      <c r="J20" s="82">
        <v>858</v>
      </c>
      <c r="K20" s="82">
        <v>508</v>
      </c>
      <c r="L20" s="82">
        <v>509</v>
      </c>
      <c r="M20" s="82">
        <v>612</v>
      </c>
      <c r="N20" s="82">
        <v>744</v>
      </c>
      <c r="O20" s="82">
        <v>891</v>
      </c>
      <c r="P20" s="82">
        <v>1025</v>
      </c>
    </row>
    <row r="21" spans="1:16">
      <c r="A21" s="146" t="s">
        <v>84</v>
      </c>
      <c r="B21" s="144" t="s">
        <v>344</v>
      </c>
      <c r="C21" s="144" t="s">
        <v>1699</v>
      </c>
      <c r="D21" s="144"/>
      <c r="E21" s="82">
        <v>455</v>
      </c>
      <c r="F21" s="82">
        <v>487</v>
      </c>
      <c r="G21" s="82">
        <v>585</v>
      </c>
      <c r="H21" s="82">
        <v>675</v>
      </c>
      <c r="I21" s="82">
        <v>753</v>
      </c>
      <c r="J21" s="82">
        <v>831</v>
      </c>
      <c r="K21" s="82">
        <v>510</v>
      </c>
      <c r="L21" s="82">
        <v>515</v>
      </c>
      <c r="M21" s="82">
        <v>634</v>
      </c>
      <c r="N21" s="82">
        <v>773</v>
      </c>
      <c r="O21" s="82">
        <v>841</v>
      </c>
      <c r="P21" s="82">
        <v>967</v>
      </c>
    </row>
    <row r="22" spans="1:16">
      <c r="A22" s="146" t="s">
        <v>107</v>
      </c>
      <c r="B22" s="144" t="s">
        <v>347</v>
      </c>
      <c r="C22" s="144" t="s">
        <v>1674</v>
      </c>
      <c r="D22" s="144"/>
      <c r="E22" s="82">
        <v>614</v>
      </c>
      <c r="F22" s="82">
        <v>684</v>
      </c>
      <c r="G22" s="82">
        <v>786</v>
      </c>
      <c r="H22" s="82">
        <v>1010</v>
      </c>
      <c r="I22" s="82">
        <v>1127</v>
      </c>
      <c r="J22" s="82">
        <v>1243</v>
      </c>
      <c r="K22" s="82">
        <v>614</v>
      </c>
      <c r="L22" s="82">
        <v>684</v>
      </c>
      <c r="M22" s="82">
        <v>786</v>
      </c>
      <c r="N22" s="82">
        <v>1084</v>
      </c>
      <c r="O22" s="82">
        <v>1164</v>
      </c>
      <c r="P22" s="82">
        <v>1339</v>
      </c>
    </row>
    <row r="23" spans="1:16">
      <c r="A23" s="146" t="s">
        <v>34</v>
      </c>
      <c r="B23" s="144" t="s">
        <v>350</v>
      </c>
      <c r="C23" s="144" t="s">
        <v>1647</v>
      </c>
      <c r="D23" s="144"/>
      <c r="E23" s="82">
        <v>510</v>
      </c>
      <c r="F23" s="82">
        <v>546</v>
      </c>
      <c r="G23" s="82">
        <v>655</v>
      </c>
      <c r="H23" s="82">
        <v>756</v>
      </c>
      <c r="I23" s="82">
        <v>845</v>
      </c>
      <c r="J23" s="82">
        <v>931</v>
      </c>
      <c r="K23" s="82">
        <v>610</v>
      </c>
      <c r="L23" s="82">
        <v>680</v>
      </c>
      <c r="M23" s="82">
        <v>818</v>
      </c>
      <c r="N23" s="82">
        <v>941</v>
      </c>
      <c r="O23" s="82">
        <v>1025</v>
      </c>
      <c r="P23" s="82">
        <v>1116</v>
      </c>
    </row>
    <row r="24" spans="1:16">
      <c r="A24" s="146" t="s">
        <v>108</v>
      </c>
      <c r="B24" s="144" t="s">
        <v>1726</v>
      </c>
      <c r="C24" s="144" t="s">
        <v>1727</v>
      </c>
      <c r="D24" s="144"/>
      <c r="E24" s="82">
        <v>448</v>
      </c>
      <c r="F24" s="82">
        <v>480</v>
      </c>
      <c r="G24" s="82">
        <v>576</v>
      </c>
      <c r="H24" s="82">
        <v>665</v>
      </c>
      <c r="I24" s="82">
        <v>742</v>
      </c>
      <c r="J24" s="82">
        <v>819</v>
      </c>
      <c r="K24" s="82">
        <v>563</v>
      </c>
      <c r="L24" s="82">
        <v>604</v>
      </c>
      <c r="M24" s="82">
        <v>727</v>
      </c>
      <c r="N24" s="82">
        <v>831</v>
      </c>
      <c r="O24" s="82">
        <v>908</v>
      </c>
      <c r="P24" s="82">
        <v>982</v>
      </c>
    </row>
    <row r="25" spans="1:16">
      <c r="A25" s="146" t="s">
        <v>109</v>
      </c>
      <c r="B25" s="144" t="s">
        <v>1728</v>
      </c>
      <c r="C25" s="144" t="s">
        <v>1729</v>
      </c>
      <c r="D25" s="144"/>
      <c r="E25" s="82">
        <v>432</v>
      </c>
      <c r="F25" s="82">
        <v>463</v>
      </c>
      <c r="G25" s="82">
        <v>555</v>
      </c>
      <c r="H25" s="82">
        <v>641</v>
      </c>
      <c r="I25" s="82">
        <v>715</v>
      </c>
      <c r="J25" s="82">
        <v>789</v>
      </c>
      <c r="K25" s="82">
        <v>484</v>
      </c>
      <c r="L25" s="82">
        <v>487</v>
      </c>
      <c r="M25" s="82">
        <v>595</v>
      </c>
      <c r="N25" s="82">
        <v>788</v>
      </c>
      <c r="O25" s="82">
        <v>818</v>
      </c>
      <c r="P25" s="82">
        <v>930</v>
      </c>
    </row>
    <row r="26" spans="1:16">
      <c r="A26" s="146" t="s">
        <v>110</v>
      </c>
      <c r="B26" s="144" t="s">
        <v>1730</v>
      </c>
      <c r="C26" s="144" t="s">
        <v>1731</v>
      </c>
      <c r="D26" s="144"/>
      <c r="E26" s="82">
        <v>432</v>
      </c>
      <c r="F26" s="82">
        <v>463</v>
      </c>
      <c r="G26" s="82">
        <v>555</v>
      </c>
      <c r="H26" s="82">
        <v>641</v>
      </c>
      <c r="I26" s="82">
        <v>715</v>
      </c>
      <c r="J26" s="82">
        <v>789</v>
      </c>
      <c r="K26" s="82">
        <v>494</v>
      </c>
      <c r="L26" s="82">
        <v>531</v>
      </c>
      <c r="M26" s="82">
        <v>595</v>
      </c>
      <c r="N26" s="82">
        <v>800</v>
      </c>
      <c r="O26" s="82">
        <v>873</v>
      </c>
      <c r="P26" s="82">
        <v>944</v>
      </c>
    </row>
    <row r="27" spans="1:16">
      <c r="A27" s="146" t="s">
        <v>111</v>
      </c>
      <c r="B27" s="144" t="s">
        <v>1732</v>
      </c>
      <c r="C27" s="144" t="s">
        <v>1733</v>
      </c>
      <c r="D27" s="144"/>
      <c r="E27" s="82">
        <v>458</v>
      </c>
      <c r="F27" s="82">
        <v>491</v>
      </c>
      <c r="G27" s="82">
        <v>588</v>
      </c>
      <c r="H27" s="82">
        <v>680</v>
      </c>
      <c r="I27" s="82">
        <v>758</v>
      </c>
      <c r="J27" s="82">
        <v>837</v>
      </c>
      <c r="K27" s="82">
        <v>493</v>
      </c>
      <c r="L27" s="82">
        <v>536</v>
      </c>
      <c r="M27" s="82">
        <v>676</v>
      </c>
      <c r="N27" s="82">
        <v>850</v>
      </c>
      <c r="O27" s="82">
        <v>929</v>
      </c>
      <c r="P27" s="82">
        <v>1007</v>
      </c>
    </row>
    <row r="28" spans="1:16">
      <c r="A28" s="146" t="s">
        <v>35</v>
      </c>
      <c r="B28" s="144" t="s">
        <v>364</v>
      </c>
      <c r="C28" s="144" t="s">
        <v>1648</v>
      </c>
      <c r="D28" s="144"/>
      <c r="E28" s="82">
        <v>510</v>
      </c>
      <c r="F28" s="82">
        <v>546</v>
      </c>
      <c r="G28" s="82">
        <v>655</v>
      </c>
      <c r="H28" s="82">
        <v>756</v>
      </c>
      <c r="I28" s="82">
        <v>845</v>
      </c>
      <c r="J28" s="82">
        <v>931</v>
      </c>
      <c r="K28" s="82">
        <v>610</v>
      </c>
      <c r="L28" s="82">
        <v>680</v>
      </c>
      <c r="M28" s="82">
        <v>818</v>
      </c>
      <c r="N28" s="82">
        <v>941</v>
      </c>
      <c r="O28" s="82">
        <v>1025</v>
      </c>
      <c r="P28" s="82">
        <v>1116</v>
      </c>
    </row>
    <row r="29" spans="1:16">
      <c r="A29" s="146" t="s">
        <v>112</v>
      </c>
      <c r="B29" s="144" t="s">
        <v>1734</v>
      </c>
      <c r="C29" s="144" t="s">
        <v>1735</v>
      </c>
      <c r="D29" s="144"/>
      <c r="E29" s="82">
        <v>484</v>
      </c>
      <c r="F29" s="82">
        <v>553</v>
      </c>
      <c r="G29" s="82">
        <v>663</v>
      </c>
      <c r="H29" s="82">
        <v>767</v>
      </c>
      <c r="I29" s="82">
        <v>856</v>
      </c>
      <c r="J29" s="82">
        <v>944</v>
      </c>
      <c r="K29" s="82">
        <v>484</v>
      </c>
      <c r="L29" s="82">
        <v>567</v>
      </c>
      <c r="M29" s="82">
        <v>745</v>
      </c>
      <c r="N29" s="82">
        <v>937</v>
      </c>
      <c r="O29" s="82">
        <v>964</v>
      </c>
      <c r="P29" s="82">
        <v>1109</v>
      </c>
    </row>
    <row r="30" spans="1:16">
      <c r="A30" s="146" t="s">
        <v>26</v>
      </c>
      <c r="B30" s="144" t="s">
        <v>369</v>
      </c>
      <c r="C30" s="144" t="s">
        <v>1639</v>
      </c>
      <c r="D30" s="144"/>
      <c r="E30" s="82">
        <v>665</v>
      </c>
      <c r="F30" s="82">
        <v>712</v>
      </c>
      <c r="G30" s="82">
        <v>855</v>
      </c>
      <c r="H30" s="82">
        <v>986</v>
      </c>
      <c r="I30" s="82">
        <v>1101</v>
      </c>
      <c r="J30" s="82">
        <v>1215</v>
      </c>
      <c r="K30" s="82">
        <v>713</v>
      </c>
      <c r="L30" s="82">
        <v>812</v>
      </c>
      <c r="M30" s="82">
        <v>989</v>
      </c>
      <c r="N30" s="82">
        <v>1249</v>
      </c>
      <c r="O30" s="82">
        <v>1374</v>
      </c>
      <c r="P30" s="82">
        <v>1497</v>
      </c>
    </row>
    <row r="31" spans="1:16">
      <c r="A31" s="146" t="s">
        <v>113</v>
      </c>
      <c r="B31" s="144" t="s">
        <v>372</v>
      </c>
      <c r="C31" s="144" t="s">
        <v>1703</v>
      </c>
      <c r="D31" s="144"/>
      <c r="E31" s="82">
        <v>438</v>
      </c>
      <c r="F31" s="82">
        <v>519</v>
      </c>
      <c r="G31" s="82">
        <v>641</v>
      </c>
      <c r="H31" s="82">
        <v>740</v>
      </c>
      <c r="I31" s="82">
        <v>826</v>
      </c>
      <c r="J31" s="82">
        <v>911</v>
      </c>
      <c r="K31" s="82">
        <v>438</v>
      </c>
      <c r="L31" s="82">
        <v>519</v>
      </c>
      <c r="M31" s="82">
        <v>665</v>
      </c>
      <c r="N31" s="82">
        <v>838</v>
      </c>
      <c r="O31" s="82">
        <v>1016</v>
      </c>
      <c r="P31" s="82">
        <v>1102</v>
      </c>
    </row>
    <row r="32" spans="1:16">
      <c r="A32" s="146" t="s">
        <v>12</v>
      </c>
      <c r="B32" s="144" t="s">
        <v>375</v>
      </c>
      <c r="C32" s="144" t="s">
        <v>1631</v>
      </c>
      <c r="D32" s="144"/>
      <c r="E32" s="82">
        <v>463</v>
      </c>
      <c r="F32" s="82">
        <v>496</v>
      </c>
      <c r="G32" s="82">
        <v>596</v>
      </c>
      <c r="H32" s="82">
        <v>688</v>
      </c>
      <c r="I32" s="82">
        <v>767</v>
      </c>
      <c r="J32" s="82">
        <v>846</v>
      </c>
      <c r="K32" s="82">
        <v>541</v>
      </c>
      <c r="L32" s="82">
        <v>569</v>
      </c>
      <c r="M32" s="82">
        <v>718</v>
      </c>
      <c r="N32" s="82">
        <v>861</v>
      </c>
      <c r="O32" s="82">
        <v>941</v>
      </c>
      <c r="P32" s="82">
        <v>1020</v>
      </c>
    </row>
    <row r="33" spans="1:16">
      <c r="A33" s="146" t="s">
        <v>33</v>
      </c>
      <c r="B33" s="144" t="s">
        <v>378</v>
      </c>
      <c r="C33" s="144" t="s">
        <v>1646</v>
      </c>
      <c r="D33" s="144"/>
      <c r="E33" s="82">
        <v>432</v>
      </c>
      <c r="F33" s="82">
        <v>463</v>
      </c>
      <c r="G33" s="82">
        <v>555</v>
      </c>
      <c r="H33" s="82">
        <v>641</v>
      </c>
      <c r="I33" s="82">
        <v>715</v>
      </c>
      <c r="J33" s="82">
        <v>789</v>
      </c>
      <c r="K33" s="82">
        <v>463</v>
      </c>
      <c r="L33" s="82">
        <v>535</v>
      </c>
      <c r="M33" s="82">
        <v>613</v>
      </c>
      <c r="N33" s="82">
        <v>758</v>
      </c>
      <c r="O33" s="82">
        <v>856</v>
      </c>
      <c r="P33" s="82">
        <v>944</v>
      </c>
    </row>
    <row r="34" spans="1:16">
      <c r="A34" s="146" t="s">
        <v>114</v>
      </c>
      <c r="B34" s="144" t="s">
        <v>1736</v>
      </c>
      <c r="C34" s="144" t="s">
        <v>1737</v>
      </c>
      <c r="D34" s="144"/>
      <c r="E34" s="82">
        <v>432</v>
      </c>
      <c r="F34" s="82">
        <v>463</v>
      </c>
      <c r="G34" s="82">
        <v>555</v>
      </c>
      <c r="H34" s="82">
        <v>641</v>
      </c>
      <c r="I34" s="82">
        <v>715</v>
      </c>
      <c r="J34" s="82">
        <v>789</v>
      </c>
      <c r="K34" s="82">
        <v>498</v>
      </c>
      <c r="L34" s="82">
        <v>499</v>
      </c>
      <c r="M34" s="82">
        <v>613</v>
      </c>
      <c r="N34" s="82">
        <v>797</v>
      </c>
      <c r="O34" s="82">
        <v>860</v>
      </c>
      <c r="P34" s="82">
        <v>944</v>
      </c>
    </row>
    <row r="35" spans="1:16">
      <c r="A35" s="146" t="s">
        <v>22</v>
      </c>
      <c r="B35" s="144" t="s">
        <v>383</v>
      </c>
      <c r="C35" s="144" t="s">
        <v>1635</v>
      </c>
      <c r="D35" s="144"/>
      <c r="E35" s="82">
        <v>514</v>
      </c>
      <c r="F35" s="82">
        <v>553</v>
      </c>
      <c r="G35" s="82">
        <v>663</v>
      </c>
      <c r="H35" s="82">
        <v>766</v>
      </c>
      <c r="I35" s="82">
        <v>855</v>
      </c>
      <c r="J35" s="82">
        <v>943</v>
      </c>
      <c r="K35" s="82">
        <v>514</v>
      </c>
      <c r="L35" s="82">
        <v>557</v>
      </c>
      <c r="M35" s="82">
        <v>696</v>
      </c>
      <c r="N35" s="82">
        <v>959</v>
      </c>
      <c r="O35" s="82">
        <v>1054</v>
      </c>
      <c r="P35" s="82">
        <v>1144</v>
      </c>
    </row>
    <row r="36" spans="1:16">
      <c r="A36" s="146" t="s">
        <v>115</v>
      </c>
      <c r="B36" s="144" t="s">
        <v>1738</v>
      </c>
      <c r="C36" s="144" t="s">
        <v>1739</v>
      </c>
      <c r="D36" s="144"/>
      <c r="E36" s="82">
        <v>388</v>
      </c>
      <c r="F36" s="82">
        <v>463</v>
      </c>
      <c r="G36" s="82">
        <v>555</v>
      </c>
      <c r="H36" s="82">
        <v>641</v>
      </c>
      <c r="I36" s="82">
        <v>715</v>
      </c>
      <c r="J36" s="82">
        <v>789</v>
      </c>
      <c r="K36" s="82">
        <v>388</v>
      </c>
      <c r="L36" s="82">
        <v>536</v>
      </c>
      <c r="M36" s="82">
        <v>595</v>
      </c>
      <c r="N36" s="82">
        <v>800</v>
      </c>
      <c r="O36" s="82">
        <v>873</v>
      </c>
      <c r="P36" s="82">
        <v>944</v>
      </c>
    </row>
    <row r="37" spans="1:16">
      <c r="A37" s="146" t="s">
        <v>116</v>
      </c>
      <c r="B37" s="144" t="s">
        <v>1740</v>
      </c>
      <c r="C37" s="144" t="s">
        <v>1741</v>
      </c>
      <c r="D37" s="144"/>
      <c r="E37" s="82">
        <v>432</v>
      </c>
      <c r="F37" s="82">
        <v>463</v>
      </c>
      <c r="G37" s="82">
        <v>555</v>
      </c>
      <c r="H37" s="82">
        <v>641</v>
      </c>
      <c r="I37" s="82">
        <v>715</v>
      </c>
      <c r="J37" s="82">
        <v>789</v>
      </c>
      <c r="K37" s="82">
        <v>484</v>
      </c>
      <c r="L37" s="82">
        <v>487</v>
      </c>
      <c r="M37" s="82">
        <v>595</v>
      </c>
      <c r="N37" s="82">
        <v>788</v>
      </c>
      <c r="O37" s="82">
        <v>818</v>
      </c>
      <c r="P37" s="82">
        <v>930</v>
      </c>
    </row>
    <row r="38" spans="1:16">
      <c r="A38" s="146" t="s">
        <v>52</v>
      </c>
      <c r="B38" s="144" t="s">
        <v>392</v>
      </c>
      <c r="C38" s="144" t="s">
        <v>1666</v>
      </c>
      <c r="D38" s="144"/>
      <c r="E38" s="82">
        <v>586</v>
      </c>
      <c r="F38" s="82">
        <v>628</v>
      </c>
      <c r="G38" s="82">
        <v>753</v>
      </c>
      <c r="H38" s="82">
        <v>870</v>
      </c>
      <c r="I38" s="82">
        <v>971</v>
      </c>
      <c r="J38" s="82">
        <v>1071</v>
      </c>
      <c r="K38" s="82">
        <v>694</v>
      </c>
      <c r="L38" s="82">
        <v>772</v>
      </c>
      <c r="M38" s="82">
        <v>937</v>
      </c>
      <c r="N38" s="82">
        <v>1097</v>
      </c>
      <c r="O38" s="82">
        <v>1205</v>
      </c>
      <c r="P38" s="82">
        <v>1311</v>
      </c>
    </row>
    <row r="39" spans="1:16">
      <c r="A39" s="146" t="s">
        <v>117</v>
      </c>
      <c r="B39" s="144" t="s">
        <v>1742</v>
      </c>
      <c r="C39" s="144" t="s">
        <v>1743</v>
      </c>
      <c r="D39" s="144"/>
      <c r="E39" s="82">
        <v>432</v>
      </c>
      <c r="F39" s="82">
        <v>463</v>
      </c>
      <c r="G39" s="82">
        <v>555</v>
      </c>
      <c r="H39" s="82">
        <v>641</v>
      </c>
      <c r="I39" s="82">
        <v>715</v>
      </c>
      <c r="J39" s="82">
        <v>789</v>
      </c>
      <c r="K39" s="82">
        <v>484</v>
      </c>
      <c r="L39" s="82">
        <v>530</v>
      </c>
      <c r="M39" s="82">
        <v>595</v>
      </c>
      <c r="N39" s="82">
        <v>788</v>
      </c>
      <c r="O39" s="82">
        <v>828</v>
      </c>
      <c r="P39" s="82">
        <v>940</v>
      </c>
    </row>
    <row r="40" spans="1:16">
      <c r="A40" s="146" t="s">
        <v>118</v>
      </c>
      <c r="B40" s="144" t="s">
        <v>1744</v>
      </c>
      <c r="C40" s="144" t="s">
        <v>1745</v>
      </c>
      <c r="D40" s="144"/>
      <c r="E40" s="82">
        <v>432</v>
      </c>
      <c r="F40" s="82">
        <v>463</v>
      </c>
      <c r="G40" s="82">
        <v>555</v>
      </c>
      <c r="H40" s="82">
        <v>641</v>
      </c>
      <c r="I40" s="82">
        <v>715</v>
      </c>
      <c r="J40" s="82">
        <v>789</v>
      </c>
      <c r="K40" s="82">
        <v>511</v>
      </c>
      <c r="L40" s="82">
        <v>514</v>
      </c>
      <c r="M40" s="82">
        <v>628</v>
      </c>
      <c r="N40" s="82">
        <v>800</v>
      </c>
      <c r="O40" s="82">
        <v>863</v>
      </c>
      <c r="P40" s="82">
        <v>944</v>
      </c>
    </row>
    <row r="41" spans="1:16">
      <c r="A41" s="146" t="s">
        <v>93</v>
      </c>
      <c r="B41" s="144" t="s">
        <v>400</v>
      </c>
      <c r="C41" s="144" t="s">
        <v>1706</v>
      </c>
      <c r="D41" s="144"/>
      <c r="E41" s="82">
        <v>488</v>
      </c>
      <c r="F41" s="82">
        <v>523</v>
      </c>
      <c r="G41" s="82">
        <v>628</v>
      </c>
      <c r="H41" s="82">
        <v>725</v>
      </c>
      <c r="I41" s="82">
        <v>810</v>
      </c>
      <c r="J41" s="82">
        <v>893</v>
      </c>
      <c r="K41" s="82">
        <v>566</v>
      </c>
      <c r="L41" s="82">
        <v>596</v>
      </c>
      <c r="M41" s="82">
        <v>709</v>
      </c>
      <c r="N41" s="82">
        <v>909</v>
      </c>
      <c r="O41" s="82">
        <v>994</v>
      </c>
      <c r="P41" s="82">
        <v>1078</v>
      </c>
    </row>
    <row r="42" spans="1:16">
      <c r="A42" s="146" t="s">
        <v>119</v>
      </c>
      <c r="B42" s="144" t="s">
        <v>1746</v>
      </c>
      <c r="C42" s="144" t="s">
        <v>1747</v>
      </c>
      <c r="D42" s="144"/>
      <c r="E42" s="82">
        <v>432</v>
      </c>
      <c r="F42" s="82">
        <v>463</v>
      </c>
      <c r="G42" s="82">
        <v>555</v>
      </c>
      <c r="H42" s="82">
        <v>641</v>
      </c>
      <c r="I42" s="82">
        <v>715</v>
      </c>
      <c r="J42" s="82">
        <v>789</v>
      </c>
      <c r="K42" s="82">
        <v>459</v>
      </c>
      <c r="L42" s="82">
        <v>511</v>
      </c>
      <c r="M42" s="82">
        <v>595</v>
      </c>
      <c r="N42" s="82">
        <v>774</v>
      </c>
      <c r="O42" s="82">
        <v>873</v>
      </c>
      <c r="P42" s="82">
        <v>944</v>
      </c>
    </row>
    <row r="43" spans="1:16">
      <c r="A43" s="146" t="s">
        <v>120</v>
      </c>
      <c r="B43" s="144" t="s">
        <v>1748</v>
      </c>
      <c r="C43" s="144" t="s">
        <v>1749</v>
      </c>
      <c r="D43" s="144"/>
      <c r="E43" s="82">
        <v>432</v>
      </c>
      <c r="F43" s="82">
        <v>463</v>
      </c>
      <c r="G43" s="82">
        <v>555</v>
      </c>
      <c r="H43" s="82">
        <v>641</v>
      </c>
      <c r="I43" s="82">
        <v>715</v>
      </c>
      <c r="J43" s="82">
        <v>789</v>
      </c>
      <c r="K43" s="82">
        <v>465</v>
      </c>
      <c r="L43" s="82">
        <v>535</v>
      </c>
      <c r="M43" s="82">
        <v>681</v>
      </c>
      <c r="N43" s="82">
        <v>800</v>
      </c>
      <c r="O43" s="82">
        <v>873</v>
      </c>
      <c r="P43" s="82">
        <v>944</v>
      </c>
    </row>
    <row r="44" spans="1:16">
      <c r="A44" s="146" t="s">
        <v>121</v>
      </c>
      <c r="B44" s="144" t="s">
        <v>1750</v>
      </c>
      <c r="C44" s="144" t="s">
        <v>1751</v>
      </c>
      <c r="D44" s="144"/>
      <c r="E44" s="82">
        <v>432</v>
      </c>
      <c r="F44" s="82">
        <v>463</v>
      </c>
      <c r="G44" s="82">
        <v>555</v>
      </c>
      <c r="H44" s="82">
        <v>641</v>
      </c>
      <c r="I44" s="82">
        <v>715</v>
      </c>
      <c r="J44" s="82">
        <v>789</v>
      </c>
      <c r="K44" s="82">
        <v>473</v>
      </c>
      <c r="L44" s="82">
        <v>508</v>
      </c>
      <c r="M44" s="82">
        <v>642</v>
      </c>
      <c r="N44" s="82">
        <v>788</v>
      </c>
      <c r="O44" s="82">
        <v>873</v>
      </c>
      <c r="P44" s="82">
        <v>944</v>
      </c>
    </row>
    <row r="45" spans="1:16">
      <c r="A45" s="146" t="s">
        <v>40</v>
      </c>
      <c r="B45" s="144" t="s">
        <v>412</v>
      </c>
      <c r="C45" s="144" t="s">
        <v>1653</v>
      </c>
      <c r="D45" s="144"/>
      <c r="E45" s="82">
        <v>613</v>
      </c>
      <c r="F45" s="82">
        <v>657</v>
      </c>
      <c r="G45" s="82">
        <v>788</v>
      </c>
      <c r="H45" s="82">
        <v>911</v>
      </c>
      <c r="I45" s="82">
        <v>1017</v>
      </c>
      <c r="J45" s="82">
        <v>1122</v>
      </c>
      <c r="K45" s="82">
        <v>671</v>
      </c>
      <c r="L45" s="82">
        <v>744</v>
      </c>
      <c r="M45" s="82">
        <v>905</v>
      </c>
      <c r="N45" s="82">
        <v>1134</v>
      </c>
      <c r="O45" s="82">
        <v>1264</v>
      </c>
      <c r="P45" s="82">
        <v>1376</v>
      </c>
    </row>
    <row r="46" spans="1:16">
      <c r="A46" s="146" t="s">
        <v>122</v>
      </c>
      <c r="B46" s="144" t="s">
        <v>1752</v>
      </c>
      <c r="C46" s="144" t="s">
        <v>1753</v>
      </c>
      <c r="D46" s="144"/>
      <c r="E46" s="82">
        <v>442</v>
      </c>
      <c r="F46" s="82">
        <v>473</v>
      </c>
      <c r="G46" s="82">
        <v>568</v>
      </c>
      <c r="H46" s="82">
        <v>656</v>
      </c>
      <c r="I46" s="82">
        <v>732</v>
      </c>
      <c r="J46" s="82">
        <v>808</v>
      </c>
      <c r="K46" s="82">
        <v>484</v>
      </c>
      <c r="L46" s="82">
        <v>487</v>
      </c>
      <c r="M46" s="82">
        <v>595</v>
      </c>
      <c r="N46" s="82">
        <v>790</v>
      </c>
      <c r="O46" s="82">
        <v>818</v>
      </c>
      <c r="P46" s="82">
        <v>933</v>
      </c>
    </row>
    <row r="47" spans="1:16">
      <c r="A47" s="146" t="s">
        <v>123</v>
      </c>
      <c r="B47" s="144" t="s">
        <v>1754</v>
      </c>
      <c r="C47" s="144" t="s">
        <v>1755</v>
      </c>
      <c r="D47" s="144"/>
      <c r="E47" s="82">
        <v>463</v>
      </c>
      <c r="F47" s="82">
        <v>496</v>
      </c>
      <c r="G47" s="82">
        <v>592</v>
      </c>
      <c r="H47" s="82">
        <v>688</v>
      </c>
      <c r="I47" s="82">
        <v>767</v>
      </c>
      <c r="J47" s="82">
        <v>846</v>
      </c>
      <c r="K47" s="82">
        <v>535</v>
      </c>
      <c r="L47" s="82">
        <v>590</v>
      </c>
      <c r="M47" s="82">
        <v>669</v>
      </c>
      <c r="N47" s="82">
        <v>855</v>
      </c>
      <c r="O47" s="82">
        <v>909</v>
      </c>
      <c r="P47" s="82">
        <v>1013</v>
      </c>
    </row>
    <row r="48" spans="1:16">
      <c r="A48" s="146" t="s">
        <v>80</v>
      </c>
      <c r="B48" s="144" t="s">
        <v>420</v>
      </c>
      <c r="C48" s="144" t="s">
        <v>1692</v>
      </c>
      <c r="D48" s="144"/>
      <c r="E48" s="82">
        <v>532</v>
      </c>
      <c r="F48" s="82">
        <v>570</v>
      </c>
      <c r="G48" s="82">
        <v>685</v>
      </c>
      <c r="H48" s="82">
        <v>790</v>
      </c>
      <c r="I48" s="82">
        <v>882</v>
      </c>
      <c r="J48" s="82">
        <v>973</v>
      </c>
      <c r="K48" s="82">
        <v>614</v>
      </c>
      <c r="L48" s="82">
        <v>683</v>
      </c>
      <c r="M48" s="82">
        <v>842</v>
      </c>
      <c r="N48" s="82">
        <v>980</v>
      </c>
      <c r="O48" s="82">
        <v>1089</v>
      </c>
      <c r="P48" s="82">
        <v>1182</v>
      </c>
    </row>
    <row r="49" spans="1:16">
      <c r="A49" s="146" t="s">
        <v>124</v>
      </c>
      <c r="B49" s="144" t="s">
        <v>1756</v>
      </c>
      <c r="C49" s="144" t="s">
        <v>1757</v>
      </c>
      <c r="D49" s="144"/>
      <c r="E49" s="82">
        <v>432</v>
      </c>
      <c r="F49" s="82">
        <v>463</v>
      </c>
      <c r="G49" s="82">
        <v>555</v>
      </c>
      <c r="H49" s="82">
        <v>641</v>
      </c>
      <c r="I49" s="82">
        <v>715</v>
      </c>
      <c r="J49" s="82">
        <v>789</v>
      </c>
      <c r="K49" s="82">
        <v>482</v>
      </c>
      <c r="L49" s="82">
        <v>517</v>
      </c>
      <c r="M49" s="82">
        <v>612</v>
      </c>
      <c r="N49" s="82">
        <v>779</v>
      </c>
      <c r="O49" s="82">
        <v>850</v>
      </c>
      <c r="P49" s="82">
        <v>933</v>
      </c>
    </row>
    <row r="50" spans="1:16">
      <c r="A50" s="146" t="s">
        <v>125</v>
      </c>
      <c r="B50" s="144" t="s">
        <v>1758</v>
      </c>
      <c r="C50" s="144" t="s">
        <v>1759</v>
      </c>
      <c r="D50" s="144"/>
      <c r="E50" s="82">
        <v>452</v>
      </c>
      <c r="F50" s="82">
        <v>485</v>
      </c>
      <c r="G50" s="82">
        <v>582</v>
      </c>
      <c r="H50" s="82">
        <v>672</v>
      </c>
      <c r="I50" s="82">
        <v>750</v>
      </c>
      <c r="J50" s="82">
        <v>828</v>
      </c>
      <c r="K50" s="82">
        <v>569</v>
      </c>
      <c r="L50" s="82">
        <v>611</v>
      </c>
      <c r="M50" s="82">
        <v>734</v>
      </c>
      <c r="N50" s="82">
        <v>840</v>
      </c>
      <c r="O50" s="82">
        <v>918</v>
      </c>
      <c r="P50" s="82">
        <v>994</v>
      </c>
    </row>
    <row r="51" spans="1:16">
      <c r="A51" s="146" t="s">
        <v>126</v>
      </c>
      <c r="B51" s="144" t="s">
        <v>1760</v>
      </c>
      <c r="C51" s="144" t="s">
        <v>1761</v>
      </c>
      <c r="D51" s="144"/>
      <c r="E51" s="82">
        <v>545</v>
      </c>
      <c r="F51" s="82">
        <v>583</v>
      </c>
      <c r="G51" s="82">
        <v>700</v>
      </c>
      <c r="H51" s="82">
        <v>808</v>
      </c>
      <c r="I51" s="82">
        <v>902</v>
      </c>
      <c r="J51" s="82">
        <v>996</v>
      </c>
      <c r="K51" s="82">
        <v>603</v>
      </c>
      <c r="L51" s="82">
        <v>604</v>
      </c>
      <c r="M51" s="82">
        <v>762</v>
      </c>
      <c r="N51" s="82">
        <v>940</v>
      </c>
      <c r="O51" s="82">
        <v>969</v>
      </c>
      <c r="P51" s="82">
        <v>1114</v>
      </c>
    </row>
    <row r="52" spans="1:16">
      <c r="A52" s="146" t="s">
        <v>61</v>
      </c>
      <c r="B52" s="144" t="s">
        <v>431</v>
      </c>
      <c r="C52" s="144" t="s">
        <v>1677</v>
      </c>
      <c r="D52" s="144"/>
      <c r="E52" s="82">
        <v>496</v>
      </c>
      <c r="F52" s="82">
        <v>531</v>
      </c>
      <c r="G52" s="82">
        <v>638</v>
      </c>
      <c r="H52" s="82">
        <v>737</v>
      </c>
      <c r="I52" s="82">
        <v>822</v>
      </c>
      <c r="J52" s="82">
        <v>908</v>
      </c>
      <c r="K52" s="82">
        <v>534</v>
      </c>
      <c r="L52" s="82">
        <v>590</v>
      </c>
      <c r="M52" s="82">
        <v>749</v>
      </c>
      <c r="N52" s="82">
        <v>924</v>
      </c>
      <c r="O52" s="82">
        <v>1011</v>
      </c>
      <c r="P52" s="82">
        <v>1097</v>
      </c>
    </row>
    <row r="53" spans="1:16">
      <c r="A53" s="146" t="s">
        <v>127</v>
      </c>
      <c r="B53" s="144" t="s">
        <v>1762</v>
      </c>
      <c r="C53" s="144" t="s">
        <v>1763</v>
      </c>
      <c r="D53" s="144"/>
      <c r="E53" s="82">
        <v>430</v>
      </c>
      <c r="F53" s="82">
        <v>463</v>
      </c>
      <c r="G53" s="82">
        <v>555</v>
      </c>
      <c r="H53" s="82">
        <v>641</v>
      </c>
      <c r="I53" s="82">
        <v>715</v>
      </c>
      <c r="J53" s="82">
        <v>789</v>
      </c>
      <c r="K53" s="82">
        <v>430</v>
      </c>
      <c r="L53" s="82">
        <v>510</v>
      </c>
      <c r="M53" s="82">
        <v>634</v>
      </c>
      <c r="N53" s="82">
        <v>800</v>
      </c>
      <c r="O53" s="82">
        <v>873</v>
      </c>
      <c r="P53" s="82">
        <v>944</v>
      </c>
    </row>
    <row r="54" spans="1:16">
      <c r="A54" s="146" t="s">
        <v>128</v>
      </c>
      <c r="B54" s="144" t="s">
        <v>1764</v>
      </c>
      <c r="C54" s="144" t="s">
        <v>1765</v>
      </c>
      <c r="D54" s="144"/>
      <c r="E54" s="82">
        <v>452</v>
      </c>
      <c r="F54" s="82">
        <v>484</v>
      </c>
      <c r="G54" s="82">
        <v>581</v>
      </c>
      <c r="H54" s="82">
        <v>671</v>
      </c>
      <c r="I54" s="82">
        <v>748</v>
      </c>
      <c r="J54" s="82">
        <v>826</v>
      </c>
      <c r="K54" s="82">
        <v>568</v>
      </c>
      <c r="L54" s="82">
        <v>603</v>
      </c>
      <c r="M54" s="82">
        <v>687</v>
      </c>
      <c r="N54" s="82">
        <v>839</v>
      </c>
      <c r="O54" s="82">
        <v>916</v>
      </c>
      <c r="P54" s="82">
        <v>992</v>
      </c>
    </row>
    <row r="55" spans="1:16">
      <c r="A55" s="146" t="s">
        <v>129</v>
      </c>
      <c r="B55" s="144" t="s">
        <v>1766</v>
      </c>
      <c r="C55" s="144" t="s">
        <v>1767</v>
      </c>
      <c r="D55" s="144"/>
      <c r="E55" s="82">
        <v>448</v>
      </c>
      <c r="F55" s="82">
        <v>480</v>
      </c>
      <c r="G55" s="82">
        <v>576</v>
      </c>
      <c r="H55" s="82">
        <v>665</v>
      </c>
      <c r="I55" s="82">
        <v>742</v>
      </c>
      <c r="J55" s="82">
        <v>819</v>
      </c>
      <c r="K55" s="82">
        <v>491</v>
      </c>
      <c r="L55" s="82">
        <v>493</v>
      </c>
      <c r="M55" s="82">
        <v>595</v>
      </c>
      <c r="N55" s="82">
        <v>768</v>
      </c>
      <c r="O55" s="82">
        <v>793</v>
      </c>
      <c r="P55" s="82">
        <v>912</v>
      </c>
    </row>
    <row r="56" spans="1:16">
      <c r="A56" s="146" t="s">
        <v>69</v>
      </c>
      <c r="B56" s="144" t="s">
        <v>443</v>
      </c>
      <c r="C56" s="144" t="s">
        <v>1683</v>
      </c>
      <c r="D56" s="144"/>
      <c r="E56" s="82">
        <v>478</v>
      </c>
      <c r="F56" s="82">
        <v>521</v>
      </c>
      <c r="G56" s="82">
        <v>626</v>
      </c>
      <c r="H56" s="82">
        <v>723</v>
      </c>
      <c r="I56" s="82">
        <v>806</v>
      </c>
      <c r="J56" s="82">
        <v>890</v>
      </c>
      <c r="K56" s="82">
        <v>478</v>
      </c>
      <c r="L56" s="82">
        <v>582</v>
      </c>
      <c r="M56" s="82">
        <v>735</v>
      </c>
      <c r="N56" s="82">
        <v>906</v>
      </c>
      <c r="O56" s="82">
        <v>991</v>
      </c>
      <c r="P56" s="82">
        <v>1076</v>
      </c>
    </row>
    <row r="57" spans="1:16">
      <c r="A57" s="146" t="s">
        <v>130</v>
      </c>
      <c r="B57" s="144" t="s">
        <v>1768</v>
      </c>
      <c r="C57" s="144" t="s">
        <v>1769</v>
      </c>
      <c r="D57" s="144"/>
      <c r="E57" s="82">
        <v>432</v>
      </c>
      <c r="F57" s="82">
        <v>463</v>
      </c>
      <c r="G57" s="82">
        <v>555</v>
      </c>
      <c r="H57" s="82">
        <v>641</v>
      </c>
      <c r="I57" s="82">
        <v>715</v>
      </c>
      <c r="J57" s="82">
        <v>789</v>
      </c>
      <c r="K57" s="82">
        <v>493</v>
      </c>
      <c r="L57" s="82">
        <v>522</v>
      </c>
      <c r="M57" s="82">
        <v>595</v>
      </c>
      <c r="N57" s="82">
        <v>772</v>
      </c>
      <c r="O57" s="82">
        <v>873</v>
      </c>
      <c r="P57" s="82">
        <v>944</v>
      </c>
    </row>
    <row r="58" spans="1:16">
      <c r="A58" s="146" t="s">
        <v>131</v>
      </c>
      <c r="B58" s="144" t="s">
        <v>1770</v>
      </c>
      <c r="C58" s="144" t="s">
        <v>1771</v>
      </c>
      <c r="D58" s="144"/>
      <c r="E58" s="82">
        <v>448</v>
      </c>
      <c r="F58" s="82">
        <v>480</v>
      </c>
      <c r="G58" s="82">
        <v>576</v>
      </c>
      <c r="H58" s="82">
        <v>665</v>
      </c>
      <c r="I58" s="82">
        <v>742</v>
      </c>
      <c r="J58" s="82">
        <v>819</v>
      </c>
      <c r="K58" s="82">
        <v>451</v>
      </c>
      <c r="L58" s="82">
        <v>494</v>
      </c>
      <c r="M58" s="82">
        <v>652</v>
      </c>
      <c r="N58" s="82">
        <v>779</v>
      </c>
      <c r="O58" s="82">
        <v>799</v>
      </c>
      <c r="P58" s="82">
        <v>919</v>
      </c>
    </row>
    <row r="59" spans="1:16">
      <c r="A59" s="146" t="s">
        <v>41</v>
      </c>
      <c r="B59" s="144" t="s">
        <v>451</v>
      </c>
      <c r="C59" s="144" t="s">
        <v>1654</v>
      </c>
      <c r="D59" s="144"/>
      <c r="E59" s="82">
        <v>613</v>
      </c>
      <c r="F59" s="82">
        <v>657</v>
      </c>
      <c r="G59" s="82">
        <v>788</v>
      </c>
      <c r="H59" s="82">
        <v>911</v>
      </c>
      <c r="I59" s="82">
        <v>1017</v>
      </c>
      <c r="J59" s="82">
        <v>1122</v>
      </c>
      <c r="K59" s="82">
        <v>671</v>
      </c>
      <c r="L59" s="82">
        <v>744</v>
      </c>
      <c r="M59" s="82">
        <v>905</v>
      </c>
      <c r="N59" s="82">
        <v>1134</v>
      </c>
      <c r="O59" s="82">
        <v>1264</v>
      </c>
      <c r="P59" s="82">
        <v>1376</v>
      </c>
    </row>
    <row r="60" spans="1:16">
      <c r="A60" s="146" t="s">
        <v>132</v>
      </c>
      <c r="B60" s="144" t="s">
        <v>1772</v>
      </c>
      <c r="C60" s="144" t="s">
        <v>1773</v>
      </c>
      <c r="D60" s="144"/>
      <c r="E60" s="82">
        <v>432</v>
      </c>
      <c r="F60" s="82">
        <v>463</v>
      </c>
      <c r="G60" s="82">
        <v>555</v>
      </c>
      <c r="H60" s="82">
        <v>641</v>
      </c>
      <c r="I60" s="82">
        <v>715</v>
      </c>
      <c r="J60" s="82">
        <v>789</v>
      </c>
      <c r="K60" s="82">
        <v>491</v>
      </c>
      <c r="L60" s="82">
        <v>493</v>
      </c>
      <c r="M60" s="82">
        <v>595</v>
      </c>
      <c r="N60" s="82">
        <v>768</v>
      </c>
      <c r="O60" s="82">
        <v>793</v>
      </c>
      <c r="P60" s="82">
        <v>912</v>
      </c>
    </row>
    <row r="61" spans="1:16">
      <c r="A61" s="146" t="s">
        <v>134</v>
      </c>
      <c r="B61" s="144" t="s">
        <v>1774</v>
      </c>
      <c r="C61" s="144" t="s">
        <v>1775</v>
      </c>
      <c r="D61" s="144"/>
      <c r="E61" s="82">
        <v>421</v>
      </c>
      <c r="F61" s="82">
        <v>463</v>
      </c>
      <c r="G61" s="82">
        <v>555</v>
      </c>
      <c r="H61" s="82">
        <v>641</v>
      </c>
      <c r="I61" s="82">
        <v>715</v>
      </c>
      <c r="J61" s="82">
        <v>789</v>
      </c>
      <c r="K61" s="82">
        <v>421</v>
      </c>
      <c r="L61" s="82">
        <v>536</v>
      </c>
      <c r="M61" s="82">
        <v>647</v>
      </c>
      <c r="N61" s="82">
        <v>800</v>
      </c>
      <c r="O61" s="82">
        <v>873</v>
      </c>
      <c r="P61" s="82">
        <v>944</v>
      </c>
    </row>
    <row r="62" spans="1:16">
      <c r="A62" s="146" t="s">
        <v>42</v>
      </c>
      <c r="B62" s="144" t="s">
        <v>459</v>
      </c>
      <c r="C62" s="144" t="s">
        <v>1655</v>
      </c>
      <c r="D62" s="144"/>
      <c r="E62" s="82">
        <v>613</v>
      </c>
      <c r="F62" s="82">
        <v>657</v>
      </c>
      <c r="G62" s="82">
        <v>788</v>
      </c>
      <c r="H62" s="82">
        <v>911</v>
      </c>
      <c r="I62" s="82">
        <v>1017</v>
      </c>
      <c r="J62" s="82">
        <v>1122</v>
      </c>
      <c r="K62" s="82">
        <v>671</v>
      </c>
      <c r="L62" s="82">
        <v>744</v>
      </c>
      <c r="M62" s="82">
        <v>905</v>
      </c>
      <c r="N62" s="82">
        <v>1134</v>
      </c>
      <c r="O62" s="82">
        <v>1264</v>
      </c>
      <c r="P62" s="82">
        <v>1376</v>
      </c>
    </row>
    <row r="63" spans="1:16">
      <c r="A63" s="146" t="s">
        <v>43</v>
      </c>
      <c r="B63" s="144" t="s">
        <v>461</v>
      </c>
      <c r="C63" s="144" t="s">
        <v>1656</v>
      </c>
      <c r="D63" s="144"/>
      <c r="E63" s="82">
        <v>613</v>
      </c>
      <c r="F63" s="82">
        <v>657</v>
      </c>
      <c r="G63" s="82">
        <v>788</v>
      </c>
      <c r="H63" s="82">
        <v>911</v>
      </c>
      <c r="I63" s="82">
        <v>1017</v>
      </c>
      <c r="J63" s="82">
        <v>1122</v>
      </c>
      <c r="K63" s="82">
        <v>671</v>
      </c>
      <c r="L63" s="82">
        <v>744</v>
      </c>
      <c r="M63" s="82">
        <v>905</v>
      </c>
      <c r="N63" s="82">
        <v>1134</v>
      </c>
      <c r="O63" s="82">
        <v>1264</v>
      </c>
      <c r="P63" s="82">
        <v>1376</v>
      </c>
    </row>
    <row r="64" spans="1:16">
      <c r="A64" s="146" t="s">
        <v>133</v>
      </c>
      <c r="B64" s="144" t="s">
        <v>1776</v>
      </c>
      <c r="C64" s="144" t="s">
        <v>1777</v>
      </c>
      <c r="D64" s="144"/>
      <c r="E64" s="82">
        <v>440</v>
      </c>
      <c r="F64" s="82">
        <v>456</v>
      </c>
      <c r="G64" s="82">
        <v>576</v>
      </c>
      <c r="H64" s="82">
        <v>665</v>
      </c>
      <c r="I64" s="82">
        <v>742</v>
      </c>
      <c r="J64" s="82">
        <v>819</v>
      </c>
      <c r="K64" s="82">
        <v>440</v>
      </c>
      <c r="L64" s="82">
        <v>456</v>
      </c>
      <c r="M64" s="82">
        <v>595</v>
      </c>
      <c r="N64" s="82">
        <v>777</v>
      </c>
      <c r="O64" s="82">
        <v>841</v>
      </c>
      <c r="P64" s="82">
        <v>949</v>
      </c>
    </row>
    <row r="65" spans="1:16">
      <c r="A65" s="146" t="s">
        <v>135</v>
      </c>
      <c r="B65" s="144" t="s">
        <v>1778</v>
      </c>
      <c r="C65" s="144" t="s">
        <v>1779</v>
      </c>
      <c r="D65" s="144"/>
      <c r="E65" s="82">
        <v>432</v>
      </c>
      <c r="F65" s="82">
        <v>463</v>
      </c>
      <c r="G65" s="82">
        <v>555</v>
      </c>
      <c r="H65" s="82">
        <v>641</v>
      </c>
      <c r="I65" s="82">
        <v>715</v>
      </c>
      <c r="J65" s="82">
        <v>789</v>
      </c>
      <c r="K65" s="82">
        <v>459</v>
      </c>
      <c r="L65" s="82">
        <v>511</v>
      </c>
      <c r="M65" s="82">
        <v>595</v>
      </c>
      <c r="N65" s="82">
        <v>774</v>
      </c>
      <c r="O65" s="82">
        <v>873</v>
      </c>
      <c r="P65" s="82">
        <v>944</v>
      </c>
    </row>
    <row r="66" spans="1:16">
      <c r="A66" s="146" t="s">
        <v>136</v>
      </c>
      <c r="B66" s="144" t="s">
        <v>1780</v>
      </c>
      <c r="C66" s="144" t="s">
        <v>1781</v>
      </c>
      <c r="D66" s="144"/>
      <c r="E66" s="82">
        <v>432</v>
      </c>
      <c r="F66" s="82">
        <v>463</v>
      </c>
      <c r="G66" s="82">
        <v>555</v>
      </c>
      <c r="H66" s="82">
        <v>641</v>
      </c>
      <c r="I66" s="82">
        <v>715</v>
      </c>
      <c r="J66" s="82">
        <v>789</v>
      </c>
      <c r="K66" s="82">
        <v>488</v>
      </c>
      <c r="L66" s="82">
        <v>490</v>
      </c>
      <c r="M66" s="82">
        <v>595</v>
      </c>
      <c r="N66" s="82">
        <v>795</v>
      </c>
      <c r="O66" s="82">
        <v>873</v>
      </c>
      <c r="P66" s="82">
        <v>944</v>
      </c>
    </row>
    <row r="67" spans="1:16">
      <c r="A67" s="146" t="s">
        <v>137</v>
      </c>
      <c r="B67" s="144" t="s">
        <v>1782</v>
      </c>
      <c r="C67" s="144" t="s">
        <v>1783</v>
      </c>
      <c r="D67" s="144"/>
      <c r="E67" s="82">
        <v>443</v>
      </c>
      <c r="F67" s="82">
        <v>475</v>
      </c>
      <c r="G67" s="82">
        <v>570</v>
      </c>
      <c r="H67" s="82">
        <v>658</v>
      </c>
      <c r="I67" s="82">
        <v>733</v>
      </c>
      <c r="J67" s="82">
        <v>810</v>
      </c>
      <c r="K67" s="82">
        <v>526</v>
      </c>
      <c r="L67" s="82">
        <v>529</v>
      </c>
      <c r="M67" s="82">
        <v>646</v>
      </c>
      <c r="N67" s="82">
        <v>822</v>
      </c>
      <c r="O67" s="82">
        <v>888</v>
      </c>
      <c r="P67" s="82">
        <v>971</v>
      </c>
    </row>
    <row r="68" spans="1:16">
      <c r="A68" s="146" t="s">
        <v>138</v>
      </c>
      <c r="B68" s="144" t="s">
        <v>1784</v>
      </c>
      <c r="C68" s="144" t="s">
        <v>1785</v>
      </c>
      <c r="D68" s="144"/>
      <c r="E68" s="82">
        <v>411</v>
      </c>
      <c r="F68" s="82">
        <v>463</v>
      </c>
      <c r="G68" s="82">
        <v>555</v>
      </c>
      <c r="H68" s="82">
        <v>641</v>
      </c>
      <c r="I68" s="82">
        <v>715</v>
      </c>
      <c r="J68" s="82">
        <v>789</v>
      </c>
      <c r="K68" s="82">
        <v>411</v>
      </c>
      <c r="L68" s="82">
        <v>516</v>
      </c>
      <c r="M68" s="82">
        <v>595</v>
      </c>
      <c r="N68" s="82">
        <v>788</v>
      </c>
      <c r="O68" s="82">
        <v>844</v>
      </c>
      <c r="P68" s="82">
        <v>944</v>
      </c>
    </row>
    <row r="69" spans="1:16">
      <c r="A69" s="146" t="s">
        <v>139</v>
      </c>
      <c r="B69" s="144" t="s">
        <v>1786</v>
      </c>
      <c r="C69" s="144" t="s">
        <v>1787</v>
      </c>
      <c r="D69" s="144"/>
      <c r="E69" s="82">
        <v>432</v>
      </c>
      <c r="F69" s="82">
        <v>463</v>
      </c>
      <c r="G69" s="82">
        <v>555</v>
      </c>
      <c r="H69" s="82">
        <v>641</v>
      </c>
      <c r="I69" s="82">
        <v>715</v>
      </c>
      <c r="J69" s="82">
        <v>789</v>
      </c>
      <c r="K69" s="82">
        <v>482</v>
      </c>
      <c r="L69" s="82">
        <v>517</v>
      </c>
      <c r="M69" s="82">
        <v>612</v>
      </c>
      <c r="N69" s="82">
        <v>779</v>
      </c>
      <c r="O69" s="82">
        <v>850</v>
      </c>
      <c r="P69" s="82">
        <v>933</v>
      </c>
    </row>
    <row r="70" spans="1:16">
      <c r="A70" s="146" t="s">
        <v>73</v>
      </c>
      <c r="B70" s="144" t="s">
        <v>482</v>
      </c>
      <c r="C70" s="144" t="s">
        <v>1687</v>
      </c>
      <c r="D70" s="144"/>
      <c r="E70" s="82">
        <v>495</v>
      </c>
      <c r="F70" s="82">
        <v>530</v>
      </c>
      <c r="G70" s="82">
        <v>636</v>
      </c>
      <c r="H70" s="82">
        <v>735</v>
      </c>
      <c r="I70" s="82">
        <v>820</v>
      </c>
      <c r="J70" s="82">
        <v>904</v>
      </c>
      <c r="K70" s="82">
        <v>534</v>
      </c>
      <c r="L70" s="82">
        <v>566</v>
      </c>
      <c r="M70" s="82">
        <v>742</v>
      </c>
      <c r="N70" s="82">
        <v>922</v>
      </c>
      <c r="O70" s="82">
        <v>1009</v>
      </c>
      <c r="P70" s="82">
        <v>1095</v>
      </c>
    </row>
    <row r="71" spans="1:16">
      <c r="A71" s="146" t="s">
        <v>140</v>
      </c>
      <c r="B71" s="144" t="s">
        <v>1788</v>
      </c>
      <c r="C71" s="144" t="s">
        <v>1789</v>
      </c>
      <c r="D71" s="144"/>
      <c r="E71" s="82">
        <v>432</v>
      </c>
      <c r="F71" s="82">
        <v>463</v>
      </c>
      <c r="G71" s="82">
        <v>555</v>
      </c>
      <c r="H71" s="82">
        <v>641</v>
      </c>
      <c r="I71" s="82">
        <v>715</v>
      </c>
      <c r="J71" s="82">
        <v>789</v>
      </c>
      <c r="K71" s="82">
        <v>488</v>
      </c>
      <c r="L71" s="82">
        <v>490</v>
      </c>
      <c r="M71" s="82">
        <v>595</v>
      </c>
      <c r="N71" s="82">
        <v>795</v>
      </c>
      <c r="O71" s="82">
        <v>873</v>
      </c>
      <c r="P71" s="82">
        <v>944</v>
      </c>
    </row>
    <row r="72" spans="1:16">
      <c r="A72" s="146" t="s">
        <v>51</v>
      </c>
      <c r="B72" s="144" t="s">
        <v>490</v>
      </c>
      <c r="C72" s="144" t="s">
        <v>1665</v>
      </c>
      <c r="D72" s="144"/>
      <c r="E72" s="82">
        <v>432</v>
      </c>
      <c r="F72" s="82">
        <v>463</v>
      </c>
      <c r="G72" s="82">
        <v>555</v>
      </c>
      <c r="H72" s="82">
        <v>641</v>
      </c>
      <c r="I72" s="82">
        <v>715</v>
      </c>
      <c r="J72" s="82">
        <v>789</v>
      </c>
      <c r="K72" s="82">
        <v>521</v>
      </c>
      <c r="L72" s="82">
        <v>559</v>
      </c>
      <c r="M72" s="82">
        <v>666</v>
      </c>
      <c r="N72" s="82">
        <v>800</v>
      </c>
      <c r="O72" s="82">
        <v>873</v>
      </c>
      <c r="P72" s="82">
        <v>944</v>
      </c>
    </row>
    <row r="73" spans="1:16">
      <c r="A73" s="146" t="s">
        <v>44</v>
      </c>
      <c r="B73" s="144" t="s">
        <v>487</v>
      </c>
      <c r="C73" s="144" t="s">
        <v>1657</v>
      </c>
      <c r="D73" s="144"/>
      <c r="E73" s="82">
        <v>613</v>
      </c>
      <c r="F73" s="82">
        <v>657</v>
      </c>
      <c r="G73" s="82">
        <v>788</v>
      </c>
      <c r="H73" s="82">
        <v>911</v>
      </c>
      <c r="I73" s="82">
        <v>1017</v>
      </c>
      <c r="J73" s="82">
        <v>1122</v>
      </c>
      <c r="K73" s="82">
        <v>671</v>
      </c>
      <c r="L73" s="82">
        <v>744</v>
      </c>
      <c r="M73" s="82">
        <v>905</v>
      </c>
      <c r="N73" s="82">
        <v>1134</v>
      </c>
      <c r="O73" s="82">
        <v>1264</v>
      </c>
      <c r="P73" s="82">
        <v>1376</v>
      </c>
    </row>
    <row r="74" spans="1:16">
      <c r="A74" s="146" t="s">
        <v>141</v>
      </c>
      <c r="B74" s="144" t="s">
        <v>1790</v>
      </c>
      <c r="C74" s="144" t="s">
        <v>1791</v>
      </c>
      <c r="D74" s="144"/>
      <c r="E74" s="82">
        <v>463</v>
      </c>
      <c r="F74" s="82">
        <v>496</v>
      </c>
      <c r="G74" s="82">
        <v>596</v>
      </c>
      <c r="H74" s="82">
        <v>688</v>
      </c>
      <c r="I74" s="82">
        <v>767</v>
      </c>
      <c r="J74" s="82">
        <v>846</v>
      </c>
      <c r="K74" s="82">
        <v>490</v>
      </c>
      <c r="L74" s="82">
        <v>531</v>
      </c>
      <c r="M74" s="82">
        <v>663</v>
      </c>
      <c r="N74" s="82">
        <v>809</v>
      </c>
      <c r="O74" s="82">
        <v>833</v>
      </c>
      <c r="P74" s="82">
        <v>958</v>
      </c>
    </row>
    <row r="75" spans="1:16">
      <c r="A75" s="146" t="s">
        <v>142</v>
      </c>
      <c r="B75" s="144" t="s">
        <v>1792</v>
      </c>
      <c r="C75" s="144" t="s">
        <v>1793</v>
      </c>
      <c r="D75" s="144"/>
      <c r="E75" s="82">
        <v>392</v>
      </c>
      <c r="F75" s="82">
        <v>463</v>
      </c>
      <c r="G75" s="82">
        <v>555</v>
      </c>
      <c r="H75" s="82">
        <v>641</v>
      </c>
      <c r="I75" s="82">
        <v>715</v>
      </c>
      <c r="J75" s="82">
        <v>789</v>
      </c>
      <c r="K75" s="82">
        <v>392</v>
      </c>
      <c r="L75" s="82">
        <v>535</v>
      </c>
      <c r="M75" s="82">
        <v>602</v>
      </c>
      <c r="N75" s="82">
        <v>768</v>
      </c>
      <c r="O75" s="82">
        <v>797</v>
      </c>
      <c r="P75" s="82">
        <v>917</v>
      </c>
    </row>
    <row r="76" spans="1:16">
      <c r="A76" s="146" t="s">
        <v>143</v>
      </c>
      <c r="B76" s="144" t="s">
        <v>1794</v>
      </c>
      <c r="C76" s="144" t="s">
        <v>1795</v>
      </c>
      <c r="D76" s="144"/>
      <c r="E76" s="82">
        <v>475</v>
      </c>
      <c r="F76" s="82">
        <v>508</v>
      </c>
      <c r="G76" s="82">
        <v>610</v>
      </c>
      <c r="H76" s="82">
        <v>705</v>
      </c>
      <c r="I76" s="82">
        <v>786</v>
      </c>
      <c r="J76" s="82">
        <v>868</v>
      </c>
      <c r="K76" s="82">
        <v>548</v>
      </c>
      <c r="L76" s="82">
        <v>552</v>
      </c>
      <c r="M76" s="82">
        <v>658</v>
      </c>
      <c r="N76" s="82">
        <v>821</v>
      </c>
      <c r="O76" s="82">
        <v>845</v>
      </c>
      <c r="P76" s="82">
        <v>972</v>
      </c>
    </row>
    <row r="77" spans="1:16">
      <c r="A77" s="146" t="s">
        <v>144</v>
      </c>
      <c r="B77" s="144" t="s">
        <v>1796</v>
      </c>
      <c r="C77" s="144" t="s">
        <v>1797</v>
      </c>
      <c r="D77" s="144"/>
      <c r="E77" s="82">
        <v>491</v>
      </c>
      <c r="F77" s="82">
        <v>547</v>
      </c>
      <c r="G77" s="82">
        <v>656</v>
      </c>
      <c r="H77" s="82">
        <v>758</v>
      </c>
      <c r="I77" s="82">
        <v>846</v>
      </c>
      <c r="J77" s="82">
        <v>933</v>
      </c>
      <c r="K77" s="82">
        <v>491</v>
      </c>
      <c r="L77" s="82">
        <v>558</v>
      </c>
      <c r="M77" s="82">
        <v>675</v>
      </c>
      <c r="N77" s="82">
        <v>838</v>
      </c>
      <c r="O77" s="82">
        <v>863</v>
      </c>
      <c r="P77" s="82">
        <v>992</v>
      </c>
    </row>
    <row r="78" spans="1:16">
      <c r="A78" s="146" t="s">
        <v>145</v>
      </c>
      <c r="B78" s="144" t="s">
        <v>1798</v>
      </c>
      <c r="C78" s="144" t="s">
        <v>1799</v>
      </c>
      <c r="D78" s="144"/>
      <c r="E78" s="82">
        <v>440</v>
      </c>
      <c r="F78" s="82">
        <v>461</v>
      </c>
      <c r="G78" s="82">
        <v>565</v>
      </c>
      <c r="H78" s="82">
        <v>653</v>
      </c>
      <c r="I78" s="82">
        <v>728</v>
      </c>
      <c r="J78" s="82">
        <v>803</v>
      </c>
      <c r="K78" s="82">
        <v>459</v>
      </c>
      <c r="L78" s="82">
        <v>461</v>
      </c>
      <c r="M78" s="82">
        <v>595</v>
      </c>
      <c r="N78" s="82">
        <v>815</v>
      </c>
      <c r="O78" s="82">
        <v>890</v>
      </c>
      <c r="P78" s="82">
        <v>963</v>
      </c>
    </row>
    <row r="79" spans="1:16">
      <c r="A79" s="146" t="s">
        <v>146</v>
      </c>
      <c r="B79" s="144" t="s">
        <v>1800</v>
      </c>
      <c r="C79" s="144" t="s">
        <v>1801</v>
      </c>
      <c r="D79" s="144"/>
      <c r="E79" s="82">
        <v>432</v>
      </c>
      <c r="F79" s="82">
        <v>463</v>
      </c>
      <c r="G79" s="82">
        <v>555</v>
      </c>
      <c r="H79" s="82">
        <v>641</v>
      </c>
      <c r="I79" s="82">
        <v>715</v>
      </c>
      <c r="J79" s="82">
        <v>789</v>
      </c>
      <c r="K79" s="82">
        <v>459</v>
      </c>
      <c r="L79" s="82">
        <v>511</v>
      </c>
      <c r="M79" s="82">
        <v>595</v>
      </c>
      <c r="N79" s="82">
        <v>774</v>
      </c>
      <c r="O79" s="82">
        <v>873</v>
      </c>
      <c r="P79" s="82">
        <v>944</v>
      </c>
    </row>
    <row r="80" spans="1:16">
      <c r="A80" s="146" t="s">
        <v>147</v>
      </c>
      <c r="B80" s="144" t="s">
        <v>1802</v>
      </c>
      <c r="C80" s="144" t="s">
        <v>1803</v>
      </c>
      <c r="D80" s="144"/>
      <c r="E80" s="82">
        <v>403</v>
      </c>
      <c r="F80" s="82">
        <v>463</v>
      </c>
      <c r="G80" s="82">
        <v>555</v>
      </c>
      <c r="H80" s="82">
        <v>641</v>
      </c>
      <c r="I80" s="82">
        <v>715</v>
      </c>
      <c r="J80" s="82">
        <v>789</v>
      </c>
      <c r="K80" s="82">
        <v>403</v>
      </c>
      <c r="L80" s="82">
        <v>478</v>
      </c>
      <c r="M80" s="82">
        <v>595</v>
      </c>
      <c r="N80" s="82">
        <v>758</v>
      </c>
      <c r="O80" s="82">
        <v>873</v>
      </c>
      <c r="P80" s="82">
        <v>944</v>
      </c>
    </row>
    <row r="81" spans="1:16">
      <c r="A81" s="146" t="s">
        <v>53</v>
      </c>
      <c r="B81" s="144" t="s">
        <v>513</v>
      </c>
      <c r="C81" s="144" t="s">
        <v>1667</v>
      </c>
      <c r="D81" s="144"/>
      <c r="E81" s="82">
        <v>586</v>
      </c>
      <c r="F81" s="82">
        <v>628</v>
      </c>
      <c r="G81" s="82">
        <v>753</v>
      </c>
      <c r="H81" s="82">
        <v>870</v>
      </c>
      <c r="I81" s="82">
        <v>971</v>
      </c>
      <c r="J81" s="82">
        <v>1071</v>
      </c>
      <c r="K81" s="82">
        <v>694</v>
      </c>
      <c r="L81" s="82">
        <v>772</v>
      </c>
      <c r="M81" s="82">
        <v>937</v>
      </c>
      <c r="N81" s="82">
        <v>1097</v>
      </c>
      <c r="O81" s="82">
        <v>1205</v>
      </c>
      <c r="P81" s="82">
        <v>1311</v>
      </c>
    </row>
    <row r="82" spans="1:16">
      <c r="A82" s="146" t="s">
        <v>148</v>
      </c>
      <c r="B82" s="144" t="s">
        <v>1804</v>
      </c>
      <c r="C82" s="144" t="s">
        <v>1805</v>
      </c>
      <c r="D82" s="144"/>
      <c r="E82" s="82">
        <v>448</v>
      </c>
      <c r="F82" s="82">
        <v>487</v>
      </c>
      <c r="G82" s="82">
        <v>585</v>
      </c>
      <c r="H82" s="82">
        <v>676</v>
      </c>
      <c r="I82" s="82">
        <v>755</v>
      </c>
      <c r="J82" s="82">
        <v>832</v>
      </c>
      <c r="K82" s="82">
        <v>448</v>
      </c>
      <c r="L82" s="82">
        <v>514</v>
      </c>
      <c r="M82" s="82">
        <v>621</v>
      </c>
      <c r="N82" s="82">
        <v>761</v>
      </c>
      <c r="O82" s="82">
        <v>915</v>
      </c>
      <c r="P82" s="82">
        <v>1001</v>
      </c>
    </row>
    <row r="83" spans="1:16">
      <c r="A83" s="146" t="s">
        <v>149</v>
      </c>
      <c r="B83" s="144" t="s">
        <v>1806</v>
      </c>
      <c r="C83" s="144" t="s">
        <v>1807</v>
      </c>
      <c r="D83" s="144"/>
      <c r="E83" s="82">
        <v>458</v>
      </c>
      <c r="F83" s="82">
        <v>522</v>
      </c>
      <c r="G83" s="82">
        <v>627</v>
      </c>
      <c r="H83" s="82">
        <v>724</v>
      </c>
      <c r="I83" s="82">
        <v>808</v>
      </c>
      <c r="J83" s="82">
        <v>891</v>
      </c>
      <c r="K83" s="82">
        <v>458</v>
      </c>
      <c r="L83" s="82">
        <v>625</v>
      </c>
      <c r="M83" s="82">
        <v>704</v>
      </c>
      <c r="N83" s="82">
        <v>907</v>
      </c>
      <c r="O83" s="82">
        <v>948</v>
      </c>
      <c r="P83" s="82">
        <v>1077</v>
      </c>
    </row>
    <row r="84" spans="1:16">
      <c r="A84" s="146" t="s">
        <v>150</v>
      </c>
      <c r="B84" s="144" t="s">
        <v>1808</v>
      </c>
      <c r="C84" s="144" t="s">
        <v>1809</v>
      </c>
      <c r="D84" s="144"/>
      <c r="E84" s="82">
        <v>432</v>
      </c>
      <c r="F84" s="82">
        <v>463</v>
      </c>
      <c r="G84" s="82">
        <v>555</v>
      </c>
      <c r="H84" s="82">
        <v>641</v>
      </c>
      <c r="I84" s="82">
        <v>715</v>
      </c>
      <c r="J84" s="82">
        <v>789</v>
      </c>
      <c r="K84" s="82">
        <v>478</v>
      </c>
      <c r="L84" s="82">
        <v>573</v>
      </c>
      <c r="M84" s="82">
        <v>689</v>
      </c>
      <c r="N84" s="82">
        <v>788</v>
      </c>
      <c r="O84" s="82">
        <v>873</v>
      </c>
      <c r="P84" s="82">
        <v>944</v>
      </c>
    </row>
    <row r="85" spans="1:16">
      <c r="A85" s="146" t="s">
        <v>151</v>
      </c>
      <c r="B85" s="144" t="s">
        <v>1810</v>
      </c>
      <c r="C85" s="144" t="s">
        <v>1811</v>
      </c>
      <c r="D85" s="144"/>
      <c r="E85" s="82">
        <v>448</v>
      </c>
      <c r="F85" s="82">
        <v>480</v>
      </c>
      <c r="G85" s="82">
        <v>576</v>
      </c>
      <c r="H85" s="82">
        <v>665</v>
      </c>
      <c r="I85" s="82">
        <v>742</v>
      </c>
      <c r="J85" s="82">
        <v>819</v>
      </c>
      <c r="K85" s="82">
        <v>494</v>
      </c>
      <c r="L85" s="82">
        <v>527</v>
      </c>
      <c r="M85" s="82">
        <v>595</v>
      </c>
      <c r="N85" s="82">
        <v>772</v>
      </c>
      <c r="O85" s="82">
        <v>908</v>
      </c>
      <c r="P85" s="82">
        <v>982</v>
      </c>
    </row>
    <row r="86" spans="1:16">
      <c r="A86" s="146" t="s">
        <v>54</v>
      </c>
      <c r="B86" s="144" t="s">
        <v>527</v>
      </c>
      <c r="C86" s="144" t="s">
        <v>1668</v>
      </c>
      <c r="D86" s="144"/>
      <c r="E86" s="82">
        <v>586</v>
      </c>
      <c r="F86" s="82">
        <v>628</v>
      </c>
      <c r="G86" s="82">
        <v>753</v>
      </c>
      <c r="H86" s="82">
        <v>870</v>
      </c>
      <c r="I86" s="82">
        <v>971</v>
      </c>
      <c r="J86" s="82">
        <v>1071</v>
      </c>
      <c r="K86" s="82">
        <v>694</v>
      </c>
      <c r="L86" s="82">
        <v>772</v>
      </c>
      <c r="M86" s="82">
        <v>937</v>
      </c>
      <c r="N86" s="82">
        <v>1097</v>
      </c>
      <c r="O86" s="82">
        <v>1205</v>
      </c>
      <c r="P86" s="82">
        <v>1311</v>
      </c>
    </row>
    <row r="87" spans="1:16">
      <c r="A87" s="146" t="s">
        <v>152</v>
      </c>
      <c r="B87" s="144" t="s">
        <v>1812</v>
      </c>
      <c r="C87" s="144" t="s">
        <v>1813</v>
      </c>
      <c r="D87" s="144"/>
      <c r="E87" s="82">
        <v>432</v>
      </c>
      <c r="F87" s="82">
        <v>463</v>
      </c>
      <c r="G87" s="82">
        <v>556</v>
      </c>
      <c r="H87" s="82">
        <v>642</v>
      </c>
      <c r="I87" s="82">
        <v>717</v>
      </c>
      <c r="J87" s="82">
        <v>791</v>
      </c>
      <c r="K87" s="82">
        <v>459</v>
      </c>
      <c r="L87" s="82">
        <v>511</v>
      </c>
      <c r="M87" s="82">
        <v>595</v>
      </c>
      <c r="N87" s="82">
        <v>774</v>
      </c>
      <c r="O87" s="82">
        <v>874</v>
      </c>
      <c r="P87" s="82">
        <v>946</v>
      </c>
    </row>
    <row r="88" spans="1:16">
      <c r="A88" s="146" t="s">
        <v>153</v>
      </c>
      <c r="B88" s="144" t="s">
        <v>1814</v>
      </c>
      <c r="C88" s="144" t="s">
        <v>1815</v>
      </c>
      <c r="D88" s="144"/>
      <c r="E88" s="82">
        <v>538</v>
      </c>
      <c r="F88" s="82">
        <v>597</v>
      </c>
      <c r="G88" s="82">
        <v>717</v>
      </c>
      <c r="H88" s="82">
        <v>828</v>
      </c>
      <c r="I88" s="82">
        <v>923</v>
      </c>
      <c r="J88" s="82">
        <v>1019</v>
      </c>
      <c r="K88" s="82">
        <v>538</v>
      </c>
      <c r="L88" s="82">
        <v>629</v>
      </c>
      <c r="M88" s="82">
        <v>827</v>
      </c>
      <c r="N88" s="82">
        <v>1043</v>
      </c>
      <c r="O88" s="82">
        <v>1144</v>
      </c>
      <c r="P88" s="82">
        <v>1243</v>
      </c>
    </row>
    <row r="89" spans="1:16">
      <c r="A89" s="146" t="s">
        <v>154</v>
      </c>
      <c r="B89" s="144" t="s">
        <v>1816</v>
      </c>
      <c r="C89" s="144" t="s">
        <v>1817</v>
      </c>
      <c r="D89" s="144"/>
      <c r="E89" s="82">
        <v>523</v>
      </c>
      <c r="F89" s="82">
        <v>525</v>
      </c>
      <c r="G89" s="82">
        <v>634</v>
      </c>
      <c r="H89" s="82">
        <v>777</v>
      </c>
      <c r="I89" s="82">
        <v>844</v>
      </c>
      <c r="J89" s="82">
        <v>957</v>
      </c>
      <c r="K89" s="82">
        <v>524</v>
      </c>
      <c r="L89" s="82">
        <v>525</v>
      </c>
      <c r="M89" s="82">
        <v>634</v>
      </c>
      <c r="N89" s="82">
        <v>818</v>
      </c>
      <c r="O89" s="82">
        <v>844</v>
      </c>
      <c r="P89" s="82">
        <v>971</v>
      </c>
    </row>
    <row r="90" spans="1:16">
      <c r="A90" s="146" t="s">
        <v>88</v>
      </c>
      <c r="B90" s="144" t="s">
        <v>539</v>
      </c>
      <c r="C90" s="144" t="s">
        <v>1701</v>
      </c>
      <c r="D90" s="144"/>
      <c r="E90" s="82">
        <v>493</v>
      </c>
      <c r="F90" s="82">
        <v>531</v>
      </c>
      <c r="G90" s="82">
        <v>638</v>
      </c>
      <c r="H90" s="82">
        <v>737</v>
      </c>
      <c r="I90" s="82">
        <v>822</v>
      </c>
      <c r="J90" s="82">
        <v>908</v>
      </c>
      <c r="K90" s="82">
        <v>493</v>
      </c>
      <c r="L90" s="82">
        <v>568</v>
      </c>
      <c r="M90" s="82">
        <v>727</v>
      </c>
      <c r="N90" s="82">
        <v>905</v>
      </c>
      <c r="O90" s="82">
        <v>1011</v>
      </c>
      <c r="P90" s="82">
        <v>1097</v>
      </c>
    </row>
    <row r="91" spans="1:16">
      <c r="A91" s="146" t="s">
        <v>155</v>
      </c>
      <c r="B91" s="144" t="s">
        <v>1818</v>
      </c>
      <c r="C91" s="144" t="s">
        <v>1819</v>
      </c>
      <c r="D91" s="144"/>
      <c r="E91" s="82">
        <v>408</v>
      </c>
      <c r="F91" s="82">
        <v>463</v>
      </c>
      <c r="G91" s="82">
        <v>555</v>
      </c>
      <c r="H91" s="82">
        <v>641</v>
      </c>
      <c r="I91" s="82">
        <v>715</v>
      </c>
      <c r="J91" s="82">
        <v>789</v>
      </c>
      <c r="K91" s="82">
        <v>408</v>
      </c>
      <c r="L91" s="82">
        <v>465</v>
      </c>
      <c r="M91" s="82">
        <v>595</v>
      </c>
      <c r="N91" s="82">
        <v>800</v>
      </c>
      <c r="O91" s="82">
        <v>873</v>
      </c>
      <c r="P91" s="82">
        <v>944</v>
      </c>
    </row>
    <row r="92" spans="1:16">
      <c r="A92" s="146" t="s">
        <v>156</v>
      </c>
      <c r="B92" s="144" t="s">
        <v>1820</v>
      </c>
      <c r="C92" s="144" t="s">
        <v>1821</v>
      </c>
      <c r="D92" s="144"/>
      <c r="E92" s="82">
        <v>440</v>
      </c>
      <c r="F92" s="82">
        <v>461</v>
      </c>
      <c r="G92" s="82">
        <v>565</v>
      </c>
      <c r="H92" s="82">
        <v>653</v>
      </c>
      <c r="I92" s="82">
        <v>728</v>
      </c>
      <c r="J92" s="82">
        <v>803</v>
      </c>
      <c r="K92" s="82">
        <v>460</v>
      </c>
      <c r="L92" s="82">
        <v>461</v>
      </c>
      <c r="M92" s="82">
        <v>595</v>
      </c>
      <c r="N92" s="82">
        <v>747</v>
      </c>
      <c r="O92" s="82">
        <v>771</v>
      </c>
      <c r="P92" s="82">
        <v>887</v>
      </c>
    </row>
    <row r="93" spans="1:16">
      <c r="A93" s="146" t="s">
        <v>83</v>
      </c>
      <c r="B93" s="144" t="s">
        <v>548</v>
      </c>
      <c r="C93" s="144" t="s">
        <v>1698</v>
      </c>
      <c r="D93" s="144"/>
      <c r="E93" s="82">
        <v>523</v>
      </c>
      <c r="F93" s="82">
        <v>561</v>
      </c>
      <c r="G93" s="82">
        <v>673</v>
      </c>
      <c r="H93" s="82">
        <v>777</v>
      </c>
      <c r="I93" s="82">
        <v>867</v>
      </c>
      <c r="J93" s="82">
        <v>957</v>
      </c>
      <c r="K93" s="82">
        <v>602</v>
      </c>
      <c r="L93" s="82">
        <v>634</v>
      </c>
      <c r="M93" s="82">
        <v>745</v>
      </c>
      <c r="N93" s="82">
        <v>964</v>
      </c>
      <c r="O93" s="82">
        <v>1070</v>
      </c>
      <c r="P93" s="82">
        <v>1162</v>
      </c>
    </row>
    <row r="94" spans="1:16">
      <c r="A94" s="146" t="s">
        <v>66</v>
      </c>
      <c r="B94" s="144" t="s">
        <v>551</v>
      </c>
      <c r="C94" s="144" t="s">
        <v>1680</v>
      </c>
      <c r="D94" s="144"/>
      <c r="E94" s="82">
        <v>493</v>
      </c>
      <c r="F94" s="82">
        <v>529</v>
      </c>
      <c r="G94" s="82">
        <v>635</v>
      </c>
      <c r="H94" s="82">
        <v>733</v>
      </c>
      <c r="I94" s="82">
        <v>818</v>
      </c>
      <c r="J94" s="82">
        <v>903</v>
      </c>
      <c r="K94" s="82">
        <v>549</v>
      </c>
      <c r="L94" s="82">
        <v>577</v>
      </c>
      <c r="M94" s="82">
        <v>662</v>
      </c>
      <c r="N94" s="82">
        <v>906</v>
      </c>
      <c r="O94" s="82">
        <v>932</v>
      </c>
      <c r="P94" s="82">
        <v>1072</v>
      </c>
    </row>
    <row r="95" spans="1:16">
      <c r="A95" s="146" t="s">
        <v>157</v>
      </c>
      <c r="B95" s="144" t="s">
        <v>1822</v>
      </c>
      <c r="C95" s="144" t="s">
        <v>1823</v>
      </c>
      <c r="D95" s="144"/>
      <c r="E95" s="82">
        <v>467</v>
      </c>
      <c r="F95" s="82">
        <v>501</v>
      </c>
      <c r="G95" s="82">
        <v>601</v>
      </c>
      <c r="H95" s="82">
        <v>694</v>
      </c>
      <c r="I95" s="82">
        <v>775</v>
      </c>
      <c r="J95" s="82">
        <v>855</v>
      </c>
      <c r="K95" s="82">
        <v>528</v>
      </c>
      <c r="L95" s="82">
        <v>579</v>
      </c>
      <c r="M95" s="82">
        <v>645</v>
      </c>
      <c r="N95" s="82">
        <v>840</v>
      </c>
      <c r="O95" s="82">
        <v>865</v>
      </c>
      <c r="P95" s="82">
        <v>995</v>
      </c>
    </row>
    <row r="96" spans="1:16">
      <c r="A96" s="146" t="s">
        <v>81</v>
      </c>
      <c r="B96" s="144" t="s">
        <v>556</v>
      </c>
      <c r="C96" s="144" t="s">
        <v>1693</v>
      </c>
      <c r="D96" s="144"/>
      <c r="E96" s="82">
        <v>532</v>
      </c>
      <c r="F96" s="82">
        <v>570</v>
      </c>
      <c r="G96" s="82">
        <v>685</v>
      </c>
      <c r="H96" s="82">
        <v>790</v>
      </c>
      <c r="I96" s="82">
        <v>882</v>
      </c>
      <c r="J96" s="82">
        <v>973</v>
      </c>
      <c r="K96" s="82">
        <v>614</v>
      </c>
      <c r="L96" s="82">
        <v>683</v>
      </c>
      <c r="M96" s="82">
        <v>842</v>
      </c>
      <c r="N96" s="82">
        <v>980</v>
      </c>
      <c r="O96" s="82">
        <v>1089</v>
      </c>
      <c r="P96" s="82">
        <v>1182</v>
      </c>
    </row>
    <row r="97" spans="1:16">
      <c r="A97" s="146" t="s">
        <v>158</v>
      </c>
      <c r="B97" s="144" t="s">
        <v>1824</v>
      </c>
      <c r="C97" s="144" t="s">
        <v>1825</v>
      </c>
      <c r="D97" s="144"/>
      <c r="E97" s="82">
        <v>403</v>
      </c>
      <c r="F97" s="82">
        <v>463</v>
      </c>
      <c r="G97" s="82">
        <v>555</v>
      </c>
      <c r="H97" s="82">
        <v>641</v>
      </c>
      <c r="I97" s="82">
        <v>715</v>
      </c>
      <c r="J97" s="82">
        <v>789</v>
      </c>
      <c r="K97" s="82">
        <v>403</v>
      </c>
      <c r="L97" s="82">
        <v>509</v>
      </c>
      <c r="M97" s="82">
        <v>599</v>
      </c>
      <c r="N97" s="82">
        <v>734</v>
      </c>
      <c r="O97" s="82">
        <v>819</v>
      </c>
      <c r="P97" s="82">
        <v>942</v>
      </c>
    </row>
    <row r="98" spans="1:16">
      <c r="A98" s="146" t="s">
        <v>159</v>
      </c>
      <c r="B98" s="144" t="s">
        <v>1826</v>
      </c>
      <c r="C98" s="144" t="s">
        <v>1827</v>
      </c>
      <c r="D98" s="144"/>
      <c r="E98" s="82">
        <v>432</v>
      </c>
      <c r="F98" s="82">
        <v>463</v>
      </c>
      <c r="G98" s="82">
        <v>555</v>
      </c>
      <c r="H98" s="82">
        <v>641</v>
      </c>
      <c r="I98" s="82">
        <v>715</v>
      </c>
      <c r="J98" s="82">
        <v>789</v>
      </c>
      <c r="K98" s="82">
        <v>484</v>
      </c>
      <c r="L98" s="82">
        <v>487</v>
      </c>
      <c r="M98" s="82">
        <v>595</v>
      </c>
      <c r="N98" s="82">
        <v>788</v>
      </c>
      <c r="O98" s="82">
        <v>818</v>
      </c>
      <c r="P98" s="82">
        <v>930</v>
      </c>
    </row>
    <row r="99" spans="1:16">
      <c r="A99" s="146" t="s">
        <v>160</v>
      </c>
      <c r="B99" s="144" t="s">
        <v>1828</v>
      </c>
      <c r="C99" s="144" t="s">
        <v>1829</v>
      </c>
      <c r="D99" s="144"/>
      <c r="E99" s="82">
        <v>453</v>
      </c>
      <c r="F99" s="82">
        <v>486</v>
      </c>
      <c r="G99" s="82">
        <v>583</v>
      </c>
      <c r="H99" s="82">
        <v>673</v>
      </c>
      <c r="I99" s="82">
        <v>751</v>
      </c>
      <c r="J99" s="82">
        <v>829</v>
      </c>
      <c r="K99" s="82">
        <v>473</v>
      </c>
      <c r="L99" s="82">
        <v>508</v>
      </c>
      <c r="M99" s="82">
        <v>642</v>
      </c>
      <c r="N99" s="82">
        <v>830</v>
      </c>
      <c r="O99" s="82">
        <v>906</v>
      </c>
      <c r="P99" s="82">
        <v>996</v>
      </c>
    </row>
    <row r="100" spans="1:16">
      <c r="A100" s="146" t="s">
        <v>161</v>
      </c>
      <c r="B100" s="144" t="s">
        <v>1830</v>
      </c>
      <c r="C100" s="144" t="s">
        <v>1831</v>
      </c>
      <c r="D100" s="144"/>
      <c r="E100" s="82">
        <v>486</v>
      </c>
      <c r="F100" s="82">
        <v>499</v>
      </c>
      <c r="G100" s="82">
        <v>609</v>
      </c>
      <c r="H100" s="82">
        <v>721</v>
      </c>
      <c r="I100" s="82">
        <v>805</v>
      </c>
      <c r="J100" s="82">
        <v>888</v>
      </c>
      <c r="K100" s="82">
        <v>496</v>
      </c>
      <c r="L100" s="82">
        <v>499</v>
      </c>
      <c r="M100" s="82">
        <v>609</v>
      </c>
      <c r="N100" s="82">
        <v>811</v>
      </c>
      <c r="O100" s="82">
        <v>837</v>
      </c>
      <c r="P100" s="82">
        <v>963</v>
      </c>
    </row>
    <row r="101" spans="1:16">
      <c r="A101" s="146" t="s">
        <v>162</v>
      </c>
      <c r="B101" s="144" t="s">
        <v>1832</v>
      </c>
      <c r="C101" s="144" t="s">
        <v>1833</v>
      </c>
      <c r="D101" s="144"/>
      <c r="E101" s="82">
        <v>403</v>
      </c>
      <c r="F101" s="82">
        <v>463</v>
      </c>
      <c r="G101" s="82">
        <v>555</v>
      </c>
      <c r="H101" s="82">
        <v>641</v>
      </c>
      <c r="I101" s="82">
        <v>715</v>
      </c>
      <c r="J101" s="82">
        <v>789</v>
      </c>
      <c r="K101" s="82">
        <v>403</v>
      </c>
      <c r="L101" s="82">
        <v>478</v>
      </c>
      <c r="M101" s="82">
        <v>595</v>
      </c>
      <c r="N101" s="82">
        <v>758</v>
      </c>
      <c r="O101" s="82">
        <v>873</v>
      </c>
      <c r="P101" s="82">
        <v>944</v>
      </c>
    </row>
    <row r="102" spans="1:16">
      <c r="A102" s="146" t="s">
        <v>30</v>
      </c>
      <c r="B102" s="144" t="s">
        <v>574</v>
      </c>
      <c r="C102" s="144" t="s">
        <v>1643</v>
      </c>
      <c r="D102" s="144"/>
      <c r="E102" s="82">
        <v>503</v>
      </c>
      <c r="F102" s="82">
        <v>539</v>
      </c>
      <c r="G102" s="82">
        <v>647</v>
      </c>
      <c r="H102" s="82">
        <v>747</v>
      </c>
      <c r="I102" s="82">
        <v>833</v>
      </c>
      <c r="J102" s="82">
        <v>920</v>
      </c>
      <c r="K102" s="82">
        <v>519</v>
      </c>
      <c r="L102" s="82">
        <v>583</v>
      </c>
      <c r="M102" s="82">
        <v>697</v>
      </c>
      <c r="N102" s="82">
        <v>864</v>
      </c>
      <c r="O102" s="82">
        <v>896</v>
      </c>
      <c r="P102" s="82">
        <v>1030</v>
      </c>
    </row>
    <row r="103" spans="1:16">
      <c r="A103" s="146" t="s">
        <v>55</v>
      </c>
      <c r="B103" s="144" t="s">
        <v>576</v>
      </c>
      <c r="C103" s="144" t="s">
        <v>1669</v>
      </c>
      <c r="D103" s="144"/>
      <c r="E103" s="82">
        <v>586</v>
      </c>
      <c r="F103" s="82">
        <v>628</v>
      </c>
      <c r="G103" s="82">
        <v>753</v>
      </c>
      <c r="H103" s="82">
        <v>870</v>
      </c>
      <c r="I103" s="82">
        <v>971</v>
      </c>
      <c r="J103" s="82">
        <v>1071</v>
      </c>
      <c r="K103" s="82">
        <v>694</v>
      </c>
      <c r="L103" s="82">
        <v>772</v>
      </c>
      <c r="M103" s="82">
        <v>937</v>
      </c>
      <c r="N103" s="82">
        <v>1097</v>
      </c>
      <c r="O103" s="82">
        <v>1205</v>
      </c>
      <c r="P103" s="82">
        <v>1311</v>
      </c>
    </row>
    <row r="104" spans="1:16">
      <c r="A104" s="146" t="s">
        <v>163</v>
      </c>
      <c r="B104" s="144" t="s">
        <v>1834</v>
      </c>
      <c r="C104" s="144" t="s">
        <v>1835</v>
      </c>
      <c r="D104" s="144"/>
      <c r="E104" s="82">
        <v>467</v>
      </c>
      <c r="F104" s="82">
        <v>480</v>
      </c>
      <c r="G104" s="82">
        <v>601</v>
      </c>
      <c r="H104" s="82">
        <v>694</v>
      </c>
      <c r="I104" s="82">
        <v>775</v>
      </c>
      <c r="J104" s="82">
        <v>855</v>
      </c>
      <c r="K104" s="82">
        <v>477</v>
      </c>
      <c r="L104" s="82">
        <v>480</v>
      </c>
      <c r="M104" s="82">
        <v>632</v>
      </c>
      <c r="N104" s="82">
        <v>817</v>
      </c>
      <c r="O104" s="82">
        <v>841</v>
      </c>
      <c r="P104" s="82">
        <v>967</v>
      </c>
    </row>
    <row r="105" spans="1:16">
      <c r="A105" s="146" t="s">
        <v>164</v>
      </c>
      <c r="B105" s="144" t="s">
        <v>1836</v>
      </c>
      <c r="C105" s="144" t="s">
        <v>1837</v>
      </c>
      <c r="D105" s="144"/>
      <c r="E105" s="82">
        <v>506</v>
      </c>
      <c r="F105" s="82">
        <v>509</v>
      </c>
      <c r="G105" s="82">
        <v>622</v>
      </c>
      <c r="H105" s="82">
        <v>829</v>
      </c>
      <c r="I105" s="82">
        <v>855</v>
      </c>
      <c r="J105" s="82">
        <v>983</v>
      </c>
      <c r="K105" s="82">
        <v>506</v>
      </c>
      <c r="L105" s="82">
        <v>509</v>
      </c>
      <c r="M105" s="82">
        <v>622</v>
      </c>
      <c r="N105" s="82">
        <v>829</v>
      </c>
      <c r="O105" s="82">
        <v>855</v>
      </c>
      <c r="P105" s="82">
        <v>983</v>
      </c>
    </row>
    <row r="106" spans="1:16">
      <c r="A106" s="146" t="s">
        <v>165</v>
      </c>
      <c r="B106" s="144" t="s">
        <v>1838</v>
      </c>
      <c r="C106" s="144" t="s">
        <v>1839</v>
      </c>
      <c r="D106" s="144"/>
      <c r="E106" s="82">
        <v>432</v>
      </c>
      <c r="F106" s="82">
        <v>461</v>
      </c>
      <c r="G106" s="82">
        <v>555</v>
      </c>
      <c r="H106" s="82">
        <v>641</v>
      </c>
      <c r="I106" s="82">
        <v>715</v>
      </c>
      <c r="J106" s="82">
        <v>789</v>
      </c>
      <c r="K106" s="82">
        <v>459</v>
      </c>
      <c r="L106" s="82">
        <v>461</v>
      </c>
      <c r="M106" s="82">
        <v>595</v>
      </c>
      <c r="N106" s="82">
        <v>800</v>
      </c>
      <c r="O106" s="82">
        <v>873</v>
      </c>
      <c r="P106" s="82">
        <v>944</v>
      </c>
    </row>
    <row r="107" spans="1:16">
      <c r="A107" s="146" t="s">
        <v>27</v>
      </c>
      <c r="B107" s="144" t="s">
        <v>587</v>
      </c>
      <c r="C107" s="144" t="s">
        <v>1640</v>
      </c>
      <c r="D107" s="144"/>
      <c r="E107" s="82">
        <v>665</v>
      </c>
      <c r="F107" s="82">
        <v>712</v>
      </c>
      <c r="G107" s="82">
        <v>855</v>
      </c>
      <c r="H107" s="82">
        <v>986</v>
      </c>
      <c r="I107" s="82">
        <v>1101</v>
      </c>
      <c r="J107" s="82">
        <v>1215</v>
      </c>
      <c r="K107" s="82">
        <v>713</v>
      </c>
      <c r="L107" s="82">
        <v>812</v>
      </c>
      <c r="M107" s="82">
        <v>989</v>
      </c>
      <c r="N107" s="82">
        <v>1249</v>
      </c>
      <c r="O107" s="82">
        <v>1374</v>
      </c>
      <c r="P107" s="82">
        <v>1497</v>
      </c>
    </row>
    <row r="108" spans="1:16">
      <c r="A108" s="146" t="s">
        <v>166</v>
      </c>
      <c r="B108" s="144" t="s">
        <v>1840</v>
      </c>
      <c r="C108" s="144" t="s">
        <v>1841</v>
      </c>
      <c r="D108" s="144"/>
      <c r="E108" s="82">
        <v>484</v>
      </c>
      <c r="F108" s="82">
        <v>487</v>
      </c>
      <c r="G108" s="82">
        <v>595</v>
      </c>
      <c r="H108" s="82">
        <v>770</v>
      </c>
      <c r="I108" s="82">
        <v>818</v>
      </c>
      <c r="J108" s="82">
        <v>941</v>
      </c>
      <c r="K108" s="82">
        <v>484</v>
      </c>
      <c r="L108" s="82">
        <v>487</v>
      </c>
      <c r="M108" s="82">
        <v>595</v>
      </c>
      <c r="N108" s="82">
        <v>793</v>
      </c>
      <c r="O108" s="82">
        <v>818</v>
      </c>
      <c r="P108" s="82">
        <v>941</v>
      </c>
    </row>
    <row r="109" spans="1:16">
      <c r="A109" s="146" t="s">
        <v>167</v>
      </c>
      <c r="B109" s="144" t="s">
        <v>1842</v>
      </c>
      <c r="C109" s="144" t="s">
        <v>1843</v>
      </c>
      <c r="D109" s="144"/>
      <c r="E109" s="82">
        <v>447</v>
      </c>
      <c r="F109" s="82">
        <v>479</v>
      </c>
      <c r="G109" s="82">
        <v>575</v>
      </c>
      <c r="H109" s="82">
        <v>664</v>
      </c>
      <c r="I109" s="82">
        <v>741</v>
      </c>
      <c r="J109" s="82">
        <v>818</v>
      </c>
      <c r="K109" s="82">
        <v>512</v>
      </c>
      <c r="L109" s="82">
        <v>530</v>
      </c>
      <c r="M109" s="82">
        <v>697</v>
      </c>
      <c r="N109" s="82">
        <v>830</v>
      </c>
      <c r="O109" s="82">
        <v>906</v>
      </c>
      <c r="P109" s="82">
        <v>981</v>
      </c>
    </row>
    <row r="110" spans="1:16">
      <c r="A110" s="146" t="s">
        <v>70</v>
      </c>
      <c r="B110" s="144" t="s">
        <v>596</v>
      </c>
      <c r="C110" s="144" t="s">
        <v>1685</v>
      </c>
      <c r="D110" s="144"/>
      <c r="E110" s="82">
        <v>432</v>
      </c>
      <c r="F110" s="82">
        <v>463</v>
      </c>
      <c r="G110" s="82">
        <v>555</v>
      </c>
      <c r="H110" s="82">
        <v>641</v>
      </c>
      <c r="I110" s="82">
        <v>715</v>
      </c>
      <c r="J110" s="82">
        <v>789</v>
      </c>
      <c r="K110" s="82">
        <v>509</v>
      </c>
      <c r="L110" s="82">
        <v>560</v>
      </c>
      <c r="M110" s="82">
        <v>660</v>
      </c>
      <c r="N110" s="82">
        <v>788</v>
      </c>
      <c r="O110" s="82">
        <v>864</v>
      </c>
      <c r="P110" s="82">
        <v>944</v>
      </c>
    </row>
    <row r="111" spans="1:16">
      <c r="A111" s="146" t="s">
        <v>168</v>
      </c>
      <c r="B111" s="144" t="s">
        <v>1844</v>
      </c>
      <c r="C111" s="144" t="s">
        <v>1845</v>
      </c>
      <c r="D111" s="144"/>
      <c r="E111" s="82">
        <v>435</v>
      </c>
      <c r="F111" s="82">
        <v>492</v>
      </c>
      <c r="G111" s="82">
        <v>591</v>
      </c>
      <c r="H111" s="82">
        <v>682</v>
      </c>
      <c r="I111" s="82">
        <v>761</v>
      </c>
      <c r="J111" s="82">
        <v>840</v>
      </c>
      <c r="K111" s="82">
        <v>435</v>
      </c>
      <c r="L111" s="82">
        <v>603</v>
      </c>
      <c r="M111" s="82">
        <v>668</v>
      </c>
      <c r="N111" s="82">
        <v>854</v>
      </c>
      <c r="O111" s="82">
        <v>934</v>
      </c>
      <c r="P111" s="82">
        <v>1011</v>
      </c>
    </row>
    <row r="112" spans="1:16">
      <c r="A112" s="146" t="s">
        <v>169</v>
      </c>
      <c r="B112" s="144" t="s">
        <v>1846</v>
      </c>
      <c r="C112" s="144" t="s">
        <v>1847</v>
      </c>
      <c r="D112" s="144"/>
      <c r="E112" s="82">
        <v>448</v>
      </c>
      <c r="F112" s="82">
        <v>480</v>
      </c>
      <c r="G112" s="82">
        <v>576</v>
      </c>
      <c r="H112" s="82">
        <v>665</v>
      </c>
      <c r="I112" s="82">
        <v>742</v>
      </c>
      <c r="J112" s="82">
        <v>819</v>
      </c>
      <c r="K112" s="82">
        <v>523</v>
      </c>
      <c r="L112" s="82">
        <v>556</v>
      </c>
      <c r="M112" s="82">
        <v>672</v>
      </c>
      <c r="N112" s="82">
        <v>831</v>
      </c>
      <c r="O112" s="82">
        <v>908</v>
      </c>
      <c r="P112" s="82">
        <v>982</v>
      </c>
    </row>
    <row r="113" spans="1:16">
      <c r="A113" s="146" t="s">
        <v>170</v>
      </c>
      <c r="B113" s="144" t="s">
        <v>1848</v>
      </c>
      <c r="C113" s="144" t="s">
        <v>1849</v>
      </c>
      <c r="D113" s="144"/>
      <c r="E113" s="82">
        <v>582</v>
      </c>
      <c r="F113" s="82">
        <v>623</v>
      </c>
      <c r="G113" s="82">
        <v>748</v>
      </c>
      <c r="H113" s="82">
        <v>865</v>
      </c>
      <c r="I113" s="82">
        <v>965</v>
      </c>
      <c r="J113" s="82">
        <v>1064</v>
      </c>
      <c r="K113" s="82">
        <v>662</v>
      </c>
      <c r="L113" s="82">
        <v>717</v>
      </c>
      <c r="M113" s="82">
        <v>798</v>
      </c>
      <c r="N113" s="82">
        <v>1054</v>
      </c>
      <c r="O113" s="82">
        <v>1198</v>
      </c>
      <c r="P113" s="82">
        <v>1302</v>
      </c>
    </row>
    <row r="114" spans="1:16">
      <c r="A114" s="146" t="s">
        <v>171</v>
      </c>
      <c r="B114" s="144" t="s">
        <v>1850</v>
      </c>
      <c r="C114" s="144" t="s">
        <v>1851</v>
      </c>
      <c r="D114" s="144"/>
      <c r="E114" s="82">
        <v>473</v>
      </c>
      <c r="F114" s="82">
        <v>507</v>
      </c>
      <c r="G114" s="82">
        <v>608</v>
      </c>
      <c r="H114" s="82">
        <v>703</v>
      </c>
      <c r="I114" s="82">
        <v>785</v>
      </c>
      <c r="J114" s="82">
        <v>866</v>
      </c>
      <c r="K114" s="82">
        <v>484</v>
      </c>
      <c r="L114" s="82">
        <v>558</v>
      </c>
      <c r="M114" s="82">
        <v>681</v>
      </c>
      <c r="N114" s="82">
        <v>864</v>
      </c>
      <c r="O114" s="82">
        <v>963</v>
      </c>
      <c r="P114" s="82">
        <v>1043</v>
      </c>
    </row>
    <row r="115" spans="1:16">
      <c r="A115" s="146" t="s">
        <v>172</v>
      </c>
      <c r="B115" s="144" t="s">
        <v>1852</v>
      </c>
      <c r="C115" s="144" t="s">
        <v>1853</v>
      </c>
      <c r="D115" s="144"/>
      <c r="E115" s="82">
        <v>432</v>
      </c>
      <c r="F115" s="82">
        <v>463</v>
      </c>
      <c r="G115" s="82">
        <v>555</v>
      </c>
      <c r="H115" s="82">
        <v>641</v>
      </c>
      <c r="I115" s="82">
        <v>715</v>
      </c>
      <c r="J115" s="82">
        <v>789</v>
      </c>
      <c r="K115" s="82">
        <v>534</v>
      </c>
      <c r="L115" s="82">
        <v>573</v>
      </c>
      <c r="M115" s="82">
        <v>689</v>
      </c>
      <c r="N115" s="82">
        <v>788</v>
      </c>
      <c r="O115" s="82">
        <v>860</v>
      </c>
      <c r="P115" s="82">
        <v>936</v>
      </c>
    </row>
    <row r="116" spans="1:16">
      <c r="A116" s="146" t="s">
        <v>174</v>
      </c>
      <c r="B116" s="144" t="s">
        <v>1854</v>
      </c>
      <c r="C116" s="144" t="s">
        <v>1855</v>
      </c>
      <c r="D116" s="144"/>
      <c r="E116" s="82">
        <v>441</v>
      </c>
      <c r="F116" s="82">
        <v>472</v>
      </c>
      <c r="G116" s="82">
        <v>566</v>
      </c>
      <c r="H116" s="82">
        <v>654</v>
      </c>
      <c r="I116" s="82">
        <v>730</v>
      </c>
      <c r="J116" s="82">
        <v>805</v>
      </c>
      <c r="K116" s="82">
        <v>526</v>
      </c>
      <c r="L116" s="82">
        <v>530</v>
      </c>
      <c r="M116" s="82">
        <v>634</v>
      </c>
      <c r="N116" s="82">
        <v>817</v>
      </c>
      <c r="O116" s="82">
        <v>891</v>
      </c>
      <c r="P116" s="82">
        <v>965</v>
      </c>
    </row>
    <row r="117" spans="1:16">
      <c r="A117" s="146" t="s">
        <v>175</v>
      </c>
      <c r="B117" s="144" t="s">
        <v>1856</v>
      </c>
      <c r="C117" s="144" t="s">
        <v>1857</v>
      </c>
      <c r="D117" s="144"/>
      <c r="E117" s="82">
        <v>432</v>
      </c>
      <c r="F117" s="82">
        <v>463</v>
      </c>
      <c r="G117" s="82">
        <v>555</v>
      </c>
      <c r="H117" s="82">
        <v>641</v>
      </c>
      <c r="I117" s="82">
        <v>715</v>
      </c>
      <c r="J117" s="82">
        <v>789</v>
      </c>
      <c r="K117" s="82">
        <v>493</v>
      </c>
      <c r="L117" s="82">
        <v>522</v>
      </c>
      <c r="M117" s="82">
        <v>595</v>
      </c>
      <c r="N117" s="82">
        <v>772</v>
      </c>
      <c r="O117" s="82">
        <v>873</v>
      </c>
      <c r="P117" s="82">
        <v>944</v>
      </c>
    </row>
    <row r="118" spans="1:16">
      <c r="A118" s="146" t="s">
        <v>45</v>
      </c>
      <c r="B118" s="144" t="s">
        <v>619</v>
      </c>
      <c r="C118" s="144" t="s">
        <v>1658</v>
      </c>
      <c r="D118" s="144"/>
      <c r="E118" s="82">
        <v>613</v>
      </c>
      <c r="F118" s="82">
        <v>657</v>
      </c>
      <c r="G118" s="82">
        <v>788</v>
      </c>
      <c r="H118" s="82">
        <v>911</v>
      </c>
      <c r="I118" s="82">
        <v>1017</v>
      </c>
      <c r="J118" s="82">
        <v>1122</v>
      </c>
      <c r="K118" s="82">
        <v>671</v>
      </c>
      <c r="L118" s="82">
        <v>744</v>
      </c>
      <c r="M118" s="82">
        <v>905</v>
      </c>
      <c r="N118" s="82">
        <v>1134</v>
      </c>
      <c r="O118" s="82">
        <v>1264</v>
      </c>
      <c r="P118" s="82">
        <v>1376</v>
      </c>
    </row>
    <row r="119" spans="1:16">
      <c r="A119" s="146" t="s">
        <v>176</v>
      </c>
      <c r="B119" s="144" t="s">
        <v>1858</v>
      </c>
      <c r="C119" s="144" t="s">
        <v>1859</v>
      </c>
      <c r="D119" s="144"/>
      <c r="E119" s="82">
        <v>473</v>
      </c>
      <c r="F119" s="82">
        <v>495</v>
      </c>
      <c r="G119" s="82">
        <v>593</v>
      </c>
      <c r="H119" s="82">
        <v>703</v>
      </c>
      <c r="I119" s="82">
        <v>785</v>
      </c>
      <c r="J119" s="82">
        <v>866</v>
      </c>
      <c r="K119" s="82">
        <v>498</v>
      </c>
      <c r="L119" s="82">
        <v>499</v>
      </c>
      <c r="M119" s="82">
        <v>598</v>
      </c>
      <c r="N119" s="82">
        <v>716</v>
      </c>
      <c r="O119" s="82">
        <v>890</v>
      </c>
      <c r="P119" s="82">
        <v>1014</v>
      </c>
    </row>
    <row r="120" spans="1:16">
      <c r="A120" s="146" t="s">
        <v>75</v>
      </c>
      <c r="B120" s="144" t="s">
        <v>625</v>
      </c>
      <c r="C120" s="144" t="s">
        <v>1688</v>
      </c>
      <c r="D120" s="144"/>
      <c r="E120" s="82">
        <v>487</v>
      </c>
      <c r="F120" s="82">
        <v>522</v>
      </c>
      <c r="G120" s="82">
        <v>627</v>
      </c>
      <c r="H120" s="82">
        <v>724</v>
      </c>
      <c r="I120" s="82">
        <v>808</v>
      </c>
      <c r="J120" s="82">
        <v>891</v>
      </c>
      <c r="K120" s="82">
        <v>504</v>
      </c>
      <c r="L120" s="82">
        <v>581</v>
      </c>
      <c r="M120" s="82">
        <v>740</v>
      </c>
      <c r="N120" s="82">
        <v>907</v>
      </c>
      <c r="O120" s="82">
        <v>993</v>
      </c>
      <c r="P120" s="82">
        <v>1077</v>
      </c>
    </row>
    <row r="121" spans="1:16">
      <c r="A121" s="146" t="s">
        <v>177</v>
      </c>
      <c r="B121" s="144" t="s">
        <v>1860</v>
      </c>
      <c r="C121" s="144" t="s">
        <v>1861</v>
      </c>
      <c r="D121" s="144"/>
      <c r="E121" s="82">
        <v>450</v>
      </c>
      <c r="F121" s="82">
        <v>492</v>
      </c>
      <c r="G121" s="82">
        <v>591</v>
      </c>
      <c r="H121" s="82">
        <v>682</v>
      </c>
      <c r="I121" s="82">
        <v>761</v>
      </c>
      <c r="J121" s="82">
        <v>840</v>
      </c>
      <c r="K121" s="82">
        <v>450</v>
      </c>
      <c r="L121" s="82">
        <v>534</v>
      </c>
      <c r="M121" s="82">
        <v>664</v>
      </c>
      <c r="N121" s="82">
        <v>846</v>
      </c>
      <c r="O121" s="82">
        <v>933</v>
      </c>
      <c r="P121" s="82">
        <v>1010</v>
      </c>
    </row>
    <row r="122" spans="1:16">
      <c r="A122" s="146" t="s">
        <v>178</v>
      </c>
      <c r="B122" s="144" t="s">
        <v>1862</v>
      </c>
      <c r="C122" s="144" t="s">
        <v>1863</v>
      </c>
      <c r="D122" s="144"/>
      <c r="E122" s="82">
        <v>432</v>
      </c>
      <c r="F122" s="82">
        <v>554</v>
      </c>
      <c r="G122" s="82">
        <v>663</v>
      </c>
      <c r="H122" s="82">
        <v>768</v>
      </c>
      <c r="I122" s="82">
        <v>857</v>
      </c>
      <c r="J122" s="82">
        <v>946</v>
      </c>
      <c r="K122" s="82">
        <v>432</v>
      </c>
      <c r="L122" s="82">
        <v>558</v>
      </c>
      <c r="M122" s="82">
        <v>663</v>
      </c>
      <c r="N122" s="82">
        <v>808</v>
      </c>
      <c r="O122" s="82">
        <v>1056</v>
      </c>
      <c r="P122" s="82">
        <v>1147</v>
      </c>
    </row>
    <row r="123" spans="1:16">
      <c r="A123" s="146" t="s">
        <v>179</v>
      </c>
      <c r="B123" s="144" t="s">
        <v>1864</v>
      </c>
      <c r="C123" s="144" t="s">
        <v>1865</v>
      </c>
      <c r="D123" s="144"/>
      <c r="E123" s="82">
        <v>432</v>
      </c>
      <c r="F123" s="82">
        <v>463</v>
      </c>
      <c r="G123" s="82">
        <v>555</v>
      </c>
      <c r="H123" s="82">
        <v>641</v>
      </c>
      <c r="I123" s="82">
        <v>715</v>
      </c>
      <c r="J123" s="82">
        <v>789</v>
      </c>
      <c r="K123" s="82">
        <v>504</v>
      </c>
      <c r="L123" s="82">
        <v>506</v>
      </c>
      <c r="M123" s="82">
        <v>607</v>
      </c>
      <c r="N123" s="82">
        <v>751</v>
      </c>
      <c r="O123" s="82">
        <v>868</v>
      </c>
      <c r="P123" s="82">
        <v>944</v>
      </c>
    </row>
    <row r="124" spans="1:16">
      <c r="A124" s="146" t="s">
        <v>180</v>
      </c>
      <c r="B124" s="144" t="s">
        <v>1866</v>
      </c>
      <c r="C124" s="144" t="s">
        <v>1867</v>
      </c>
      <c r="D124" s="144"/>
      <c r="E124" s="82">
        <v>447</v>
      </c>
      <c r="F124" s="82">
        <v>479</v>
      </c>
      <c r="G124" s="82">
        <v>575</v>
      </c>
      <c r="H124" s="82">
        <v>664</v>
      </c>
      <c r="I124" s="82">
        <v>741</v>
      </c>
      <c r="J124" s="82">
        <v>818</v>
      </c>
      <c r="K124" s="82">
        <v>526</v>
      </c>
      <c r="L124" s="82">
        <v>557</v>
      </c>
      <c r="M124" s="82">
        <v>634</v>
      </c>
      <c r="N124" s="82">
        <v>800</v>
      </c>
      <c r="O124" s="82">
        <v>889</v>
      </c>
      <c r="P124" s="82">
        <v>981</v>
      </c>
    </row>
    <row r="125" spans="1:16">
      <c r="A125" s="146" t="s">
        <v>31</v>
      </c>
      <c r="B125" s="144" t="s">
        <v>639</v>
      </c>
      <c r="C125" s="144" t="s">
        <v>1644</v>
      </c>
      <c r="D125" s="144"/>
      <c r="E125" s="82">
        <v>503</v>
      </c>
      <c r="F125" s="82">
        <v>539</v>
      </c>
      <c r="G125" s="82">
        <v>647</v>
      </c>
      <c r="H125" s="82">
        <v>747</v>
      </c>
      <c r="I125" s="82">
        <v>833</v>
      </c>
      <c r="J125" s="82">
        <v>920</v>
      </c>
      <c r="K125" s="82">
        <v>519</v>
      </c>
      <c r="L125" s="82">
        <v>583</v>
      </c>
      <c r="M125" s="82">
        <v>697</v>
      </c>
      <c r="N125" s="82">
        <v>864</v>
      </c>
      <c r="O125" s="82">
        <v>896</v>
      </c>
      <c r="P125" s="82">
        <v>1030</v>
      </c>
    </row>
    <row r="126" spans="1:16">
      <c r="A126" s="146" t="s">
        <v>181</v>
      </c>
      <c r="B126" s="144" t="s">
        <v>1868</v>
      </c>
      <c r="C126" s="144" t="s">
        <v>1869</v>
      </c>
      <c r="D126" s="144"/>
      <c r="E126" s="82">
        <v>432</v>
      </c>
      <c r="F126" s="82">
        <v>463</v>
      </c>
      <c r="G126" s="82">
        <v>555</v>
      </c>
      <c r="H126" s="82">
        <v>641</v>
      </c>
      <c r="I126" s="82">
        <v>715</v>
      </c>
      <c r="J126" s="82">
        <v>789</v>
      </c>
      <c r="K126" s="82">
        <v>494</v>
      </c>
      <c r="L126" s="82">
        <v>531</v>
      </c>
      <c r="M126" s="82">
        <v>595</v>
      </c>
      <c r="N126" s="82">
        <v>800</v>
      </c>
      <c r="O126" s="82">
        <v>873</v>
      </c>
      <c r="P126" s="82">
        <v>944</v>
      </c>
    </row>
    <row r="127" spans="1:16">
      <c r="A127" s="146" t="s">
        <v>182</v>
      </c>
      <c r="B127" s="144" t="s">
        <v>1870</v>
      </c>
      <c r="C127" s="144" t="s">
        <v>1871</v>
      </c>
      <c r="D127" s="144"/>
      <c r="E127" s="82">
        <v>432</v>
      </c>
      <c r="F127" s="82">
        <v>463</v>
      </c>
      <c r="G127" s="82">
        <v>555</v>
      </c>
      <c r="H127" s="82">
        <v>641</v>
      </c>
      <c r="I127" s="82">
        <v>715</v>
      </c>
      <c r="J127" s="82">
        <v>789</v>
      </c>
      <c r="K127" s="82">
        <v>448</v>
      </c>
      <c r="L127" s="82">
        <v>581</v>
      </c>
      <c r="M127" s="82">
        <v>669</v>
      </c>
      <c r="N127" s="82">
        <v>800</v>
      </c>
      <c r="O127" s="82">
        <v>873</v>
      </c>
      <c r="P127" s="82">
        <v>944</v>
      </c>
    </row>
    <row r="128" spans="1:16">
      <c r="A128" s="146" t="s">
        <v>46</v>
      </c>
      <c r="B128" s="144" t="s">
        <v>648</v>
      </c>
      <c r="C128" s="144" t="s">
        <v>1661</v>
      </c>
      <c r="D128" s="144"/>
      <c r="E128" s="82">
        <v>606</v>
      </c>
      <c r="F128" s="82">
        <v>649</v>
      </c>
      <c r="G128" s="82">
        <v>778</v>
      </c>
      <c r="H128" s="82">
        <v>900</v>
      </c>
      <c r="I128" s="82">
        <v>1003</v>
      </c>
      <c r="J128" s="82">
        <v>1108</v>
      </c>
      <c r="K128" s="82">
        <v>673</v>
      </c>
      <c r="L128" s="82">
        <v>716</v>
      </c>
      <c r="M128" s="82">
        <v>871</v>
      </c>
      <c r="N128" s="82">
        <v>1136</v>
      </c>
      <c r="O128" s="82">
        <v>1248</v>
      </c>
      <c r="P128" s="82">
        <v>1358</v>
      </c>
    </row>
    <row r="129" spans="1:16">
      <c r="A129" s="146" t="s">
        <v>18</v>
      </c>
      <c r="B129" s="144" t="s">
        <v>650</v>
      </c>
      <c r="C129" s="144" t="s">
        <v>1632</v>
      </c>
      <c r="D129" s="144"/>
      <c r="E129" s="82">
        <v>463</v>
      </c>
      <c r="F129" s="82">
        <v>496</v>
      </c>
      <c r="G129" s="82">
        <v>596</v>
      </c>
      <c r="H129" s="82">
        <v>688</v>
      </c>
      <c r="I129" s="82">
        <v>767</v>
      </c>
      <c r="J129" s="82">
        <v>846</v>
      </c>
      <c r="K129" s="82">
        <v>541</v>
      </c>
      <c r="L129" s="82">
        <v>569</v>
      </c>
      <c r="M129" s="82">
        <v>718</v>
      </c>
      <c r="N129" s="82">
        <v>861</v>
      </c>
      <c r="O129" s="82">
        <v>941</v>
      </c>
      <c r="P129" s="82">
        <v>1020</v>
      </c>
    </row>
    <row r="130" spans="1:16">
      <c r="A130" s="146" t="s">
        <v>183</v>
      </c>
      <c r="B130" s="144" t="s">
        <v>1872</v>
      </c>
      <c r="C130" s="144" t="s">
        <v>1873</v>
      </c>
      <c r="D130" s="144"/>
      <c r="E130" s="82">
        <v>441</v>
      </c>
      <c r="F130" s="82">
        <v>455</v>
      </c>
      <c r="G130" s="82">
        <v>576</v>
      </c>
      <c r="H130" s="82">
        <v>665</v>
      </c>
      <c r="I130" s="82">
        <v>742</v>
      </c>
      <c r="J130" s="82">
        <v>819</v>
      </c>
      <c r="K130" s="82">
        <v>441</v>
      </c>
      <c r="L130" s="82">
        <v>455</v>
      </c>
      <c r="M130" s="82">
        <v>595</v>
      </c>
      <c r="N130" s="82">
        <v>779</v>
      </c>
      <c r="O130" s="82">
        <v>843</v>
      </c>
      <c r="P130" s="82">
        <v>951</v>
      </c>
    </row>
    <row r="131" spans="1:16">
      <c r="A131" s="146" t="s">
        <v>47</v>
      </c>
      <c r="B131" s="144" t="s">
        <v>655</v>
      </c>
      <c r="C131" s="144" t="s">
        <v>1659</v>
      </c>
      <c r="D131" s="144"/>
      <c r="E131" s="82">
        <v>613</v>
      </c>
      <c r="F131" s="82">
        <v>657</v>
      </c>
      <c r="G131" s="82">
        <v>788</v>
      </c>
      <c r="H131" s="82">
        <v>911</v>
      </c>
      <c r="I131" s="82">
        <v>1017</v>
      </c>
      <c r="J131" s="82">
        <v>1122</v>
      </c>
      <c r="K131" s="82">
        <v>671</v>
      </c>
      <c r="L131" s="82">
        <v>744</v>
      </c>
      <c r="M131" s="82">
        <v>905</v>
      </c>
      <c r="N131" s="82">
        <v>1134</v>
      </c>
      <c r="O131" s="82">
        <v>1264</v>
      </c>
      <c r="P131" s="82">
        <v>1376</v>
      </c>
    </row>
    <row r="132" spans="1:16">
      <c r="A132" s="146" t="s">
        <v>184</v>
      </c>
      <c r="B132" s="144" t="s">
        <v>658</v>
      </c>
      <c r="C132" s="144" t="s">
        <v>1696</v>
      </c>
      <c r="D132" s="144"/>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6" t="s">
        <v>185</v>
      </c>
      <c r="B133" s="144" t="s">
        <v>1874</v>
      </c>
      <c r="C133" s="144" t="s">
        <v>1875</v>
      </c>
      <c r="D133" s="144"/>
      <c r="E133" s="82">
        <v>432</v>
      </c>
      <c r="F133" s="82">
        <v>463</v>
      </c>
      <c r="G133" s="82">
        <v>555</v>
      </c>
      <c r="H133" s="82">
        <v>641</v>
      </c>
      <c r="I133" s="82">
        <v>715</v>
      </c>
      <c r="J133" s="82">
        <v>789</v>
      </c>
      <c r="K133" s="82">
        <v>541</v>
      </c>
      <c r="L133" s="82">
        <v>581</v>
      </c>
      <c r="M133" s="82">
        <v>699</v>
      </c>
      <c r="N133" s="82">
        <v>800</v>
      </c>
      <c r="O133" s="82">
        <v>873</v>
      </c>
      <c r="P133" s="82">
        <v>944</v>
      </c>
    </row>
    <row r="134" spans="1:16">
      <c r="A134" s="146" t="s">
        <v>186</v>
      </c>
      <c r="B134" s="144" t="s">
        <v>1876</v>
      </c>
      <c r="C134" s="144" t="s">
        <v>1877</v>
      </c>
      <c r="D134" s="144"/>
      <c r="E134" s="82">
        <v>432</v>
      </c>
      <c r="F134" s="82">
        <v>463</v>
      </c>
      <c r="G134" s="82">
        <v>555</v>
      </c>
      <c r="H134" s="82">
        <v>641</v>
      </c>
      <c r="I134" s="82">
        <v>715</v>
      </c>
      <c r="J134" s="82">
        <v>789</v>
      </c>
      <c r="K134" s="82">
        <v>541</v>
      </c>
      <c r="L134" s="82">
        <v>581</v>
      </c>
      <c r="M134" s="82">
        <v>699</v>
      </c>
      <c r="N134" s="82">
        <v>800</v>
      </c>
      <c r="O134" s="82">
        <v>873</v>
      </c>
      <c r="P134" s="82">
        <v>944</v>
      </c>
    </row>
    <row r="135" spans="1:16">
      <c r="A135" s="146" t="s">
        <v>187</v>
      </c>
      <c r="B135" s="144" t="s">
        <v>1878</v>
      </c>
      <c r="C135" s="144" t="s">
        <v>1879</v>
      </c>
      <c r="D135" s="144"/>
      <c r="E135" s="82">
        <v>472</v>
      </c>
      <c r="F135" s="82">
        <v>506</v>
      </c>
      <c r="G135" s="82">
        <v>607</v>
      </c>
      <c r="H135" s="82">
        <v>702</v>
      </c>
      <c r="I135" s="82">
        <v>783</v>
      </c>
      <c r="J135" s="82">
        <v>864</v>
      </c>
      <c r="K135" s="82">
        <v>595</v>
      </c>
      <c r="L135" s="82">
        <v>639</v>
      </c>
      <c r="M135" s="82">
        <v>768</v>
      </c>
      <c r="N135" s="82">
        <v>879</v>
      </c>
      <c r="O135" s="82">
        <v>961</v>
      </c>
      <c r="P135" s="82">
        <v>1042</v>
      </c>
    </row>
    <row r="136" spans="1:16">
      <c r="A136" s="146" t="s">
        <v>188</v>
      </c>
      <c r="B136" s="144" t="s">
        <v>1880</v>
      </c>
      <c r="C136" s="144" t="s">
        <v>1881</v>
      </c>
      <c r="D136" s="144"/>
      <c r="E136" s="82">
        <v>448</v>
      </c>
      <c r="F136" s="82">
        <v>480</v>
      </c>
      <c r="G136" s="82">
        <v>576</v>
      </c>
      <c r="H136" s="82">
        <v>665</v>
      </c>
      <c r="I136" s="82">
        <v>742</v>
      </c>
      <c r="J136" s="82">
        <v>819</v>
      </c>
      <c r="K136" s="82">
        <v>532</v>
      </c>
      <c r="L136" s="82">
        <v>533</v>
      </c>
      <c r="M136" s="82">
        <v>644</v>
      </c>
      <c r="N136" s="82">
        <v>831</v>
      </c>
      <c r="O136" s="82">
        <v>858</v>
      </c>
      <c r="P136" s="82">
        <v>982</v>
      </c>
    </row>
    <row r="137" spans="1:16">
      <c r="A137" s="146" t="s">
        <v>189</v>
      </c>
      <c r="B137" s="144" t="s">
        <v>1882</v>
      </c>
      <c r="C137" s="144" t="s">
        <v>1883</v>
      </c>
      <c r="D137" s="144"/>
      <c r="E137" s="82">
        <v>450</v>
      </c>
      <c r="F137" s="82">
        <v>482</v>
      </c>
      <c r="G137" s="82">
        <v>578</v>
      </c>
      <c r="H137" s="82">
        <v>668</v>
      </c>
      <c r="I137" s="82">
        <v>746</v>
      </c>
      <c r="J137" s="82">
        <v>823</v>
      </c>
      <c r="K137" s="82">
        <v>489</v>
      </c>
      <c r="L137" s="82">
        <v>545</v>
      </c>
      <c r="M137" s="82">
        <v>634</v>
      </c>
      <c r="N137" s="82">
        <v>825</v>
      </c>
      <c r="O137" s="82">
        <v>911</v>
      </c>
      <c r="P137" s="82">
        <v>987</v>
      </c>
    </row>
    <row r="138" spans="1:16">
      <c r="A138" s="146" t="s">
        <v>190</v>
      </c>
      <c r="B138" s="144" t="s">
        <v>1884</v>
      </c>
      <c r="C138" s="144" t="s">
        <v>1885</v>
      </c>
      <c r="D138" s="144"/>
      <c r="E138" s="82">
        <v>432</v>
      </c>
      <c r="F138" s="82">
        <v>463</v>
      </c>
      <c r="G138" s="82">
        <v>555</v>
      </c>
      <c r="H138" s="82">
        <v>641</v>
      </c>
      <c r="I138" s="82">
        <v>715</v>
      </c>
      <c r="J138" s="82">
        <v>789</v>
      </c>
      <c r="K138" s="82">
        <v>488</v>
      </c>
      <c r="L138" s="82">
        <v>490</v>
      </c>
      <c r="M138" s="82">
        <v>595</v>
      </c>
      <c r="N138" s="82">
        <v>795</v>
      </c>
      <c r="O138" s="82">
        <v>873</v>
      </c>
      <c r="P138" s="82">
        <v>944</v>
      </c>
    </row>
    <row r="139" spans="1:16">
      <c r="A139" s="146" t="s">
        <v>192</v>
      </c>
      <c r="B139" s="144" t="s">
        <v>1886</v>
      </c>
      <c r="C139" s="144" t="s">
        <v>1887</v>
      </c>
      <c r="D139" s="144"/>
      <c r="E139" s="82">
        <v>432</v>
      </c>
      <c r="F139" s="82">
        <v>463</v>
      </c>
      <c r="G139" s="82">
        <v>555</v>
      </c>
      <c r="H139" s="82">
        <v>641</v>
      </c>
      <c r="I139" s="82">
        <v>715</v>
      </c>
      <c r="J139" s="82">
        <v>789</v>
      </c>
      <c r="K139" s="82">
        <v>541</v>
      </c>
      <c r="L139" s="82">
        <v>581</v>
      </c>
      <c r="M139" s="82">
        <v>699</v>
      </c>
      <c r="N139" s="82">
        <v>800</v>
      </c>
      <c r="O139" s="82">
        <v>873</v>
      </c>
      <c r="P139" s="82">
        <v>944</v>
      </c>
    </row>
    <row r="140" spans="1:16">
      <c r="A140" s="146" t="s">
        <v>193</v>
      </c>
      <c r="B140" s="144" t="s">
        <v>1888</v>
      </c>
      <c r="C140" s="144" t="s">
        <v>1889</v>
      </c>
      <c r="D140" s="144"/>
      <c r="E140" s="82">
        <v>403</v>
      </c>
      <c r="F140" s="82">
        <v>463</v>
      </c>
      <c r="G140" s="82">
        <v>555</v>
      </c>
      <c r="H140" s="82">
        <v>641</v>
      </c>
      <c r="I140" s="82">
        <v>715</v>
      </c>
      <c r="J140" s="82">
        <v>789</v>
      </c>
      <c r="K140" s="82">
        <v>403</v>
      </c>
      <c r="L140" s="82">
        <v>478</v>
      </c>
      <c r="M140" s="82">
        <v>595</v>
      </c>
      <c r="N140" s="82">
        <v>758</v>
      </c>
      <c r="O140" s="82">
        <v>873</v>
      </c>
      <c r="P140" s="82">
        <v>944</v>
      </c>
    </row>
    <row r="141" spans="1:16">
      <c r="A141" s="146" t="s">
        <v>194</v>
      </c>
      <c r="B141" s="144" t="s">
        <v>1894</v>
      </c>
      <c r="C141" s="144" t="s">
        <v>1895</v>
      </c>
      <c r="D141" s="144"/>
      <c r="E141" s="82">
        <v>432</v>
      </c>
      <c r="F141" s="82">
        <v>463</v>
      </c>
      <c r="G141" s="82">
        <v>555</v>
      </c>
      <c r="H141" s="82">
        <v>641</v>
      </c>
      <c r="I141" s="82">
        <v>715</v>
      </c>
      <c r="J141" s="82">
        <v>789</v>
      </c>
      <c r="K141" s="82">
        <v>488</v>
      </c>
      <c r="L141" s="82">
        <v>490</v>
      </c>
      <c r="M141" s="82">
        <v>595</v>
      </c>
      <c r="N141" s="82">
        <v>795</v>
      </c>
      <c r="O141" s="82">
        <v>873</v>
      </c>
      <c r="P141" s="82">
        <v>944</v>
      </c>
    </row>
    <row r="142" spans="1:16">
      <c r="A142" s="146" t="s">
        <v>196</v>
      </c>
      <c r="B142" s="144" t="s">
        <v>1890</v>
      </c>
      <c r="C142" s="144" t="s">
        <v>1891</v>
      </c>
      <c r="D142" s="144"/>
      <c r="E142" s="82">
        <v>433</v>
      </c>
      <c r="F142" s="82">
        <v>464</v>
      </c>
      <c r="G142" s="82">
        <v>557</v>
      </c>
      <c r="H142" s="82">
        <v>643</v>
      </c>
      <c r="I142" s="82">
        <v>718</v>
      </c>
      <c r="J142" s="82">
        <v>792</v>
      </c>
      <c r="K142" s="82">
        <v>447</v>
      </c>
      <c r="L142" s="82">
        <v>517</v>
      </c>
      <c r="M142" s="82">
        <v>649</v>
      </c>
      <c r="N142" s="82">
        <v>801</v>
      </c>
      <c r="O142" s="82">
        <v>876</v>
      </c>
      <c r="P142" s="82">
        <v>949</v>
      </c>
    </row>
    <row r="143" spans="1:16">
      <c r="A143" s="146" t="s">
        <v>197</v>
      </c>
      <c r="B143" s="144" t="s">
        <v>1892</v>
      </c>
      <c r="C143" s="144" t="s">
        <v>1893</v>
      </c>
      <c r="D143" s="144"/>
      <c r="E143" s="82">
        <v>432</v>
      </c>
      <c r="F143" s="82">
        <v>463</v>
      </c>
      <c r="G143" s="82">
        <v>555</v>
      </c>
      <c r="H143" s="82">
        <v>641</v>
      </c>
      <c r="I143" s="82">
        <v>715</v>
      </c>
      <c r="J143" s="82">
        <v>789</v>
      </c>
      <c r="K143" s="82">
        <v>459</v>
      </c>
      <c r="L143" s="82">
        <v>511</v>
      </c>
      <c r="M143" s="82">
        <v>595</v>
      </c>
      <c r="N143" s="82">
        <v>774</v>
      </c>
      <c r="O143" s="82">
        <v>873</v>
      </c>
      <c r="P143" s="82">
        <v>944</v>
      </c>
    </row>
    <row r="144" spans="1:16">
      <c r="A144" s="146" t="s">
        <v>198</v>
      </c>
      <c r="B144" s="144" t="s">
        <v>691</v>
      </c>
      <c r="C144" s="144" t="s">
        <v>1678</v>
      </c>
      <c r="D144" s="144"/>
      <c r="E144" s="82">
        <v>387</v>
      </c>
      <c r="F144" s="82">
        <v>493</v>
      </c>
      <c r="G144" s="82">
        <v>595</v>
      </c>
      <c r="H144" s="82">
        <v>713</v>
      </c>
      <c r="I144" s="82">
        <v>796</v>
      </c>
      <c r="J144" s="82">
        <v>878</v>
      </c>
      <c r="K144" s="82">
        <v>387</v>
      </c>
      <c r="L144" s="82">
        <v>493</v>
      </c>
      <c r="M144" s="82">
        <v>595</v>
      </c>
      <c r="N144" s="82">
        <v>868</v>
      </c>
      <c r="O144" s="82">
        <v>979</v>
      </c>
      <c r="P144" s="82">
        <v>1061</v>
      </c>
    </row>
    <row r="145" spans="1:16">
      <c r="A145" s="146" t="s">
        <v>199</v>
      </c>
      <c r="B145" s="144" t="s">
        <v>1896</v>
      </c>
      <c r="C145" s="144" t="s">
        <v>1897</v>
      </c>
      <c r="D145" s="144"/>
      <c r="E145" s="82">
        <v>452</v>
      </c>
      <c r="F145" s="82">
        <v>484</v>
      </c>
      <c r="G145" s="82">
        <v>581</v>
      </c>
      <c r="H145" s="82">
        <v>671</v>
      </c>
      <c r="I145" s="82">
        <v>748</v>
      </c>
      <c r="J145" s="82">
        <v>826</v>
      </c>
      <c r="K145" s="82">
        <v>475</v>
      </c>
      <c r="L145" s="82">
        <v>525</v>
      </c>
      <c r="M145" s="82">
        <v>595</v>
      </c>
      <c r="N145" s="82">
        <v>786</v>
      </c>
      <c r="O145" s="82">
        <v>808</v>
      </c>
      <c r="P145" s="82">
        <v>929</v>
      </c>
    </row>
    <row r="146" spans="1:16">
      <c r="A146" s="146" t="s">
        <v>200</v>
      </c>
      <c r="B146" s="144" t="s">
        <v>1898</v>
      </c>
      <c r="C146" s="144" t="s">
        <v>1899</v>
      </c>
      <c r="D146" s="144"/>
      <c r="E146" s="82">
        <v>477</v>
      </c>
      <c r="F146" s="82">
        <v>542</v>
      </c>
      <c r="G146" s="82">
        <v>602</v>
      </c>
      <c r="H146" s="82">
        <v>768</v>
      </c>
      <c r="I146" s="82">
        <v>849</v>
      </c>
      <c r="J146" s="82">
        <v>946</v>
      </c>
      <c r="K146" s="82">
        <v>477</v>
      </c>
      <c r="L146" s="82">
        <v>542</v>
      </c>
      <c r="M146" s="82">
        <v>602</v>
      </c>
      <c r="N146" s="82">
        <v>824</v>
      </c>
      <c r="O146" s="82">
        <v>849</v>
      </c>
      <c r="P146" s="82">
        <v>976</v>
      </c>
    </row>
    <row r="147" spans="1:16">
      <c r="A147" s="146" t="s">
        <v>201</v>
      </c>
      <c r="B147" s="144" t="s">
        <v>1900</v>
      </c>
      <c r="C147" s="144" t="s">
        <v>1901</v>
      </c>
      <c r="D147" s="144"/>
      <c r="E147" s="82">
        <v>460</v>
      </c>
      <c r="F147" s="82">
        <v>492</v>
      </c>
      <c r="G147" s="82">
        <v>591</v>
      </c>
      <c r="H147" s="82">
        <v>682</v>
      </c>
      <c r="I147" s="82">
        <v>761</v>
      </c>
      <c r="J147" s="82">
        <v>840</v>
      </c>
      <c r="K147" s="82">
        <v>528</v>
      </c>
      <c r="L147" s="82">
        <v>579</v>
      </c>
      <c r="M147" s="82">
        <v>645</v>
      </c>
      <c r="N147" s="82">
        <v>829</v>
      </c>
      <c r="O147" s="82">
        <v>865</v>
      </c>
      <c r="P147" s="82">
        <v>980</v>
      </c>
    </row>
    <row r="148" spans="1:16">
      <c r="A148" s="146" t="s">
        <v>56</v>
      </c>
      <c r="B148" s="144" t="s">
        <v>705</v>
      </c>
      <c r="C148" s="144" t="s">
        <v>1670</v>
      </c>
      <c r="D148" s="144"/>
      <c r="E148" s="82">
        <v>586</v>
      </c>
      <c r="F148" s="82">
        <v>628</v>
      </c>
      <c r="G148" s="82">
        <v>753</v>
      </c>
      <c r="H148" s="82">
        <v>870</v>
      </c>
      <c r="I148" s="82">
        <v>971</v>
      </c>
      <c r="J148" s="82">
        <v>1071</v>
      </c>
      <c r="K148" s="82">
        <v>694</v>
      </c>
      <c r="L148" s="82">
        <v>772</v>
      </c>
      <c r="M148" s="82">
        <v>937</v>
      </c>
      <c r="N148" s="82">
        <v>1097</v>
      </c>
      <c r="O148" s="82">
        <v>1205</v>
      </c>
      <c r="P148" s="82">
        <v>1311</v>
      </c>
    </row>
    <row r="149" spans="1:16">
      <c r="A149" s="146" t="s">
        <v>202</v>
      </c>
      <c r="B149" s="144" t="s">
        <v>1902</v>
      </c>
      <c r="C149" s="144" t="s">
        <v>1903</v>
      </c>
      <c r="D149" s="144"/>
      <c r="E149" s="82">
        <v>421</v>
      </c>
      <c r="F149" s="82">
        <v>473</v>
      </c>
      <c r="G149" s="82">
        <v>568</v>
      </c>
      <c r="H149" s="82">
        <v>656</v>
      </c>
      <c r="I149" s="82">
        <v>732</v>
      </c>
      <c r="J149" s="82">
        <v>808</v>
      </c>
      <c r="K149" s="82">
        <v>421</v>
      </c>
      <c r="L149" s="82">
        <v>586</v>
      </c>
      <c r="M149" s="82">
        <v>647</v>
      </c>
      <c r="N149" s="82">
        <v>820</v>
      </c>
      <c r="O149" s="82">
        <v>857</v>
      </c>
      <c r="P149" s="82">
        <v>970</v>
      </c>
    </row>
    <row r="150" spans="1:16">
      <c r="A150" s="146" t="s">
        <v>203</v>
      </c>
      <c r="B150" s="144" t="s">
        <v>1904</v>
      </c>
      <c r="C150" s="144" t="s">
        <v>1905</v>
      </c>
      <c r="D150" s="144"/>
      <c r="E150" s="82">
        <v>485</v>
      </c>
      <c r="F150" s="82">
        <v>516</v>
      </c>
      <c r="G150" s="82">
        <v>623</v>
      </c>
      <c r="H150" s="82">
        <v>720</v>
      </c>
      <c r="I150" s="82">
        <v>803</v>
      </c>
      <c r="J150" s="82">
        <v>886</v>
      </c>
      <c r="K150" s="82">
        <v>513</v>
      </c>
      <c r="L150" s="82">
        <v>516</v>
      </c>
      <c r="M150" s="82">
        <v>630</v>
      </c>
      <c r="N150" s="82">
        <v>839</v>
      </c>
      <c r="O150" s="82">
        <v>866</v>
      </c>
      <c r="P150" s="82">
        <v>996</v>
      </c>
    </row>
    <row r="151" spans="1:16">
      <c r="A151" s="146" t="s">
        <v>204</v>
      </c>
      <c r="B151" s="144" t="s">
        <v>1906</v>
      </c>
      <c r="C151" s="144" t="s">
        <v>1907</v>
      </c>
      <c r="D151" s="144"/>
      <c r="E151" s="82">
        <v>433</v>
      </c>
      <c r="F151" s="82">
        <v>464</v>
      </c>
      <c r="G151" s="82">
        <v>557</v>
      </c>
      <c r="H151" s="82">
        <v>643</v>
      </c>
      <c r="I151" s="82">
        <v>718</v>
      </c>
      <c r="J151" s="82">
        <v>792</v>
      </c>
      <c r="K151" s="82">
        <v>464</v>
      </c>
      <c r="L151" s="82">
        <v>583</v>
      </c>
      <c r="M151" s="82">
        <v>673</v>
      </c>
      <c r="N151" s="82">
        <v>804</v>
      </c>
      <c r="O151" s="82">
        <v>878</v>
      </c>
      <c r="P151" s="82">
        <v>949</v>
      </c>
    </row>
    <row r="152" spans="1:16">
      <c r="A152" s="146" t="s">
        <v>205</v>
      </c>
      <c r="B152" s="144" t="s">
        <v>1908</v>
      </c>
      <c r="C152" s="144" t="s">
        <v>1909</v>
      </c>
      <c r="D152" s="144"/>
      <c r="E152" s="82">
        <v>481</v>
      </c>
      <c r="F152" s="82">
        <v>515</v>
      </c>
      <c r="G152" s="82">
        <v>618</v>
      </c>
      <c r="H152" s="82">
        <v>713</v>
      </c>
      <c r="I152" s="82">
        <v>796</v>
      </c>
      <c r="J152" s="82">
        <v>878</v>
      </c>
      <c r="K152" s="82">
        <v>596</v>
      </c>
      <c r="L152" s="82">
        <v>619</v>
      </c>
      <c r="M152" s="82">
        <v>769</v>
      </c>
      <c r="N152" s="82">
        <v>880</v>
      </c>
      <c r="O152" s="82">
        <v>963</v>
      </c>
      <c r="P152" s="82">
        <v>1043</v>
      </c>
    </row>
    <row r="153" spans="1:16">
      <c r="A153" s="146" t="s">
        <v>206</v>
      </c>
      <c r="B153" s="144" t="s">
        <v>1910</v>
      </c>
      <c r="C153" s="144" t="s">
        <v>1911</v>
      </c>
      <c r="D153" s="144"/>
      <c r="E153" s="82">
        <v>526</v>
      </c>
      <c r="F153" s="82">
        <v>557</v>
      </c>
      <c r="G153" s="82">
        <v>634</v>
      </c>
      <c r="H153" s="82">
        <v>823</v>
      </c>
      <c r="I153" s="82">
        <v>977</v>
      </c>
      <c r="J153" s="82">
        <v>1124</v>
      </c>
      <c r="K153" s="82">
        <v>526</v>
      </c>
      <c r="L153" s="82">
        <v>557</v>
      </c>
      <c r="M153" s="82">
        <v>634</v>
      </c>
      <c r="N153" s="82">
        <v>823</v>
      </c>
      <c r="O153" s="82">
        <v>977</v>
      </c>
      <c r="P153" s="82">
        <v>1124</v>
      </c>
    </row>
    <row r="154" spans="1:16">
      <c r="A154" s="146" t="s">
        <v>68</v>
      </c>
      <c r="B154" s="144" t="s">
        <v>722</v>
      </c>
      <c r="C154" s="144" t="s">
        <v>1684</v>
      </c>
      <c r="D154" s="144"/>
      <c r="E154" s="82">
        <v>478</v>
      </c>
      <c r="F154" s="82">
        <v>521</v>
      </c>
      <c r="G154" s="82">
        <v>626</v>
      </c>
      <c r="H154" s="82">
        <v>723</v>
      </c>
      <c r="I154" s="82">
        <v>806</v>
      </c>
      <c r="J154" s="82">
        <v>890</v>
      </c>
      <c r="K154" s="82">
        <v>478</v>
      </c>
      <c r="L154" s="82">
        <v>582</v>
      </c>
      <c r="M154" s="82">
        <v>735</v>
      </c>
      <c r="N154" s="82">
        <v>906</v>
      </c>
      <c r="O154" s="82">
        <v>991</v>
      </c>
      <c r="P154" s="82">
        <v>1076</v>
      </c>
    </row>
    <row r="155" spans="1:16">
      <c r="A155" s="146" t="s">
        <v>207</v>
      </c>
      <c r="B155" s="144" t="s">
        <v>1912</v>
      </c>
      <c r="C155" s="144" t="s">
        <v>1913</v>
      </c>
      <c r="D155" s="144"/>
      <c r="E155" s="82">
        <v>448</v>
      </c>
      <c r="F155" s="82">
        <v>480</v>
      </c>
      <c r="G155" s="82">
        <v>576</v>
      </c>
      <c r="H155" s="82">
        <v>665</v>
      </c>
      <c r="I155" s="82">
        <v>742</v>
      </c>
      <c r="J155" s="82">
        <v>819</v>
      </c>
      <c r="K155" s="82">
        <v>459</v>
      </c>
      <c r="L155" s="82">
        <v>511</v>
      </c>
      <c r="M155" s="82">
        <v>595</v>
      </c>
      <c r="N155" s="82">
        <v>774</v>
      </c>
      <c r="O155" s="82">
        <v>908</v>
      </c>
      <c r="P155" s="82">
        <v>982</v>
      </c>
    </row>
    <row r="156" spans="1:16">
      <c r="A156" s="146" t="s">
        <v>208</v>
      </c>
      <c r="B156" s="144" t="s">
        <v>1918</v>
      </c>
      <c r="C156" s="144" t="s">
        <v>1919</v>
      </c>
      <c r="D156" s="144"/>
      <c r="E156" s="82">
        <v>432</v>
      </c>
      <c r="F156" s="82">
        <v>463</v>
      </c>
      <c r="G156" s="82">
        <v>555</v>
      </c>
      <c r="H156" s="82">
        <v>641</v>
      </c>
      <c r="I156" s="82">
        <v>715</v>
      </c>
      <c r="J156" s="82">
        <v>789</v>
      </c>
      <c r="K156" s="82">
        <v>528</v>
      </c>
      <c r="L156" s="82">
        <v>573</v>
      </c>
      <c r="M156" s="82">
        <v>645</v>
      </c>
      <c r="N156" s="82">
        <v>788</v>
      </c>
      <c r="O156" s="82">
        <v>860</v>
      </c>
      <c r="P156" s="82">
        <v>930</v>
      </c>
    </row>
    <row r="157" spans="1:16">
      <c r="A157" s="146" t="s">
        <v>209</v>
      </c>
      <c r="B157" s="144" t="s">
        <v>1920</v>
      </c>
      <c r="C157" s="144" t="s">
        <v>1921</v>
      </c>
      <c r="D157" s="144"/>
      <c r="E157" s="82">
        <v>432</v>
      </c>
      <c r="F157" s="82">
        <v>463</v>
      </c>
      <c r="G157" s="82">
        <v>555</v>
      </c>
      <c r="H157" s="82">
        <v>641</v>
      </c>
      <c r="I157" s="82">
        <v>715</v>
      </c>
      <c r="J157" s="82">
        <v>789</v>
      </c>
      <c r="K157" s="82">
        <v>530</v>
      </c>
      <c r="L157" s="82">
        <v>532</v>
      </c>
      <c r="M157" s="82">
        <v>653</v>
      </c>
      <c r="N157" s="82">
        <v>800</v>
      </c>
      <c r="O157" s="82">
        <v>873</v>
      </c>
      <c r="P157" s="82">
        <v>944</v>
      </c>
    </row>
    <row r="158" spans="1:16">
      <c r="A158" s="146" t="s">
        <v>210</v>
      </c>
      <c r="B158" s="144" t="s">
        <v>1922</v>
      </c>
      <c r="C158" s="144" t="s">
        <v>1923</v>
      </c>
      <c r="D158" s="144"/>
      <c r="E158" s="82">
        <v>445</v>
      </c>
      <c r="F158" s="82">
        <v>476</v>
      </c>
      <c r="G158" s="82">
        <v>572</v>
      </c>
      <c r="H158" s="82">
        <v>660</v>
      </c>
      <c r="I158" s="82">
        <v>737</v>
      </c>
      <c r="J158" s="82">
        <v>813</v>
      </c>
      <c r="K158" s="82">
        <v>558</v>
      </c>
      <c r="L158" s="82">
        <v>599</v>
      </c>
      <c r="M158" s="82">
        <v>721</v>
      </c>
      <c r="N158" s="82">
        <v>824</v>
      </c>
      <c r="O158" s="82">
        <v>900</v>
      </c>
      <c r="P158" s="82">
        <v>975</v>
      </c>
    </row>
    <row r="159" spans="1:16">
      <c r="A159" s="146" t="s">
        <v>211</v>
      </c>
      <c r="B159" s="144" t="s">
        <v>1924</v>
      </c>
      <c r="C159" s="144" t="s">
        <v>1925</v>
      </c>
      <c r="D159" s="144"/>
      <c r="E159" s="82">
        <v>470</v>
      </c>
      <c r="F159" s="82">
        <v>493</v>
      </c>
      <c r="G159" s="82">
        <v>595</v>
      </c>
      <c r="H159" s="82">
        <v>696</v>
      </c>
      <c r="I159" s="82">
        <v>777</v>
      </c>
      <c r="J159" s="82">
        <v>858</v>
      </c>
      <c r="K159" s="82">
        <v>491</v>
      </c>
      <c r="L159" s="82">
        <v>493</v>
      </c>
      <c r="M159" s="82">
        <v>595</v>
      </c>
      <c r="N159" s="82">
        <v>768</v>
      </c>
      <c r="O159" s="82">
        <v>793</v>
      </c>
      <c r="P159" s="82">
        <v>912</v>
      </c>
    </row>
    <row r="160" spans="1:16">
      <c r="A160" s="146" t="s">
        <v>212</v>
      </c>
      <c r="B160" s="144" t="s">
        <v>1926</v>
      </c>
      <c r="C160" s="144" t="s">
        <v>1927</v>
      </c>
      <c r="D160" s="144"/>
      <c r="E160" s="82">
        <v>430</v>
      </c>
      <c r="F160" s="82">
        <v>481</v>
      </c>
      <c r="G160" s="82">
        <v>577</v>
      </c>
      <c r="H160" s="82">
        <v>667</v>
      </c>
      <c r="I160" s="82">
        <v>745</v>
      </c>
      <c r="J160" s="82">
        <v>821</v>
      </c>
      <c r="K160" s="82">
        <v>430</v>
      </c>
      <c r="L160" s="82">
        <v>564</v>
      </c>
      <c r="M160" s="82">
        <v>660</v>
      </c>
      <c r="N160" s="82">
        <v>834</v>
      </c>
      <c r="O160" s="82">
        <v>910</v>
      </c>
      <c r="P160" s="82">
        <v>986</v>
      </c>
    </row>
    <row r="161" spans="1:16">
      <c r="A161" s="146" t="s">
        <v>213</v>
      </c>
      <c r="B161" s="144" t="s">
        <v>1928</v>
      </c>
      <c r="C161" s="144" t="s">
        <v>1929</v>
      </c>
      <c r="D161" s="144"/>
      <c r="E161" s="82">
        <v>432</v>
      </c>
      <c r="F161" s="82">
        <v>463</v>
      </c>
      <c r="G161" s="82">
        <v>555</v>
      </c>
      <c r="H161" s="82">
        <v>641</v>
      </c>
      <c r="I161" s="82">
        <v>715</v>
      </c>
      <c r="J161" s="82">
        <v>789</v>
      </c>
      <c r="K161" s="82">
        <v>496</v>
      </c>
      <c r="L161" s="82">
        <v>497</v>
      </c>
      <c r="M161" s="82">
        <v>595</v>
      </c>
      <c r="N161" s="82">
        <v>800</v>
      </c>
      <c r="O161" s="82">
        <v>873</v>
      </c>
      <c r="P161" s="82">
        <v>944</v>
      </c>
    </row>
    <row r="162" spans="1:16">
      <c r="A162" s="146" t="s">
        <v>214</v>
      </c>
      <c r="B162" s="144" t="s">
        <v>1914</v>
      </c>
      <c r="C162" s="144" t="s">
        <v>1915</v>
      </c>
      <c r="D162" s="144"/>
      <c r="E162" s="82">
        <v>433</v>
      </c>
      <c r="F162" s="82">
        <v>464</v>
      </c>
      <c r="G162" s="82">
        <v>557</v>
      </c>
      <c r="H162" s="82">
        <v>643</v>
      </c>
      <c r="I162" s="82">
        <v>718</v>
      </c>
      <c r="J162" s="82">
        <v>792</v>
      </c>
      <c r="K162" s="82">
        <v>494</v>
      </c>
      <c r="L162" s="82">
        <v>496</v>
      </c>
      <c r="M162" s="82">
        <v>595</v>
      </c>
      <c r="N162" s="82">
        <v>804</v>
      </c>
      <c r="O162" s="82">
        <v>878</v>
      </c>
      <c r="P162" s="82">
        <v>949</v>
      </c>
    </row>
    <row r="163" spans="1:16">
      <c r="A163" s="146" t="s">
        <v>90</v>
      </c>
      <c r="B163" s="144" t="s">
        <v>731</v>
      </c>
      <c r="C163" s="144" t="s">
        <v>1704</v>
      </c>
      <c r="D163" s="144"/>
      <c r="E163" s="82">
        <v>478</v>
      </c>
      <c r="F163" s="82">
        <v>513</v>
      </c>
      <c r="G163" s="82">
        <v>616</v>
      </c>
      <c r="H163" s="82">
        <v>711</v>
      </c>
      <c r="I163" s="82">
        <v>793</v>
      </c>
      <c r="J163" s="82">
        <v>876</v>
      </c>
      <c r="K163" s="82">
        <v>603</v>
      </c>
      <c r="L163" s="82">
        <v>606</v>
      </c>
      <c r="M163" s="82">
        <v>754</v>
      </c>
      <c r="N163" s="82">
        <v>890</v>
      </c>
      <c r="O163" s="82">
        <v>974</v>
      </c>
      <c r="P163" s="82">
        <v>1056</v>
      </c>
    </row>
    <row r="164" spans="1:16">
      <c r="A164" s="146" t="s">
        <v>215</v>
      </c>
      <c r="B164" s="144" t="s">
        <v>1916</v>
      </c>
      <c r="C164" s="144" t="s">
        <v>1917</v>
      </c>
      <c r="D164" s="144"/>
      <c r="E164" s="82">
        <v>437</v>
      </c>
      <c r="F164" s="82">
        <v>472</v>
      </c>
      <c r="G164" s="82">
        <v>566</v>
      </c>
      <c r="H164" s="82">
        <v>654</v>
      </c>
      <c r="I164" s="82">
        <v>730</v>
      </c>
      <c r="J164" s="82">
        <v>805</v>
      </c>
      <c r="K164" s="82">
        <v>437</v>
      </c>
      <c r="L164" s="82">
        <v>550</v>
      </c>
      <c r="M164" s="82">
        <v>634</v>
      </c>
      <c r="N164" s="82">
        <v>817</v>
      </c>
      <c r="O164" s="82">
        <v>891</v>
      </c>
      <c r="P164" s="82">
        <v>965</v>
      </c>
    </row>
    <row r="165" spans="1:16">
      <c r="A165" s="146" t="s">
        <v>216</v>
      </c>
      <c r="B165" s="144" t="s">
        <v>755</v>
      </c>
      <c r="C165" s="144" t="s">
        <v>1697</v>
      </c>
      <c r="D165" s="144"/>
      <c r="E165" s="82">
        <v>500</v>
      </c>
      <c r="F165" s="82">
        <v>535</v>
      </c>
      <c r="G165" s="82">
        <v>642</v>
      </c>
      <c r="H165" s="82">
        <v>742</v>
      </c>
      <c r="I165" s="82">
        <v>828</v>
      </c>
      <c r="J165" s="82">
        <v>914</v>
      </c>
      <c r="K165" s="82">
        <v>552</v>
      </c>
      <c r="L165" s="82">
        <v>613</v>
      </c>
      <c r="M165" s="82">
        <v>721</v>
      </c>
      <c r="N165" s="82">
        <v>862</v>
      </c>
      <c r="O165" s="82">
        <v>969</v>
      </c>
      <c r="P165" s="82">
        <v>1050</v>
      </c>
    </row>
    <row r="166" spans="1:16">
      <c r="A166" s="146" t="s">
        <v>217</v>
      </c>
      <c r="B166" s="144" t="s">
        <v>1930</v>
      </c>
      <c r="C166" s="144" t="s">
        <v>1931</v>
      </c>
      <c r="D166" s="144"/>
      <c r="E166" s="82">
        <v>448</v>
      </c>
      <c r="F166" s="82">
        <v>480</v>
      </c>
      <c r="G166" s="82">
        <v>576</v>
      </c>
      <c r="H166" s="82">
        <v>665</v>
      </c>
      <c r="I166" s="82">
        <v>742</v>
      </c>
      <c r="J166" s="82">
        <v>819</v>
      </c>
      <c r="K166" s="82">
        <v>491</v>
      </c>
      <c r="L166" s="82">
        <v>493</v>
      </c>
      <c r="M166" s="82">
        <v>595</v>
      </c>
      <c r="N166" s="82">
        <v>768</v>
      </c>
      <c r="O166" s="82">
        <v>793</v>
      </c>
      <c r="P166" s="82">
        <v>912</v>
      </c>
    </row>
    <row r="167" spans="1:16">
      <c r="A167" s="146" t="s">
        <v>71</v>
      </c>
      <c r="B167" s="144" t="s">
        <v>761</v>
      </c>
      <c r="C167" s="144" t="s">
        <v>1686</v>
      </c>
      <c r="D167" s="144"/>
      <c r="E167" s="82">
        <v>586</v>
      </c>
      <c r="F167" s="82">
        <v>628</v>
      </c>
      <c r="G167" s="82">
        <v>753</v>
      </c>
      <c r="H167" s="82">
        <v>870</v>
      </c>
      <c r="I167" s="82">
        <v>971</v>
      </c>
      <c r="J167" s="82">
        <v>1071</v>
      </c>
      <c r="K167" s="82">
        <v>588</v>
      </c>
      <c r="L167" s="82">
        <v>637</v>
      </c>
      <c r="M167" s="82">
        <v>838</v>
      </c>
      <c r="N167" s="82">
        <v>1097</v>
      </c>
      <c r="O167" s="82">
        <v>1205</v>
      </c>
      <c r="P167" s="82">
        <v>1311</v>
      </c>
    </row>
    <row r="168" spans="1:16">
      <c r="A168" s="146" t="s">
        <v>218</v>
      </c>
      <c r="B168" s="144" t="s">
        <v>1932</v>
      </c>
      <c r="C168" s="144" t="s">
        <v>1933</v>
      </c>
      <c r="D168" s="144"/>
      <c r="E168" s="82">
        <v>387</v>
      </c>
      <c r="F168" s="82">
        <v>473</v>
      </c>
      <c r="G168" s="82">
        <v>581</v>
      </c>
      <c r="H168" s="82">
        <v>671</v>
      </c>
      <c r="I168" s="82">
        <v>748</v>
      </c>
      <c r="J168" s="82">
        <v>826</v>
      </c>
      <c r="K168" s="82">
        <v>387</v>
      </c>
      <c r="L168" s="82">
        <v>478</v>
      </c>
      <c r="M168" s="82">
        <v>595</v>
      </c>
      <c r="N168" s="82">
        <v>770</v>
      </c>
      <c r="O168" s="82">
        <v>818</v>
      </c>
      <c r="P168" s="82">
        <v>940</v>
      </c>
    </row>
    <row r="169" spans="1:16">
      <c r="A169" s="146" t="s">
        <v>219</v>
      </c>
      <c r="B169" s="144" t="s">
        <v>1934</v>
      </c>
      <c r="C169" s="144" t="s">
        <v>1935</v>
      </c>
      <c r="D169" s="144"/>
      <c r="E169" s="82">
        <v>432</v>
      </c>
      <c r="F169" s="82">
        <v>463</v>
      </c>
      <c r="G169" s="82">
        <v>555</v>
      </c>
      <c r="H169" s="82">
        <v>641</v>
      </c>
      <c r="I169" s="82">
        <v>715</v>
      </c>
      <c r="J169" s="82">
        <v>789</v>
      </c>
      <c r="K169" s="82">
        <v>473</v>
      </c>
      <c r="L169" s="82">
        <v>508</v>
      </c>
      <c r="M169" s="82">
        <v>642</v>
      </c>
      <c r="N169" s="82">
        <v>788</v>
      </c>
      <c r="O169" s="82">
        <v>873</v>
      </c>
      <c r="P169" s="82">
        <v>944</v>
      </c>
    </row>
    <row r="170" spans="1:16">
      <c r="A170" s="146" t="s">
        <v>220</v>
      </c>
      <c r="B170" s="144" t="s">
        <v>1936</v>
      </c>
      <c r="C170" s="144" t="s">
        <v>1937</v>
      </c>
      <c r="D170" s="144"/>
      <c r="E170" s="82">
        <v>448</v>
      </c>
      <c r="F170" s="82">
        <v>461</v>
      </c>
      <c r="G170" s="82">
        <v>576</v>
      </c>
      <c r="H170" s="82">
        <v>665</v>
      </c>
      <c r="I170" s="82">
        <v>742</v>
      </c>
      <c r="J170" s="82">
        <v>819</v>
      </c>
      <c r="K170" s="82">
        <v>459</v>
      </c>
      <c r="L170" s="82">
        <v>461</v>
      </c>
      <c r="M170" s="82">
        <v>595</v>
      </c>
      <c r="N170" s="82">
        <v>831</v>
      </c>
      <c r="O170" s="82">
        <v>907</v>
      </c>
      <c r="P170" s="82">
        <v>982</v>
      </c>
    </row>
    <row r="171" spans="1:16">
      <c r="A171" s="146" t="s">
        <v>221</v>
      </c>
      <c r="B171" s="144" t="s">
        <v>1938</v>
      </c>
      <c r="C171" s="144" t="s">
        <v>1939</v>
      </c>
      <c r="D171" s="144"/>
      <c r="E171" s="82">
        <v>467</v>
      </c>
      <c r="F171" s="82">
        <v>503</v>
      </c>
      <c r="G171" s="82">
        <v>605</v>
      </c>
      <c r="H171" s="82">
        <v>698</v>
      </c>
      <c r="I171" s="82">
        <v>778</v>
      </c>
      <c r="J171" s="82">
        <v>859</v>
      </c>
      <c r="K171" s="82">
        <v>467</v>
      </c>
      <c r="L171" s="82">
        <v>597</v>
      </c>
      <c r="M171" s="82">
        <v>665</v>
      </c>
      <c r="N171" s="82">
        <v>839</v>
      </c>
      <c r="O171" s="82">
        <v>955</v>
      </c>
      <c r="P171" s="82">
        <v>1036</v>
      </c>
    </row>
    <row r="172" spans="1:16">
      <c r="A172" s="146" t="s">
        <v>57</v>
      </c>
      <c r="B172" s="144" t="s">
        <v>775</v>
      </c>
      <c r="C172" s="144" t="s">
        <v>1671</v>
      </c>
      <c r="D172" s="144"/>
      <c r="E172" s="82">
        <v>586</v>
      </c>
      <c r="F172" s="82">
        <v>628</v>
      </c>
      <c r="G172" s="82">
        <v>753</v>
      </c>
      <c r="H172" s="82">
        <v>870</v>
      </c>
      <c r="I172" s="82">
        <v>971</v>
      </c>
      <c r="J172" s="82">
        <v>1071</v>
      </c>
      <c r="K172" s="82">
        <v>694</v>
      </c>
      <c r="L172" s="82">
        <v>772</v>
      </c>
      <c r="M172" s="82">
        <v>937</v>
      </c>
      <c r="N172" s="82">
        <v>1097</v>
      </c>
      <c r="O172" s="82">
        <v>1205</v>
      </c>
      <c r="P172" s="82">
        <v>1311</v>
      </c>
    </row>
    <row r="173" spans="1:16">
      <c r="A173" s="146" t="s">
        <v>222</v>
      </c>
      <c r="B173" s="144" t="s">
        <v>1940</v>
      </c>
      <c r="C173" s="144" t="s">
        <v>1941</v>
      </c>
      <c r="D173" s="144"/>
      <c r="E173" s="82">
        <v>432</v>
      </c>
      <c r="F173" s="82">
        <v>463</v>
      </c>
      <c r="G173" s="82">
        <v>555</v>
      </c>
      <c r="H173" s="82">
        <v>641</v>
      </c>
      <c r="I173" s="82">
        <v>715</v>
      </c>
      <c r="J173" s="82">
        <v>789</v>
      </c>
      <c r="K173" s="82">
        <v>450</v>
      </c>
      <c r="L173" s="82">
        <v>554</v>
      </c>
      <c r="M173" s="82">
        <v>638</v>
      </c>
      <c r="N173" s="82">
        <v>800</v>
      </c>
      <c r="O173" s="82">
        <v>873</v>
      </c>
      <c r="P173" s="82">
        <v>944</v>
      </c>
    </row>
    <row r="174" spans="1:16">
      <c r="A174" s="146" t="s">
        <v>223</v>
      </c>
      <c r="B174" s="144" t="s">
        <v>1942</v>
      </c>
      <c r="C174" s="144" t="s">
        <v>1943</v>
      </c>
      <c r="D174" s="144"/>
      <c r="E174" s="82">
        <v>446</v>
      </c>
      <c r="F174" s="82">
        <v>480</v>
      </c>
      <c r="G174" s="82">
        <v>576</v>
      </c>
      <c r="H174" s="82">
        <v>665</v>
      </c>
      <c r="I174" s="82">
        <v>742</v>
      </c>
      <c r="J174" s="82">
        <v>819</v>
      </c>
      <c r="K174" s="82">
        <v>446</v>
      </c>
      <c r="L174" s="82">
        <v>513</v>
      </c>
      <c r="M174" s="82">
        <v>619</v>
      </c>
      <c r="N174" s="82">
        <v>758</v>
      </c>
      <c r="O174" s="82">
        <v>863</v>
      </c>
      <c r="P174" s="82">
        <v>982</v>
      </c>
    </row>
    <row r="175" spans="1:16">
      <c r="A175" s="146" t="s">
        <v>224</v>
      </c>
      <c r="B175" s="144" t="s">
        <v>1944</v>
      </c>
      <c r="C175" s="144" t="s">
        <v>1945</v>
      </c>
      <c r="D175" s="144"/>
      <c r="E175" s="82">
        <v>432</v>
      </c>
      <c r="F175" s="82">
        <v>463</v>
      </c>
      <c r="G175" s="82">
        <v>555</v>
      </c>
      <c r="H175" s="82">
        <v>641</v>
      </c>
      <c r="I175" s="82">
        <v>715</v>
      </c>
      <c r="J175" s="82">
        <v>789</v>
      </c>
      <c r="K175" s="82">
        <v>459</v>
      </c>
      <c r="L175" s="82">
        <v>511</v>
      </c>
      <c r="M175" s="82">
        <v>595</v>
      </c>
      <c r="N175" s="82">
        <v>774</v>
      </c>
      <c r="O175" s="82">
        <v>873</v>
      </c>
      <c r="P175" s="82">
        <v>944</v>
      </c>
    </row>
    <row r="176" spans="1:16">
      <c r="A176" s="146" t="s">
        <v>225</v>
      </c>
      <c r="B176" s="144" t="s">
        <v>1946</v>
      </c>
      <c r="C176" s="144" t="s">
        <v>1947</v>
      </c>
      <c r="D176" s="144"/>
      <c r="E176" s="82">
        <v>432</v>
      </c>
      <c r="F176" s="82">
        <v>463</v>
      </c>
      <c r="G176" s="82">
        <v>555</v>
      </c>
      <c r="H176" s="82">
        <v>641</v>
      </c>
      <c r="I176" s="82">
        <v>715</v>
      </c>
      <c r="J176" s="82">
        <v>789</v>
      </c>
      <c r="K176" s="82">
        <v>510</v>
      </c>
      <c r="L176" s="82">
        <v>581</v>
      </c>
      <c r="M176" s="82">
        <v>699</v>
      </c>
      <c r="N176" s="82">
        <v>800</v>
      </c>
      <c r="O176" s="82">
        <v>873</v>
      </c>
      <c r="P176" s="82">
        <v>944</v>
      </c>
    </row>
    <row r="177" spans="1:16">
      <c r="A177" s="146" t="s">
        <v>226</v>
      </c>
      <c r="B177" s="144" t="s">
        <v>1948</v>
      </c>
      <c r="C177" s="144" t="s">
        <v>1949</v>
      </c>
      <c r="D177" s="144"/>
      <c r="E177" s="82">
        <v>451</v>
      </c>
      <c r="F177" s="82">
        <v>483</v>
      </c>
      <c r="G177" s="82">
        <v>580</v>
      </c>
      <c r="H177" s="82">
        <v>670</v>
      </c>
      <c r="I177" s="82">
        <v>747</v>
      </c>
      <c r="J177" s="82">
        <v>824</v>
      </c>
      <c r="K177" s="82">
        <v>566</v>
      </c>
      <c r="L177" s="82">
        <v>604</v>
      </c>
      <c r="M177" s="82">
        <v>729</v>
      </c>
      <c r="N177" s="82">
        <v>837</v>
      </c>
      <c r="O177" s="82">
        <v>914</v>
      </c>
      <c r="P177" s="82">
        <v>991</v>
      </c>
    </row>
    <row r="178" spans="1:16">
      <c r="A178" s="146" t="s">
        <v>227</v>
      </c>
      <c r="B178" s="144" t="s">
        <v>1950</v>
      </c>
      <c r="C178" s="144" t="s">
        <v>1951</v>
      </c>
      <c r="D178" s="144"/>
      <c r="E178" s="82">
        <v>432</v>
      </c>
      <c r="F178" s="82">
        <v>463</v>
      </c>
      <c r="G178" s="82">
        <v>555</v>
      </c>
      <c r="H178" s="82">
        <v>641</v>
      </c>
      <c r="I178" s="82">
        <v>715</v>
      </c>
      <c r="J178" s="82">
        <v>789</v>
      </c>
      <c r="K178" s="82">
        <v>497</v>
      </c>
      <c r="L178" s="82">
        <v>498</v>
      </c>
      <c r="M178" s="82">
        <v>600</v>
      </c>
      <c r="N178" s="82">
        <v>780</v>
      </c>
      <c r="O178" s="82">
        <v>873</v>
      </c>
      <c r="P178" s="82">
        <v>944</v>
      </c>
    </row>
    <row r="179" spans="1:16">
      <c r="A179" s="146" t="s">
        <v>228</v>
      </c>
      <c r="B179" s="144" t="s">
        <v>1952</v>
      </c>
      <c r="C179" s="144" t="s">
        <v>1953</v>
      </c>
      <c r="D179" s="144"/>
      <c r="E179" s="82">
        <v>437</v>
      </c>
      <c r="F179" s="82">
        <v>463</v>
      </c>
      <c r="G179" s="82">
        <v>562</v>
      </c>
      <c r="H179" s="82">
        <v>650</v>
      </c>
      <c r="I179" s="82">
        <v>725</v>
      </c>
      <c r="J179" s="82">
        <v>800</v>
      </c>
      <c r="K179" s="82">
        <v>462</v>
      </c>
      <c r="L179" s="82">
        <v>463</v>
      </c>
      <c r="M179" s="82">
        <v>595</v>
      </c>
      <c r="N179" s="82">
        <v>767</v>
      </c>
      <c r="O179" s="82">
        <v>885</v>
      </c>
      <c r="P179" s="82">
        <v>958</v>
      </c>
    </row>
    <row r="180" spans="1:16">
      <c r="A180" s="146" t="s">
        <v>38</v>
      </c>
      <c r="B180" s="144" t="s">
        <v>799</v>
      </c>
      <c r="C180" s="144" t="s">
        <v>1650</v>
      </c>
      <c r="D180" s="144"/>
      <c r="E180" s="82">
        <v>475</v>
      </c>
      <c r="F180" s="82">
        <v>508</v>
      </c>
      <c r="G180" s="82">
        <v>610</v>
      </c>
      <c r="H180" s="82">
        <v>705</v>
      </c>
      <c r="I180" s="82">
        <v>786</v>
      </c>
      <c r="J180" s="82">
        <v>868</v>
      </c>
      <c r="K180" s="82">
        <v>598</v>
      </c>
      <c r="L180" s="82">
        <v>641</v>
      </c>
      <c r="M180" s="82">
        <v>772</v>
      </c>
      <c r="N180" s="82">
        <v>883</v>
      </c>
      <c r="O180" s="82">
        <v>965</v>
      </c>
      <c r="P180" s="82">
        <v>1047</v>
      </c>
    </row>
    <row r="181" spans="1:16">
      <c r="A181" s="146" t="s">
        <v>229</v>
      </c>
      <c r="B181" s="144" t="s">
        <v>1954</v>
      </c>
      <c r="C181" s="144" t="s">
        <v>1955</v>
      </c>
      <c r="D181" s="144"/>
      <c r="E181" s="82">
        <v>484</v>
      </c>
      <c r="F181" s="82">
        <v>487</v>
      </c>
      <c r="G181" s="82">
        <v>595</v>
      </c>
      <c r="H181" s="82">
        <v>776</v>
      </c>
      <c r="I181" s="82">
        <v>856</v>
      </c>
      <c r="J181" s="82">
        <v>956</v>
      </c>
      <c r="K181" s="82">
        <v>484</v>
      </c>
      <c r="L181" s="82">
        <v>487</v>
      </c>
      <c r="M181" s="82">
        <v>595</v>
      </c>
      <c r="N181" s="82">
        <v>831</v>
      </c>
      <c r="O181" s="82">
        <v>856</v>
      </c>
      <c r="P181" s="82">
        <v>984</v>
      </c>
    </row>
    <row r="182" spans="1:16">
      <c r="A182" s="146" t="s">
        <v>230</v>
      </c>
      <c r="B182" s="144" t="s">
        <v>1956</v>
      </c>
      <c r="C182" s="144" t="s">
        <v>1957</v>
      </c>
      <c r="D182" s="144"/>
      <c r="E182" s="82">
        <v>481</v>
      </c>
      <c r="F182" s="82">
        <v>515</v>
      </c>
      <c r="G182" s="82">
        <v>618</v>
      </c>
      <c r="H182" s="82">
        <v>713</v>
      </c>
      <c r="I182" s="82">
        <v>796</v>
      </c>
      <c r="J182" s="82">
        <v>878</v>
      </c>
      <c r="K182" s="82">
        <v>554</v>
      </c>
      <c r="L182" s="82">
        <v>557</v>
      </c>
      <c r="M182" s="82">
        <v>680</v>
      </c>
      <c r="N182" s="82">
        <v>895</v>
      </c>
      <c r="O182" s="82">
        <v>934</v>
      </c>
      <c r="P182" s="82">
        <v>1061</v>
      </c>
    </row>
    <row r="183" spans="1:16">
      <c r="A183" s="146" t="s">
        <v>32</v>
      </c>
      <c r="B183" s="144" t="s">
        <v>807</v>
      </c>
      <c r="C183" s="144" t="s">
        <v>1645</v>
      </c>
      <c r="D183" s="144"/>
      <c r="E183" s="82">
        <v>503</v>
      </c>
      <c r="F183" s="82">
        <v>539</v>
      </c>
      <c r="G183" s="82">
        <v>647</v>
      </c>
      <c r="H183" s="82">
        <v>747</v>
      </c>
      <c r="I183" s="82">
        <v>833</v>
      </c>
      <c r="J183" s="82">
        <v>920</v>
      </c>
      <c r="K183" s="82">
        <v>519</v>
      </c>
      <c r="L183" s="82">
        <v>583</v>
      </c>
      <c r="M183" s="82">
        <v>697</v>
      </c>
      <c r="N183" s="82">
        <v>864</v>
      </c>
      <c r="O183" s="82">
        <v>896</v>
      </c>
      <c r="P183" s="82">
        <v>1030</v>
      </c>
    </row>
    <row r="184" spans="1:16">
      <c r="A184" s="146" t="s">
        <v>231</v>
      </c>
      <c r="B184" s="144" t="s">
        <v>1958</v>
      </c>
      <c r="C184" s="144" t="s">
        <v>1959</v>
      </c>
      <c r="D184" s="144"/>
      <c r="E184" s="82">
        <v>452</v>
      </c>
      <c r="F184" s="82">
        <v>485</v>
      </c>
      <c r="G184" s="82">
        <v>582</v>
      </c>
      <c r="H184" s="82">
        <v>672</v>
      </c>
      <c r="I184" s="82">
        <v>750</v>
      </c>
      <c r="J184" s="82">
        <v>828</v>
      </c>
      <c r="K184" s="82">
        <v>555</v>
      </c>
      <c r="L184" s="82">
        <v>556</v>
      </c>
      <c r="M184" s="82">
        <v>689</v>
      </c>
      <c r="N184" s="82">
        <v>840</v>
      </c>
      <c r="O184" s="82">
        <v>918</v>
      </c>
      <c r="P184" s="82">
        <v>994</v>
      </c>
    </row>
    <row r="185" spans="1:16">
      <c r="A185" s="146" t="s">
        <v>232</v>
      </c>
      <c r="B185" s="144" t="s">
        <v>1960</v>
      </c>
      <c r="C185" s="144" t="s">
        <v>1961</v>
      </c>
      <c r="D185" s="144"/>
      <c r="E185" s="82">
        <v>441</v>
      </c>
      <c r="F185" s="82">
        <v>473</v>
      </c>
      <c r="G185" s="82">
        <v>567</v>
      </c>
      <c r="H185" s="82">
        <v>655</v>
      </c>
      <c r="I185" s="82">
        <v>731</v>
      </c>
      <c r="J185" s="82">
        <v>806</v>
      </c>
      <c r="K185" s="82">
        <v>495</v>
      </c>
      <c r="L185" s="82">
        <v>536</v>
      </c>
      <c r="M185" s="82">
        <v>595</v>
      </c>
      <c r="N185" s="82">
        <v>724</v>
      </c>
      <c r="O185" s="82">
        <v>893</v>
      </c>
      <c r="P185" s="82">
        <v>967</v>
      </c>
    </row>
    <row r="186" spans="1:16">
      <c r="A186" s="146" t="s">
        <v>48</v>
      </c>
      <c r="B186" s="144" t="s">
        <v>815</v>
      </c>
      <c r="C186" s="144" t="s">
        <v>1662</v>
      </c>
      <c r="D186" s="144"/>
      <c r="E186" s="82">
        <v>606</v>
      </c>
      <c r="F186" s="82">
        <v>649</v>
      </c>
      <c r="G186" s="82">
        <v>778</v>
      </c>
      <c r="H186" s="82">
        <v>900</v>
      </c>
      <c r="I186" s="82">
        <v>1003</v>
      </c>
      <c r="J186" s="82">
        <v>1108</v>
      </c>
      <c r="K186" s="82">
        <v>673</v>
      </c>
      <c r="L186" s="82">
        <v>716</v>
      </c>
      <c r="M186" s="82">
        <v>871</v>
      </c>
      <c r="N186" s="82">
        <v>1136</v>
      </c>
      <c r="O186" s="82">
        <v>1248</v>
      </c>
      <c r="P186" s="82">
        <v>1358</v>
      </c>
    </row>
    <row r="187" spans="1:16">
      <c r="A187" s="146" t="s">
        <v>233</v>
      </c>
      <c r="B187" s="144" t="s">
        <v>1962</v>
      </c>
      <c r="C187" s="144" t="s">
        <v>1963</v>
      </c>
      <c r="D187" s="144"/>
      <c r="E187" s="82">
        <v>432</v>
      </c>
      <c r="F187" s="82">
        <v>463</v>
      </c>
      <c r="G187" s="82">
        <v>555</v>
      </c>
      <c r="H187" s="82">
        <v>641</v>
      </c>
      <c r="I187" s="82">
        <v>715</v>
      </c>
      <c r="J187" s="82">
        <v>789</v>
      </c>
      <c r="K187" s="82">
        <v>484</v>
      </c>
      <c r="L187" s="82">
        <v>487</v>
      </c>
      <c r="M187" s="82">
        <v>595</v>
      </c>
      <c r="N187" s="82">
        <v>788</v>
      </c>
      <c r="O187" s="82">
        <v>818</v>
      </c>
      <c r="P187" s="82">
        <v>930</v>
      </c>
    </row>
    <row r="188" spans="1:16">
      <c r="A188" s="146" t="s">
        <v>234</v>
      </c>
      <c r="B188" s="144" t="s">
        <v>1964</v>
      </c>
      <c r="C188" s="144" t="s">
        <v>1965</v>
      </c>
      <c r="D188" s="144"/>
      <c r="E188" s="82">
        <v>432</v>
      </c>
      <c r="F188" s="82">
        <v>463</v>
      </c>
      <c r="G188" s="82">
        <v>555</v>
      </c>
      <c r="H188" s="82">
        <v>641</v>
      </c>
      <c r="I188" s="82">
        <v>715</v>
      </c>
      <c r="J188" s="82">
        <v>789</v>
      </c>
      <c r="K188" s="82">
        <v>491</v>
      </c>
      <c r="L188" s="82">
        <v>536</v>
      </c>
      <c r="M188" s="82">
        <v>595</v>
      </c>
      <c r="N188" s="82">
        <v>721</v>
      </c>
      <c r="O188" s="82">
        <v>860</v>
      </c>
      <c r="P188" s="82">
        <v>944</v>
      </c>
    </row>
    <row r="189" spans="1:16">
      <c r="A189" s="146" t="s">
        <v>235</v>
      </c>
      <c r="B189" s="144" t="s">
        <v>1966</v>
      </c>
      <c r="C189" s="144" t="s">
        <v>1967</v>
      </c>
      <c r="D189" s="144"/>
      <c r="E189" s="82">
        <v>432</v>
      </c>
      <c r="F189" s="82">
        <v>463</v>
      </c>
      <c r="G189" s="82">
        <v>555</v>
      </c>
      <c r="H189" s="82">
        <v>641</v>
      </c>
      <c r="I189" s="82">
        <v>715</v>
      </c>
      <c r="J189" s="82">
        <v>789</v>
      </c>
      <c r="K189" s="82">
        <v>537</v>
      </c>
      <c r="L189" s="82">
        <v>544</v>
      </c>
      <c r="M189" s="82">
        <v>646</v>
      </c>
      <c r="N189" s="82">
        <v>773</v>
      </c>
      <c r="O189" s="82">
        <v>796</v>
      </c>
      <c r="P189" s="82">
        <v>915</v>
      </c>
    </row>
    <row r="190" spans="1:16">
      <c r="A190" s="146" t="s">
        <v>23</v>
      </c>
      <c r="B190" s="144" t="s">
        <v>826</v>
      </c>
      <c r="C190" s="144" t="s">
        <v>1636</v>
      </c>
      <c r="D190" s="144"/>
      <c r="E190" s="82">
        <v>514</v>
      </c>
      <c r="F190" s="82">
        <v>553</v>
      </c>
      <c r="G190" s="82">
        <v>663</v>
      </c>
      <c r="H190" s="82">
        <v>766</v>
      </c>
      <c r="I190" s="82">
        <v>855</v>
      </c>
      <c r="J190" s="82">
        <v>943</v>
      </c>
      <c r="K190" s="82">
        <v>514</v>
      </c>
      <c r="L190" s="82">
        <v>557</v>
      </c>
      <c r="M190" s="82">
        <v>696</v>
      </c>
      <c r="N190" s="82">
        <v>959</v>
      </c>
      <c r="O190" s="82">
        <v>1054</v>
      </c>
      <c r="P190" s="82">
        <v>1144</v>
      </c>
    </row>
    <row r="191" spans="1:16">
      <c r="A191" s="146" t="s">
        <v>236</v>
      </c>
      <c r="B191" s="144" t="s">
        <v>1968</v>
      </c>
      <c r="C191" s="144" t="s">
        <v>1969</v>
      </c>
      <c r="D191" s="144"/>
      <c r="E191" s="82">
        <v>432</v>
      </c>
      <c r="F191" s="82">
        <v>463</v>
      </c>
      <c r="G191" s="82">
        <v>555</v>
      </c>
      <c r="H191" s="82">
        <v>641</v>
      </c>
      <c r="I191" s="82">
        <v>715</v>
      </c>
      <c r="J191" s="82">
        <v>789</v>
      </c>
      <c r="K191" s="82">
        <v>493</v>
      </c>
      <c r="L191" s="82">
        <v>522</v>
      </c>
      <c r="M191" s="82">
        <v>595</v>
      </c>
      <c r="N191" s="82">
        <v>772</v>
      </c>
      <c r="O191" s="82">
        <v>873</v>
      </c>
      <c r="P191" s="82">
        <v>944</v>
      </c>
    </row>
    <row r="192" spans="1:16">
      <c r="A192" s="146" t="s">
        <v>237</v>
      </c>
      <c r="B192" s="144" t="s">
        <v>1970</v>
      </c>
      <c r="C192" s="144" t="s">
        <v>1971</v>
      </c>
      <c r="D192" s="144"/>
      <c r="E192" s="82">
        <v>452</v>
      </c>
      <c r="F192" s="82">
        <v>484</v>
      </c>
      <c r="G192" s="82">
        <v>581</v>
      </c>
      <c r="H192" s="82">
        <v>671</v>
      </c>
      <c r="I192" s="82">
        <v>748</v>
      </c>
      <c r="J192" s="82">
        <v>826</v>
      </c>
      <c r="K192" s="82">
        <v>518</v>
      </c>
      <c r="L192" s="82">
        <v>519</v>
      </c>
      <c r="M192" s="82">
        <v>646</v>
      </c>
      <c r="N192" s="82">
        <v>839</v>
      </c>
      <c r="O192" s="82">
        <v>897</v>
      </c>
      <c r="P192" s="82">
        <v>992</v>
      </c>
    </row>
    <row r="193" spans="1:16">
      <c r="A193" s="146" t="s">
        <v>24</v>
      </c>
      <c r="B193" s="144" t="s">
        <v>834</v>
      </c>
      <c r="C193" s="144" t="s">
        <v>1637</v>
      </c>
      <c r="D193" s="144"/>
      <c r="E193" s="82">
        <v>514</v>
      </c>
      <c r="F193" s="82">
        <v>553</v>
      </c>
      <c r="G193" s="82">
        <v>663</v>
      </c>
      <c r="H193" s="82">
        <v>766</v>
      </c>
      <c r="I193" s="82">
        <v>855</v>
      </c>
      <c r="J193" s="82">
        <v>943</v>
      </c>
      <c r="K193" s="82">
        <v>514</v>
      </c>
      <c r="L193" s="82">
        <v>557</v>
      </c>
      <c r="M193" s="82">
        <v>696</v>
      </c>
      <c r="N193" s="82">
        <v>959</v>
      </c>
      <c r="O193" s="82">
        <v>1054</v>
      </c>
      <c r="P193" s="82">
        <v>1144</v>
      </c>
    </row>
    <row r="194" spans="1:16">
      <c r="A194" s="146" t="s">
        <v>238</v>
      </c>
      <c r="B194" s="144" t="s">
        <v>1972</v>
      </c>
      <c r="C194" s="144" t="s">
        <v>1973</v>
      </c>
      <c r="D194" s="144"/>
      <c r="E194" s="82">
        <v>452</v>
      </c>
      <c r="F194" s="82">
        <v>485</v>
      </c>
      <c r="G194" s="82">
        <v>582</v>
      </c>
      <c r="H194" s="82">
        <v>672</v>
      </c>
      <c r="I194" s="82">
        <v>750</v>
      </c>
      <c r="J194" s="82">
        <v>828</v>
      </c>
      <c r="K194" s="82">
        <v>534</v>
      </c>
      <c r="L194" s="82">
        <v>535</v>
      </c>
      <c r="M194" s="82">
        <v>646</v>
      </c>
      <c r="N194" s="82">
        <v>833</v>
      </c>
      <c r="O194" s="82">
        <v>860</v>
      </c>
      <c r="P194" s="82">
        <v>989</v>
      </c>
    </row>
    <row r="195" spans="1:16">
      <c r="A195" s="146" t="s">
        <v>239</v>
      </c>
      <c r="B195" s="144" t="s">
        <v>1974</v>
      </c>
      <c r="C195" s="144" t="s">
        <v>1975</v>
      </c>
      <c r="D195" s="144"/>
      <c r="E195" s="82">
        <v>432</v>
      </c>
      <c r="F195" s="82">
        <v>463</v>
      </c>
      <c r="G195" s="82">
        <v>555</v>
      </c>
      <c r="H195" s="82">
        <v>641</v>
      </c>
      <c r="I195" s="82">
        <v>715</v>
      </c>
      <c r="J195" s="82">
        <v>789</v>
      </c>
      <c r="K195" s="82">
        <v>488</v>
      </c>
      <c r="L195" s="82">
        <v>490</v>
      </c>
      <c r="M195" s="82">
        <v>595</v>
      </c>
      <c r="N195" s="82">
        <v>795</v>
      </c>
      <c r="O195" s="82">
        <v>873</v>
      </c>
      <c r="P195" s="82">
        <v>944</v>
      </c>
    </row>
    <row r="196" spans="1:16">
      <c r="A196" s="146" t="s">
        <v>240</v>
      </c>
      <c r="B196" s="144" t="s">
        <v>1976</v>
      </c>
      <c r="C196" s="144" t="s">
        <v>1977</v>
      </c>
      <c r="D196" s="144"/>
      <c r="E196" s="82">
        <v>432</v>
      </c>
      <c r="F196" s="82">
        <v>463</v>
      </c>
      <c r="G196" s="82">
        <v>555</v>
      </c>
      <c r="H196" s="82">
        <v>641</v>
      </c>
      <c r="I196" s="82">
        <v>715</v>
      </c>
      <c r="J196" s="82">
        <v>789</v>
      </c>
      <c r="K196" s="82">
        <v>446</v>
      </c>
      <c r="L196" s="82">
        <v>513</v>
      </c>
      <c r="M196" s="82">
        <v>619</v>
      </c>
      <c r="N196" s="82">
        <v>758</v>
      </c>
      <c r="O196" s="82">
        <v>860</v>
      </c>
      <c r="P196" s="82">
        <v>944</v>
      </c>
    </row>
    <row r="197" spans="1:16">
      <c r="A197" s="146" t="s">
        <v>241</v>
      </c>
      <c r="B197" s="144" t="s">
        <v>1978</v>
      </c>
      <c r="C197" s="144" t="s">
        <v>1979</v>
      </c>
      <c r="D197" s="144"/>
      <c r="E197" s="82">
        <v>432</v>
      </c>
      <c r="F197" s="82">
        <v>463</v>
      </c>
      <c r="G197" s="82">
        <v>555</v>
      </c>
      <c r="H197" s="82">
        <v>641</v>
      </c>
      <c r="I197" s="82">
        <v>715</v>
      </c>
      <c r="J197" s="82">
        <v>789</v>
      </c>
      <c r="K197" s="82">
        <v>494</v>
      </c>
      <c r="L197" s="82">
        <v>527</v>
      </c>
      <c r="M197" s="82">
        <v>595</v>
      </c>
      <c r="N197" s="82">
        <v>763</v>
      </c>
      <c r="O197" s="82">
        <v>873</v>
      </c>
      <c r="P197" s="82">
        <v>944</v>
      </c>
    </row>
    <row r="198" spans="1:16">
      <c r="A198" s="146" t="s">
        <v>242</v>
      </c>
      <c r="B198" s="144" t="s">
        <v>1980</v>
      </c>
      <c r="C198" s="144" t="s">
        <v>1981</v>
      </c>
      <c r="D198" s="144"/>
      <c r="E198" s="82">
        <v>432</v>
      </c>
      <c r="F198" s="82">
        <v>463</v>
      </c>
      <c r="G198" s="82">
        <v>555</v>
      </c>
      <c r="H198" s="82">
        <v>641</v>
      </c>
      <c r="I198" s="82">
        <v>715</v>
      </c>
      <c r="J198" s="82">
        <v>789</v>
      </c>
      <c r="K198" s="82">
        <v>457</v>
      </c>
      <c r="L198" s="82">
        <v>575</v>
      </c>
      <c r="M198" s="82">
        <v>663</v>
      </c>
      <c r="N198" s="82">
        <v>800</v>
      </c>
      <c r="O198" s="82">
        <v>873</v>
      </c>
      <c r="P198" s="82">
        <v>944</v>
      </c>
    </row>
    <row r="199" spans="1:16">
      <c r="A199" s="146" t="s">
        <v>243</v>
      </c>
      <c r="B199" s="144" t="s">
        <v>1982</v>
      </c>
      <c r="C199" s="144" t="s">
        <v>1983</v>
      </c>
      <c r="D199" s="144"/>
      <c r="E199" s="82">
        <v>516</v>
      </c>
      <c r="F199" s="82">
        <v>519</v>
      </c>
      <c r="G199" s="82">
        <v>634</v>
      </c>
      <c r="H199" s="82">
        <v>844</v>
      </c>
      <c r="I199" s="82">
        <v>871</v>
      </c>
      <c r="J199" s="82">
        <v>1002</v>
      </c>
      <c r="K199" s="82">
        <v>516</v>
      </c>
      <c r="L199" s="82">
        <v>519</v>
      </c>
      <c r="M199" s="82">
        <v>634</v>
      </c>
      <c r="N199" s="82">
        <v>844</v>
      </c>
      <c r="O199" s="82">
        <v>871</v>
      </c>
      <c r="P199" s="82">
        <v>1002</v>
      </c>
    </row>
    <row r="200" spans="1:16">
      <c r="A200" s="146" t="s">
        <v>36</v>
      </c>
      <c r="B200" s="144" t="s">
        <v>854</v>
      </c>
      <c r="C200" s="144" t="s">
        <v>1649</v>
      </c>
      <c r="D200" s="144"/>
      <c r="E200" s="82">
        <v>510</v>
      </c>
      <c r="F200" s="82">
        <v>546</v>
      </c>
      <c r="G200" s="82">
        <v>655</v>
      </c>
      <c r="H200" s="82">
        <v>756</v>
      </c>
      <c r="I200" s="82">
        <v>845</v>
      </c>
      <c r="J200" s="82">
        <v>931</v>
      </c>
      <c r="K200" s="82">
        <v>610</v>
      </c>
      <c r="L200" s="82">
        <v>680</v>
      </c>
      <c r="M200" s="82">
        <v>818</v>
      </c>
      <c r="N200" s="82">
        <v>941</v>
      </c>
      <c r="O200" s="82">
        <v>1025</v>
      </c>
      <c r="P200" s="82">
        <v>1116</v>
      </c>
    </row>
    <row r="201" spans="1:16">
      <c r="A201" s="146" t="s">
        <v>49</v>
      </c>
      <c r="B201" s="144" t="s">
        <v>856</v>
      </c>
      <c r="C201" s="144" t="s">
        <v>1660</v>
      </c>
      <c r="D201" s="144"/>
      <c r="E201" s="82">
        <v>613</v>
      </c>
      <c r="F201" s="82">
        <v>657</v>
      </c>
      <c r="G201" s="82">
        <v>788</v>
      </c>
      <c r="H201" s="82">
        <v>911</v>
      </c>
      <c r="I201" s="82">
        <v>1017</v>
      </c>
      <c r="J201" s="82">
        <v>1122</v>
      </c>
      <c r="K201" s="82">
        <v>671</v>
      </c>
      <c r="L201" s="82">
        <v>744</v>
      </c>
      <c r="M201" s="82">
        <v>905</v>
      </c>
      <c r="N201" s="82">
        <v>1134</v>
      </c>
      <c r="O201" s="82">
        <v>1264</v>
      </c>
      <c r="P201" s="82">
        <v>1376</v>
      </c>
    </row>
    <row r="202" spans="1:16">
      <c r="A202" s="146" t="s">
        <v>244</v>
      </c>
      <c r="B202" s="144" t="s">
        <v>1984</v>
      </c>
      <c r="C202" s="144" t="s">
        <v>1985</v>
      </c>
      <c r="D202" s="144"/>
      <c r="E202" s="82">
        <v>432</v>
      </c>
      <c r="F202" s="82">
        <v>463</v>
      </c>
      <c r="G202" s="82">
        <v>555</v>
      </c>
      <c r="H202" s="82">
        <v>641</v>
      </c>
      <c r="I202" s="82">
        <v>715</v>
      </c>
      <c r="J202" s="82">
        <v>789</v>
      </c>
      <c r="K202" s="82">
        <v>491</v>
      </c>
      <c r="L202" s="82">
        <v>493</v>
      </c>
      <c r="M202" s="82">
        <v>595</v>
      </c>
      <c r="N202" s="82">
        <v>768</v>
      </c>
      <c r="O202" s="82">
        <v>793</v>
      </c>
      <c r="P202" s="82">
        <v>912</v>
      </c>
    </row>
    <row r="203" spans="1:16">
      <c r="A203" s="146" t="s">
        <v>245</v>
      </c>
      <c r="B203" s="144" t="s">
        <v>862</v>
      </c>
      <c r="C203" s="144" t="s">
        <v>1682</v>
      </c>
      <c r="D203" s="144"/>
      <c r="E203" s="82">
        <v>486</v>
      </c>
      <c r="F203" s="82">
        <v>510</v>
      </c>
      <c r="G203" s="82">
        <v>612</v>
      </c>
      <c r="H203" s="82">
        <v>721</v>
      </c>
      <c r="I203" s="82">
        <v>754</v>
      </c>
      <c r="J203" s="82">
        <v>867</v>
      </c>
      <c r="K203" s="82">
        <v>509</v>
      </c>
      <c r="L203" s="82">
        <v>510</v>
      </c>
      <c r="M203" s="82">
        <v>612</v>
      </c>
      <c r="N203" s="82">
        <v>733</v>
      </c>
      <c r="O203" s="82">
        <v>754</v>
      </c>
      <c r="P203" s="82">
        <v>867</v>
      </c>
    </row>
    <row r="204" spans="1:16">
      <c r="A204" s="146" t="s">
        <v>246</v>
      </c>
      <c r="B204" s="144" t="s">
        <v>1986</v>
      </c>
      <c r="C204" s="144" t="s">
        <v>1987</v>
      </c>
      <c r="D204" s="144"/>
      <c r="E204" s="82">
        <v>432</v>
      </c>
      <c r="F204" s="82">
        <v>463</v>
      </c>
      <c r="G204" s="82">
        <v>555</v>
      </c>
      <c r="H204" s="82">
        <v>641</v>
      </c>
      <c r="I204" s="82">
        <v>715</v>
      </c>
      <c r="J204" s="82">
        <v>789</v>
      </c>
      <c r="K204" s="82">
        <v>493</v>
      </c>
      <c r="L204" s="82">
        <v>494</v>
      </c>
      <c r="M204" s="82">
        <v>595</v>
      </c>
      <c r="N204" s="82">
        <v>774</v>
      </c>
      <c r="O204" s="82">
        <v>873</v>
      </c>
      <c r="P204" s="82">
        <v>944</v>
      </c>
    </row>
    <row r="205" spans="1:16">
      <c r="A205" s="146" t="s">
        <v>247</v>
      </c>
      <c r="B205" s="144" t="s">
        <v>1988</v>
      </c>
      <c r="C205" s="144" t="s">
        <v>1989</v>
      </c>
      <c r="D205" s="144"/>
      <c r="E205" s="82">
        <v>432</v>
      </c>
      <c r="F205" s="82">
        <v>463</v>
      </c>
      <c r="G205" s="82">
        <v>555</v>
      </c>
      <c r="H205" s="82">
        <v>641</v>
      </c>
      <c r="I205" s="82">
        <v>715</v>
      </c>
      <c r="J205" s="82">
        <v>789</v>
      </c>
      <c r="K205" s="82">
        <v>493</v>
      </c>
      <c r="L205" s="82">
        <v>494</v>
      </c>
      <c r="M205" s="82">
        <v>595</v>
      </c>
      <c r="N205" s="82">
        <v>774</v>
      </c>
      <c r="O205" s="82">
        <v>873</v>
      </c>
      <c r="P205" s="82">
        <v>944</v>
      </c>
    </row>
    <row r="206" spans="1:16">
      <c r="A206" s="146" t="s">
        <v>58</v>
      </c>
      <c r="B206" s="144" t="s">
        <v>870</v>
      </c>
      <c r="C206" s="144" t="s">
        <v>1672</v>
      </c>
      <c r="D206" s="144"/>
      <c r="E206" s="82">
        <v>586</v>
      </c>
      <c r="F206" s="82">
        <v>628</v>
      </c>
      <c r="G206" s="82">
        <v>753</v>
      </c>
      <c r="H206" s="82">
        <v>870</v>
      </c>
      <c r="I206" s="82">
        <v>971</v>
      </c>
      <c r="J206" s="82">
        <v>1071</v>
      </c>
      <c r="K206" s="82">
        <v>694</v>
      </c>
      <c r="L206" s="82">
        <v>772</v>
      </c>
      <c r="M206" s="82">
        <v>937</v>
      </c>
      <c r="N206" s="82">
        <v>1097</v>
      </c>
      <c r="O206" s="82">
        <v>1205</v>
      </c>
      <c r="P206" s="82">
        <v>1311</v>
      </c>
    </row>
    <row r="207" spans="1:16">
      <c r="A207" s="146" t="s">
        <v>39</v>
      </c>
      <c r="B207" s="144" t="s">
        <v>872</v>
      </c>
      <c r="C207" s="144" t="s">
        <v>1651</v>
      </c>
      <c r="D207" s="144"/>
      <c r="E207" s="82">
        <v>475</v>
      </c>
      <c r="F207" s="82">
        <v>508</v>
      </c>
      <c r="G207" s="82">
        <v>610</v>
      </c>
      <c r="H207" s="82">
        <v>705</v>
      </c>
      <c r="I207" s="82">
        <v>786</v>
      </c>
      <c r="J207" s="82">
        <v>868</v>
      </c>
      <c r="K207" s="82">
        <v>598</v>
      </c>
      <c r="L207" s="82">
        <v>641</v>
      </c>
      <c r="M207" s="82">
        <v>772</v>
      </c>
      <c r="N207" s="82">
        <v>883</v>
      </c>
      <c r="O207" s="82">
        <v>965</v>
      </c>
      <c r="P207" s="82">
        <v>1047</v>
      </c>
    </row>
    <row r="208" spans="1:16">
      <c r="A208" s="146" t="s">
        <v>248</v>
      </c>
      <c r="B208" s="144" t="s">
        <v>1990</v>
      </c>
      <c r="C208" s="144" t="s">
        <v>1991</v>
      </c>
      <c r="D208" s="144"/>
      <c r="E208" s="82">
        <v>432</v>
      </c>
      <c r="F208" s="82">
        <v>463</v>
      </c>
      <c r="G208" s="82">
        <v>555</v>
      </c>
      <c r="H208" s="82">
        <v>641</v>
      </c>
      <c r="I208" s="82">
        <v>715</v>
      </c>
      <c r="J208" s="82">
        <v>789</v>
      </c>
      <c r="K208" s="82">
        <v>473</v>
      </c>
      <c r="L208" s="82">
        <v>508</v>
      </c>
      <c r="M208" s="82">
        <v>642</v>
      </c>
      <c r="N208" s="82">
        <v>800</v>
      </c>
      <c r="O208" s="82">
        <v>873</v>
      </c>
      <c r="P208" s="82">
        <v>944</v>
      </c>
    </row>
    <row r="209" spans="1:16">
      <c r="A209" s="146" t="s">
        <v>249</v>
      </c>
      <c r="B209" s="144" t="s">
        <v>1992</v>
      </c>
      <c r="C209" s="144" t="s">
        <v>1993</v>
      </c>
      <c r="D209" s="144"/>
      <c r="E209" s="82">
        <v>461</v>
      </c>
      <c r="F209" s="82">
        <v>493</v>
      </c>
      <c r="G209" s="82">
        <v>592</v>
      </c>
      <c r="H209" s="82">
        <v>684</v>
      </c>
      <c r="I209" s="82">
        <v>763</v>
      </c>
      <c r="J209" s="82">
        <v>842</v>
      </c>
      <c r="K209" s="82">
        <v>501</v>
      </c>
      <c r="L209" s="82">
        <v>503</v>
      </c>
      <c r="M209" s="82">
        <v>607</v>
      </c>
      <c r="N209" s="82">
        <v>783</v>
      </c>
      <c r="O209" s="82">
        <v>809</v>
      </c>
      <c r="P209" s="82">
        <v>930</v>
      </c>
    </row>
    <row r="210" spans="1:16">
      <c r="A210" s="146" t="s">
        <v>250</v>
      </c>
      <c r="B210" s="144" t="s">
        <v>1994</v>
      </c>
      <c r="C210" s="144" t="s">
        <v>1995</v>
      </c>
      <c r="D210" s="144"/>
      <c r="E210" s="82">
        <v>393</v>
      </c>
      <c r="F210" s="82">
        <v>465</v>
      </c>
      <c r="G210" s="82">
        <v>595</v>
      </c>
      <c r="H210" s="82">
        <v>702</v>
      </c>
      <c r="I210" s="82">
        <v>783</v>
      </c>
      <c r="J210" s="82">
        <v>864</v>
      </c>
      <c r="K210" s="82">
        <v>393</v>
      </c>
      <c r="L210" s="82">
        <v>465</v>
      </c>
      <c r="M210" s="82">
        <v>595</v>
      </c>
      <c r="N210" s="82">
        <v>850</v>
      </c>
      <c r="O210" s="82">
        <v>933</v>
      </c>
      <c r="P210" s="82">
        <v>1042</v>
      </c>
    </row>
    <row r="211" spans="1:16">
      <c r="A211" s="146" t="s">
        <v>251</v>
      </c>
      <c r="B211" s="144" t="s">
        <v>1996</v>
      </c>
      <c r="C211" s="144" t="s">
        <v>1997</v>
      </c>
      <c r="D211" s="144"/>
      <c r="E211" s="82">
        <v>459</v>
      </c>
      <c r="F211" s="82">
        <v>461</v>
      </c>
      <c r="G211" s="82">
        <v>595</v>
      </c>
      <c r="H211" s="82">
        <v>703</v>
      </c>
      <c r="I211" s="82">
        <v>785</v>
      </c>
      <c r="J211" s="82">
        <v>866</v>
      </c>
      <c r="K211" s="82">
        <v>459</v>
      </c>
      <c r="L211" s="82">
        <v>461</v>
      </c>
      <c r="M211" s="82">
        <v>595</v>
      </c>
      <c r="N211" s="82">
        <v>839</v>
      </c>
      <c r="O211" s="82">
        <v>916</v>
      </c>
      <c r="P211" s="82">
        <v>1043</v>
      </c>
    </row>
    <row r="212" spans="1:16">
      <c r="A212" s="146" t="s">
        <v>252</v>
      </c>
      <c r="B212" s="144" t="s">
        <v>1998</v>
      </c>
      <c r="C212" s="144" t="s">
        <v>1999</v>
      </c>
      <c r="D212" s="144"/>
      <c r="E212" s="82">
        <v>432</v>
      </c>
      <c r="F212" s="82">
        <v>463</v>
      </c>
      <c r="G212" s="82">
        <v>555</v>
      </c>
      <c r="H212" s="82">
        <v>641</v>
      </c>
      <c r="I212" s="82">
        <v>715</v>
      </c>
      <c r="J212" s="82">
        <v>789</v>
      </c>
      <c r="K212" s="82">
        <v>494</v>
      </c>
      <c r="L212" s="82">
        <v>496</v>
      </c>
      <c r="M212" s="82">
        <v>595</v>
      </c>
      <c r="N212" s="82">
        <v>800</v>
      </c>
      <c r="O212" s="82">
        <v>873</v>
      </c>
      <c r="P212" s="82">
        <v>944</v>
      </c>
    </row>
    <row r="213" spans="1:16">
      <c r="A213" s="146" t="s">
        <v>253</v>
      </c>
      <c r="B213" s="144" t="s">
        <v>2000</v>
      </c>
      <c r="C213" s="144" t="s">
        <v>2001</v>
      </c>
      <c r="D213" s="144"/>
      <c r="E213" s="82">
        <v>478</v>
      </c>
      <c r="F213" s="82">
        <v>512</v>
      </c>
      <c r="G213" s="82">
        <v>615</v>
      </c>
      <c r="H213" s="82">
        <v>710</v>
      </c>
      <c r="I213" s="82">
        <v>792</v>
      </c>
      <c r="J213" s="82">
        <v>874</v>
      </c>
      <c r="K213" s="82">
        <v>519</v>
      </c>
      <c r="L213" s="82">
        <v>522</v>
      </c>
      <c r="M213" s="82">
        <v>637</v>
      </c>
      <c r="N213" s="82">
        <v>848</v>
      </c>
      <c r="O213" s="82">
        <v>875</v>
      </c>
      <c r="P213" s="82">
        <v>1006</v>
      </c>
    </row>
    <row r="214" spans="1:16">
      <c r="A214" s="146" t="s">
        <v>86</v>
      </c>
      <c r="B214" s="144" t="s">
        <v>893</v>
      </c>
      <c r="C214" s="144" t="s">
        <v>1700</v>
      </c>
      <c r="D214" s="144"/>
      <c r="E214" s="82">
        <v>513</v>
      </c>
      <c r="F214" s="82">
        <v>550</v>
      </c>
      <c r="G214" s="82">
        <v>661</v>
      </c>
      <c r="H214" s="82">
        <v>763</v>
      </c>
      <c r="I214" s="82">
        <v>851</v>
      </c>
      <c r="J214" s="82">
        <v>939</v>
      </c>
      <c r="K214" s="82">
        <v>582</v>
      </c>
      <c r="L214" s="82">
        <v>684</v>
      </c>
      <c r="M214" s="82">
        <v>770</v>
      </c>
      <c r="N214" s="82">
        <v>959</v>
      </c>
      <c r="O214" s="82">
        <v>1050</v>
      </c>
      <c r="P214" s="82">
        <v>1140</v>
      </c>
    </row>
    <row r="215" spans="1:16">
      <c r="A215" s="146" t="s">
        <v>254</v>
      </c>
      <c r="B215" s="144" t="s">
        <v>2002</v>
      </c>
      <c r="C215" s="144" t="s">
        <v>2003</v>
      </c>
      <c r="D215" s="144"/>
      <c r="E215" s="82">
        <v>482</v>
      </c>
      <c r="F215" s="82">
        <v>517</v>
      </c>
      <c r="G215" s="82">
        <v>612</v>
      </c>
      <c r="H215" s="82">
        <v>782</v>
      </c>
      <c r="I215" s="82">
        <v>850</v>
      </c>
      <c r="J215" s="82">
        <v>978</v>
      </c>
      <c r="K215" s="82">
        <v>482</v>
      </c>
      <c r="L215" s="82">
        <v>517</v>
      </c>
      <c r="M215" s="82">
        <v>612</v>
      </c>
      <c r="N215" s="82">
        <v>782</v>
      </c>
      <c r="O215" s="82">
        <v>850</v>
      </c>
      <c r="P215" s="82">
        <v>978</v>
      </c>
    </row>
    <row r="216" spans="1:16">
      <c r="A216" s="146" t="s">
        <v>255</v>
      </c>
      <c r="B216" s="144" t="s">
        <v>2004</v>
      </c>
      <c r="C216" s="144" t="s">
        <v>2005</v>
      </c>
      <c r="D216" s="144"/>
      <c r="E216" s="82">
        <v>432</v>
      </c>
      <c r="F216" s="82">
        <v>463</v>
      </c>
      <c r="G216" s="82">
        <v>555</v>
      </c>
      <c r="H216" s="82">
        <v>641</v>
      </c>
      <c r="I216" s="82">
        <v>715</v>
      </c>
      <c r="J216" s="82">
        <v>789</v>
      </c>
      <c r="K216" s="82">
        <v>494</v>
      </c>
      <c r="L216" s="82">
        <v>538</v>
      </c>
      <c r="M216" s="82">
        <v>595</v>
      </c>
      <c r="N216" s="82">
        <v>800</v>
      </c>
      <c r="O216" s="82">
        <v>873</v>
      </c>
      <c r="P216" s="82">
        <v>944</v>
      </c>
    </row>
    <row r="217" spans="1:16">
      <c r="A217" s="146" t="s">
        <v>256</v>
      </c>
      <c r="B217" s="144" t="s">
        <v>2006</v>
      </c>
      <c r="C217" s="144" t="s">
        <v>2007</v>
      </c>
      <c r="D217" s="144"/>
      <c r="E217" s="82">
        <v>432</v>
      </c>
      <c r="F217" s="82">
        <v>463</v>
      </c>
      <c r="G217" s="82">
        <v>555</v>
      </c>
      <c r="H217" s="82">
        <v>641</v>
      </c>
      <c r="I217" s="82">
        <v>715</v>
      </c>
      <c r="J217" s="82">
        <v>789</v>
      </c>
      <c r="K217" s="82">
        <v>501</v>
      </c>
      <c r="L217" s="82">
        <v>512</v>
      </c>
      <c r="M217" s="82">
        <v>674</v>
      </c>
      <c r="N217" s="82">
        <v>800</v>
      </c>
      <c r="O217" s="82">
        <v>873</v>
      </c>
      <c r="P217" s="82">
        <v>944</v>
      </c>
    </row>
    <row r="218" spans="1:16">
      <c r="A218" s="146" t="s">
        <v>257</v>
      </c>
      <c r="B218" s="144" t="s">
        <v>2008</v>
      </c>
      <c r="C218" s="144" t="s">
        <v>2009</v>
      </c>
      <c r="D218" s="144"/>
      <c r="E218" s="82">
        <v>463</v>
      </c>
      <c r="F218" s="82">
        <v>496</v>
      </c>
      <c r="G218" s="82">
        <v>596</v>
      </c>
      <c r="H218" s="82">
        <v>688</v>
      </c>
      <c r="I218" s="82">
        <v>767</v>
      </c>
      <c r="J218" s="82">
        <v>846</v>
      </c>
      <c r="K218" s="82">
        <v>524</v>
      </c>
      <c r="L218" s="82">
        <v>525</v>
      </c>
      <c r="M218" s="82">
        <v>634</v>
      </c>
      <c r="N218" s="82">
        <v>818</v>
      </c>
      <c r="O218" s="82">
        <v>844</v>
      </c>
      <c r="P218" s="82">
        <v>971</v>
      </c>
    </row>
    <row r="219" spans="1:16">
      <c r="A219" s="146" t="s">
        <v>258</v>
      </c>
      <c r="B219" s="144" t="s">
        <v>2010</v>
      </c>
      <c r="C219" s="144" t="s">
        <v>2011</v>
      </c>
      <c r="D219" s="144"/>
      <c r="E219" s="82">
        <v>448</v>
      </c>
      <c r="F219" s="82">
        <v>461</v>
      </c>
      <c r="G219" s="82">
        <v>576</v>
      </c>
      <c r="H219" s="82">
        <v>665</v>
      </c>
      <c r="I219" s="82">
        <v>742</v>
      </c>
      <c r="J219" s="82">
        <v>819</v>
      </c>
      <c r="K219" s="82">
        <v>459</v>
      </c>
      <c r="L219" s="82">
        <v>461</v>
      </c>
      <c r="M219" s="82">
        <v>595</v>
      </c>
      <c r="N219" s="82">
        <v>831</v>
      </c>
      <c r="O219" s="82">
        <v>907</v>
      </c>
      <c r="P219" s="82">
        <v>982</v>
      </c>
    </row>
    <row r="220" spans="1:16">
      <c r="A220" s="146" t="s">
        <v>259</v>
      </c>
      <c r="B220" s="144" t="s">
        <v>2012</v>
      </c>
      <c r="C220" s="144" t="s">
        <v>2013</v>
      </c>
      <c r="D220" s="144"/>
      <c r="E220" s="82">
        <v>470</v>
      </c>
      <c r="F220" s="82">
        <v>493</v>
      </c>
      <c r="G220" s="82">
        <v>595</v>
      </c>
      <c r="H220" s="82">
        <v>696</v>
      </c>
      <c r="I220" s="82">
        <v>777</v>
      </c>
      <c r="J220" s="82">
        <v>858</v>
      </c>
      <c r="K220" s="82">
        <v>491</v>
      </c>
      <c r="L220" s="82">
        <v>493</v>
      </c>
      <c r="M220" s="82">
        <v>595</v>
      </c>
      <c r="N220" s="82">
        <v>768</v>
      </c>
      <c r="O220" s="82">
        <v>793</v>
      </c>
      <c r="P220" s="82">
        <v>912</v>
      </c>
    </row>
    <row r="221" spans="1:16">
      <c r="A221" s="146" t="s">
        <v>260</v>
      </c>
      <c r="B221" s="144" t="s">
        <v>2014</v>
      </c>
      <c r="C221" s="144" t="s">
        <v>2015</v>
      </c>
      <c r="D221" s="144"/>
      <c r="E221" s="82">
        <v>432</v>
      </c>
      <c r="F221" s="82">
        <v>463</v>
      </c>
      <c r="G221" s="82">
        <v>555</v>
      </c>
      <c r="H221" s="82">
        <v>641</v>
      </c>
      <c r="I221" s="82">
        <v>715</v>
      </c>
      <c r="J221" s="82">
        <v>789</v>
      </c>
      <c r="K221" s="82">
        <v>484</v>
      </c>
      <c r="L221" s="82">
        <v>487</v>
      </c>
      <c r="M221" s="82">
        <v>595</v>
      </c>
      <c r="N221" s="82">
        <v>788</v>
      </c>
      <c r="O221" s="82">
        <v>818</v>
      </c>
      <c r="P221" s="82">
        <v>930</v>
      </c>
    </row>
    <row r="222" spans="1:16">
      <c r="A222" s="146" t="s">
        <v>50</v>
      </c>
      <c r="B222" s="144" t="s">
        <v>916</v>
      </c>
      <c r="C222" s="144" t="s">
        <v>1663</v>
      </c>
      <c r="D222" s="144"/>
      <c r="E222" s="82">
        <v>606</v>
      </c>
      <c r="F222" s="82">
        <v>649</v>
      </c>
      <c r="G222" s="82">
        <v>778</v>
      </c>
      <c r="H222" s="82">
        <v>900</v>
      </c>
      <c r="I222" s="82">
        <v>1003</v>
      </c>
      <c r="J222" s="82">
        <v>1108</v>
      </c>
      <c r="K222" s="82">
        <v>673</v>
      </c>
      <c r="L222" s="82">
        <v>716</v>
      </c>
      <c r="M222" s="82">
        <v>871</v>
      </c>
      <c r="N222" s="82">
        <v>1136</v>
      </c>
      <c r="O222" s="82">
        <v>1248</v>
      </c>
      <c r="P222" s="82">
        <v>1358</v>
      </c>
    </row>
    <row r="223" spans="1:16">
      <c r="A223" s="146" t="s">
        <v>19</v>
      </c>
      <c r="B223" s="144" t="s">
        <v>918</v>
      </c>
      <c r="C223" s="144" t="s">
        <v>1633</v>
      </c>
      <c r="D223" s="144"/>
      <c r="E223" s="82">
        <v>463</v>
      </c>
      <c r="F223" s="82">
        <v>496</v>
      </c>
      <c r="G223" s="82">
        <v>596</v>
      </c>
      <c r="H223" s="82">
        <v>688</v>
      </c>
      <c r="I223" s="82">
        <v>767</v>
      </c>
      <c r="J223" s="82">
        <v>846</v>
      </c>
      <c r="K223" s="82">
        <v>541</v>
      </c>
      <c r="L223" s="82">
        <v>569</v>
      </c>
      <c r="M223" s="82">
        <v>718</v>
      </c>
      <c r="N223" s="82">
        <v>861</v>
      </c>
      <c r="O223" s="82">
        <v>941</v>
      </c>
      <c r="P223" s="82">
        <v>1020</v>
      </c>
    </row>
    <row r="224" spans="1:16">
      <c r="A224" s="146" t="s">
        <v>261</v>
      </c>
      <c r="B224" s="144" t="s">
        <v>2016</v>
      </c>
      <c r="C224" s="144" t="s">
        <v>2017</v>
      </c>
      <c r="D224" s="144"/>
      <c r="E224" s="82">
        <v>432</v>
      </c>
      <c r="F224" s="82">
        <v>463</v>
      </c>
      <c r="G224" s="82">
        <v>555</v>
      </c>
      <c r="H224" s="82">
        <v>641</v>
      </c>
      <c r="I224" s="82">
        <v>715</v>
      </c>
      <c r="J224" s="82">
        <v>789</v>
      </c>
      <c r="K224" s="82">
        <v>493</v>
      </c>
      <c r="L224" s="82">
        <v>522</v>
      </c>
      <c r="M224" s="82">
        <v>595</v>
      </c>
      <c r="N224" s="82">
        <v>772</v>
      </c>
      <c r="O224" s="82">
        <v>873</v>
      </c>
      <c r="P224" s="82">
        <v>944</v>
      </c>
    </row>
    <row r="225" spans="1:16">
      <c r="A225" s="146" t="s">
        <v>262</v>
      </c>
      <c r="B225" s="144" t="s">
        <v>2018</v>
      </c>
      <c r="C225" s="144" t="s">
        <v>2019</v>
      </c>
      <c r="D225" s="144"/>
      <c r="E225" s="82">
        <v>432</v>
      </c>
      <c r="F225" s="82">
        <v>463</v>
      </c>
      <c r="G225" s="82">
        <v>555</v>
      </c>
      <c r="H225" s="82">
        <v>641</v>
      </c>
      <c r="I225" s="82">
        <v>715</v>
      </c>
      <c r="J225" s="82">
        <v>789</v>
      </c>
      <c r="K225" s="82">
        <v>458</v>
      </c>
      <c r="L225" s="82">
        <v>510</v>
      </c>
      <c r="M225" s="82">
        <v>595</v>
      </c>
      <c r="N225" s="82">
        <v>782</v>
      </c>
      <c r="O225" s="82">
        <v>873</v>
      </c>
      <c r="P225" s="82">
        <v>944</v>
      </c>
    </row>
    <row r="226" spans="1:16">
      <c r="A226" s="146" t="s">
        <v>263</v>
      </c>
      <c r="B226" s="144" t="s">
        <v>2020</v>
      </c>
      <c r="C226" s="144" t="s">
        <v>2021</v>
      </c>
      <c r="D226" s="144"/>
      <c r="E226" s="82">
        <v>432</v>
      </c>
      <c r="F226" s="82">
        <v>463</v>
      </c>
      <c r="G226" s="82">
        <v>555</v>
      </c>
      <c r="H226" s="82">
        <v>641</v>
      </c>
      <c r="I226" s="82">
        <v>715</v>
      </c>
      <c r="J226" s="82">
        <v>789</v>
      </c>
      <c r="K226" s="82">
        <v>510</v>
      </c>
      <c r="L226" s="82">
        <v>512</v>
      </c>
      <c r="M226" s="82">
        <v>661</v>
      </c>
      <c r="N226" s="82">
        <v>800</v>
      </c>
      <c r="O226" s="82">
        <v>873</v>
      </c>
      <c r="P226" s="82">
        <v>944</v>
      </c>
    </row>
    <row r="227" spans="1:16">
      <c r="A227" s="146" t="s">
        <v>264</v>
      </c>
      <c r="B227" s="144" t="s">
        <v>2022</v>
      </c>
      <c r="C227" s="144" t="s">
        <v>2023</v>
      </c>
      <c r="D227" s="144"/>
      <c r="E227" s="82">
        <v>432</v>
      </c>
      <c r="F227" s="82">
        <v>463</v>
      </c>
      <c r="G227" s="82">
        <v>555</v>
      </c>
      <c r="H227" s="82">
        <v>641</v>
      </c>
      <c r="I227" s="82">
        <v>715</v>
      </c>
      <c r="J227" s="82">
        <v>789</v>
      </c>
      <c r="K227" s="82">
        <v>466</v>
      </c>
      <c r="L227" s="82">
        <v>552</v>
      </c>
      <c r="M227" s="82">
        <v>655</v>
      </c>
      <c r="N227" s="82">
        <v>787</v>
      </c>
      <c r="O227" s="82">
        <v>873</v>
      </c>
      <c r="P227" s="82">
        <v>944</v>
      </c>
    </row>
    <row r="228" spans="1:16">
      <c r="A228" s="146" t="s">
        <v>76</v>
      </c>
      <c r="B228" s="144" t="s">
        <v>932</v>
      </c>
      <c r="C228" s="144" t="s">
        <v>1689</v>
      </c>
      <c r="D228" s="144"/>
      <c r="E228" s="82">
        <v>487</v>
      </c>
      <c r="F228" s="82">
        <v>522</v>
      </c>
      <c r="G228" s="82">
        <v>627</v>
      </c>
      <c r="H228" s="82">
        <v>724</v>
      </c>
      <c r="I228" s="82">
        <v>808</v>
      </c>
      <c r="J228" s="82">
        <v>891</v>
      </c>
      <c r="K228" s="82">
        <v>504</v>
      </c>
      <c r="L228" s="82">
        <v>581</v>
      </c>
      <c r="M228" s="82">
        <v>740</v>
      </c>
      <c r="N228" s="82">
        <v>907</v>
      </c>
      <c r="O228" s="82">
        <v>993</v>
      </c>
      <c r="P228" s="82">
        <v>1077</v>
      </c>
    </row>
    <row r="229" spans="1:16">
      <c r="A229" s="145" t="s">
        <v>28</v>
      </c>
      <c r="B229" s="144" t="s">
        <v>934</v>
      </c>
      <c r="C229" s="144" t="s">
        <v>1641</v>
      </c>
      <c r="D229" s="144"/>
      <c r="E229" s="82">
        <v>665</v>
      </c>
      <c r="F229" s="82">
        <v>712</v>
      </c>
      <c r="G229" s="82">
        <v>855</v>
      </c>
      <c r="H229" s="82">
        <v>986</v>
      </c>
      <c r="I229" s="82">
        <v>1101</v>
      </c>
      <c r="J229" s="82">
        <v>1215</v>
      </c>
      <c r="K229" s="82">
        <v>713</v>
      </c>
      <c r="L229" s="82">
        <v>812</v>
      </c>
      <c r="M229" s="82">
        <v>989</v>
      </c>
      <c r="N229" s="82">
        <v>1249</v>
      </c>
      <c r="O229" s="82">
        <v>1374</v>
      </c>
      <c r="P229" s="82">
        <v>1497</v>
      </c>
    </row>
    <row r="230" spans="1:16">
      <c r="A230" s="146" t="s">
        <v>265</v>
      </c>
      <c r="B230" s="144" t="s">
        <v>2024</v>
      </c>
      <c r="C230" s="144" t="s">
        <v>2025</v>
      </c>
      <c r="D230" s="144"/>
      <c r="E230" s="82">
        <v>432</v>
      </c>
      <c r="F230" s="82">
        <v>463</v>
      </c>
      <c r="G230" s="82">
        <v>555</v>
      </c>
      <c r="H230" s="82">
        <v>641</v>
      </c>
      <c r="I230" s="82">
        <v>715</v>
      </c>
      <c r="J230" s="82">
        <v>789</v>
      </c>
      <c r="K230" s="82">
        <v>534</v>
      </c>
      <c r="L230" s="82">
        <v>573</v>
      </c>
      <c r="M230" s="82">
        <v>689</v>
      </c>
      <c r="N230" s="82">
        <v>788</v>
      </c>
      <c r="O230" s="82">
        <v>860</v>
      </c>
      <c r="P230" s="82">
        <v>930</v>
      </c>
    </row>
    <row r="231" spans="1:16">
      <c r="A231" s="146" t="s">
        <v>85</v>
      </c>
      <c r="B231" s="144" t="s">
        <v>2026</v>
      </c>
      <c r="C231" s="144" t="s">
        <v>2027</v>
      </c>
      <c r="D231" s="144"/>
      <c r="E231" s="82">
        <v>432</v>
      </c>
      <c r="F231" s="82">
        <v>463</v>
      </c>
      <c r="G231" s="82">
        <v>555</v>
      </c>
      <c r="H231" s="82">
        <v>641</v>
      </c>
      <c r="I231" s="82">
        <v>715</v>
      </c>
      <c r="J231" s="82">
        <v>789</v>
      </c>
      <c r="K231" s="82">
        <v>541</v>
      </c>
      <c r="L231" s="82">
        <v>557</v>
      </c>
      <c r="M231" s="82">
        <v>669</v>
      </c>
      <c r="N231" s="82">
        <v>800</v>
      </c>
      <c r="O231" s="82">
        <v>873</v>
      </c>
      <c r="P231" s="82">
        <v>944</v>
      </c>
    </row>
    <row r="232" spans="1:16">
      <c r="A232" s="146" t="s">
        <v>67</v>
      </c>
      <c r="B232" s="144" t="s">
        <v>942</v>
      </c>
      <c r="C232" s="144" t="s">
        <v>1681</v>
      </c>
      <c r="D232" s="144"/>
      <c r="E232" s="82">
        <v>493</v>
      </c>
      <c r="F232" s="82">
        <v>529</v>
      </c>
      <c r="G232" s="82">
        <v>635</v>
      </c>
      <c r="H232" s="82">
        <v>733</v>
      </c>
      <c r="I232" s="82">
        <v>818</v>
      </c>
      <c r="J232" s="82">
        <v>903</v>
      </c>
      <c r="K232" s="82">
        <v>549</v>
      </c>
      <c r="L232" s="82">
        <v>577</v>
      </c>
      <c r="M232" s="82">
        <v>662</v>
      </c>
      <c r="N232" s="82">
        <v>906</v>
      </c>
      <c r="O232" s="82">
        <v>932</v>
      </c>
      <c r="P232" s="82">
        <v>1072</v>
      </c>
    </row>
    <row r="233" spans="1:16">
      <c r="A233" s="146" t="s">
        <v>266</v>
      </c>
      <c r="B233" s="144" t="s">
        <v>2028</v>
      </c>
      <c r="C233" s="144" t="s">
        <v>2029</v>
      </c>
      <c r="D233" s="144"/>
      <c r="E233" s="82">
        <v>455</v>
      </c>
      <c r="F233" s="82">
        <v>487</v>
      </c>
      <c r="G233" s="82">
        <v>585</v>
      </c>
      <c r="H233" s="82">
        <v>675</v>
      </c>
      <c r="I233" s="82">
        <v>753</v>
      </c>
      <c r="J233" s="82">
        <v>831</v>
      </c>
      <c r="K233" s="82">
        <v>491</v>
      </c>
      <c r="L233" s="82">
        <v>493</v>
      </c>
      <c r="M233" s="82">
        <v>595</v>
      </c>
      <c r="N233" s="82">
        <v>768</v>
      </c>
      <c r="O233" s="82">
        <v>793</v>
      </c>
      <c r="P233" s="82">
        <v>912</v>
      </c>
    </row>
    <row r="234" spans="1:16">
      <c r="A234" s="146" t="s">
        <v>267</v>
      </c>
      <c r="B234" s="144" t="s">
        <v>2030</v>
      </c>
      <c r="C234" s="144" t="s">
        <v>2031</v>
      </c>
      <c r="D234" s="144"/>
      <c r="E234" s="82">
        <v>432</v>
      </c>
      <c r="F234" s="82">
        <v>463</v>
      </c>
      <c r="G234" s="82">
        <v>555</v>
      </c>
      <c r="H234" s="82">
        <v>641</v>
      </c>
      <c r="I234" s="82">
        <v>715</v>
      </c>
      <c r="J234" s="82">
        <v>789</v>
      </c>
      <c r="K234" s="82">
        <v>500</v>
      </c>
      <c r="L234" s="82">
        <v>581</v>
      </c>
      <c r="M234" s="82">
        <v>699</v>
      </c>
      <c r="N234" s="82">
        <v>800</v>
      </c>
      <c r="O234" s="82">
        <v>873</v>
      </c>
      <c r="P234" s="82">
        <v>944</v>
      </c>
    </row>
    <row r="235" spans="1:16">
      <c r="A235" s="146" t="s">
        <v>269</v>
      </c>
      <c r="B235" s="144" t="s">
        <v>2032</v>
      </c>
      <c r="C235" s="144" t="s">
        <v>2033</v>
      </c>
      <c r="D235" s="144"/>
      <c r="E235" s="82">
        <v>423</v>
      </c>
      <c r="F235" s="82">
        <v>463</v>
      </c>
      <c r="G235" s="82">
        <v>555</v>
      </c>
      <c r="H235" s="82">
        <v>641</v>
      </c>
      <c r="I235" s="82">
        <v>715</v>
      </c>
      <c r="J235" s="82">
        <v>789</v>
      </c>
      <c r="K235" s="82">
        <v>423</v>
      </c>
      <c r="L235" s="82">
        <v>507</v>
      </c>
      <c r="M235" s="82">
        <v>598</v>
      </c>
      <c r="N235" s="82">
        <v>744</v>
      </c>
      <c r="O235" s="82">
        <v>860</v>
      </c>
      <c r="P235" s="82">
        <v>944</v>
      </c>
    </row>
    <row r="236" spans="1:16">
      <c r="A236" s="146" t="s">
        <v>270</v>
      </c>
      <c r="B236" s="144" t="s">
        <v>2034</v>
      </c>
      <c r="C236" s="144" t="s">
        <v>2035</v>
      </c>
      <c r="D236" s="144"/>
      <c r="E236" s="82">
        <v>467</v>
      </c>
      <c r="F236" s="82">
        <v>501</v>
      </c>
      <c r="G236" s="82">
        <v>601</v>
      </c>
      <c r="H236" s="82">
        <v>694</v>
      </c>
      <c r="I236" s="82">
        <v>775</v>
      </c>
      <c r="J236" s="82">
        <v>855</v>
      </c>
      <c r="K236" s="82">
        <v>559</v>
      </c>
      <c r="L236" s="82">
        <v>562</v>
      </c>
      <c r="M236" s="82">
        <v>687</v>
      </c>
      <c r="N236" s="82">
        <v>869</v>
      </c>
      <c r="O236" s="82">
        <v>950</v>
      </c>
      <c r="P236" s="82">
        <v>1029</v>
      </c>
    </row>
    <row r="237" spans="1:16">
      <c r="A237" s="146" t="s">
        <v>87</v>
      </c>
      <c r="B237" s="144" t="s">
        <v>956</v>
      </c>
      <c r="C237" s="144" t="s">
        <v>1702</v>
      </c>
      <c r="D237" s="144"/>
      <c r="E237" s="82">
        <v>493</v>
      </c>
      <c r="F237" s="82">
        <v>531</v>
      </c>
      <c r="G237" s="82">
        <v>638</v>
      </c>
      <c r="H237" s="82">
        <v>737</v>
      </c>
      <c r="I237" s="82">
        <v>822</v>
      </c>
      <c r="J237" s="82">
        <v>908</v>
      </c>
      <c r="K237" s="82">
        <v>493</v>
      </c>
      <c r="L237" s="82">
        <v>568</v>
      </c>
      <c r="M237" s="82">
        <v>727</v>
      </c>
      <c r="N237" s="82">
        <v>905</v>
      </c>
      <c r="O237" s="82">
        <v>1011</v>
      </c>
      <c r="P237" s="82">
        <v>1097</v>
      </c>
    </row>
    <row r="238" spans="1:16">
      <c r="A238" s="146" t="s">
        <v>271</v>
      </c>
      <c r="B238" s="144" t="s">
        <v>2036</v>
      </c>
      <c r="C238" s="144" t="s">
        <v>2037</v>
      </c>
      <c r="D238" s="144"/>
      <c r="E238" s="82">
        <v>470</v>
      </c>
      <c r="F238" s="82">
        <v>503</v>
      </c>
      <c r="G238" s="82">
        <v>605</v>
      </c>
      <c r="H238" s="82">
        <v>698</v>
      </c>
      <c r="I238" s="82">
        <v>778</v>
      </c>
      <c r="J238" s="82">
        <v>859</v>
      </c>
      <c r="K238" s="82">
        <v>584</v>
      </c>
      <c r="L238" s="82">
        <v>624</v>
      </c>
      <c r="M238" s="82">
        <v>755</v>
      </c>
      <c r="N238" s="82">
        <v>874</v>
      </c>
      <c r="O238" s="82">
        <v>955</v>
      </c>
      <c r="P238" s="82">
        <v>1036</v>
      </c>
    </row>
    <row r="239" spans="1:16">
      <c r="A239" s="146" t="s">
        <v>59</v>
      </c>
      <c r="B239" s="144" t="s">
        <v>961</v>
      </c>
      <c r="C239" s="144" t="s">
        <v>1673</v>
      </c>
      <c r="D239" s="144"/>
      <c r="E239" s="82">
        <v>586</v>
      </c>
      <c r="F239" s="82">
        <v>628</v>
      </c>
      <c r="G239" s="82">
        <v>753</v>
      </c>
      <c r="H239" s="82">
        <v>870</v>
      </c>
      <c r="I239" s="82">
        <v>971</v>
      </c>
      <c r="J239" s="82">
        <v>1071</v>
      </c>
      <c r="K239" s="82">
        <v>694</v>
      </c>
      <c r="L239" s="82">
        <v>772</v>
      </c>
      <c r="M239" s="82">
        <v>937</v>
      </c>
      <c r="N239" s="82">
        <v>1097</v>
      </c>
      <c r="O239" s="82">
        <v>1205</v>
      </c>
      <c r="P239" s="82">
        <v>1311</v>
      </c>
    </row>
    <row r="240" spans="1:16">
      <c r="A240" s="146" t="s">
        <v>272</v>
      </c>
      <c r="B240" s="144" t="s">
        <v>2038</v>
      </c>
      <c r="C240" s="144" t="s">
        <v>2039</v>
      </c>
      <c r="D240" s="144"/>
      <c r="E240" s="82">
        <v>437</v>
      </c>
      <c r="F240" s="82">
        <v>468</v>
      </c>
      <c r="G240" s="82">
        <v>562</v>
      </c>
      <c r="H240" s="82">
        <v>648</v>
      </c>
      <c r="I240" s="82">
        <v>723</v>
      </c>
      <c r="J240" s="82">
        <v>798</v>
      </c>
      <c r="K240" s="82">
        <v>494</v>
      </c>
      <c r="L240" s="82">
        <v>500</v>
      </c>
      <c r="M240" s="82">
        <v>595</v>
      </c>
      <c r="N240" s="82">
        <v>741</v>
      </c>
      <c r="O240" s="82">
        <v>864</v>
      </c>
      <c r="P240" s="82">
        <v>957</v>
      </c>
    </row>
    <row r="241" spans="1:16">
      <c r="A241" s="146" t="s">
        <v>273</v>
      </c>
      <c r="B241" s="144" t="s">
        <v>2040</v>
      </c>
      <c r="C241" s="144" t="s">
        <v>2041</v>
      </c>
      <c r="D241" s="144"/>
      <c r="E241" s="82">
        <v>531</v>
      </c>
      <c r="F241" s="82">
        <v>568</v>
      </c>
      <c r="G241" s="82">
        <v>682</v>
      </c>
      <c r="H241" s="82">
        <v>788</v>
      </c>
      <c r="I241" s="82">
        <v>878</v>
      </c>
      <c r="J241" s="82">
        <v>970</v>
      </c>
      <c r="K241" s="82">
        <v>611</v>
      </c>
      <c r="L241" s="82">
        <v>694</v>
      </c>
      <c r="M241" s="82">
        <v>769</v>
      </c>
      <c r="N241" s="82">
        <v>991</v>
      </c>
      <c r="O241" s="82">
        <v>1086</v>
      </c>
      <c r="P241" s="82">
        <v>1180</v>
      </c>
    </row>
    <row r="242" spans="1:16">
      <c r="A242" s="146" t="s">
        <v>63</v>
      </c>
      <c r="B242" s="144" t="s">
        <v>970</v>
      </c>
      <c r="C242" s="144" t="s">
        <v>1679</v>
      </c>
      <c r="D242" s="144"/>
      <c r="E242" s="82">
        <v>432</v>
      </c>
      <c r="F242" s="82">
        <v>463</v>
      </c>
      <c r="G242" s="82">
        <v>555</v>
      </c>
      <c r="H242" s="82">
        <v>641</v>
      </c>
      <c r="I242" s="82">
        <v>715</v>
      </c>
      <c r="J242" s="82">
        <v>789</v>
      </c>
      <c r="K242" s="82">
        <v>531</v>
      </c>
      <c r="L242" s="82">
        <v>581</v>
      </c>
      <c r="M242" s="82">
        <v>696</v>
      </c>
      <c r="N242" s="82">
        <v>800</v>
      </c>
      <c r="O242" s="82">
        <v>873</v>
      </c>
      <c r="P242" s="82">
        <v>944</v>
      </c>
    </row>
    <row r="243" spans="1:16">
      <c r="A243" s="146" t="s">
        <v>274</v>
      </c>
      <c r="B243" s="144" t="s">
        <v>2042</v>
      </c>
      <c r="C243" s="144" t="s">
        <v>2043</v>
      </c>
      <c r="D243" s="144"/>
      <c r="E243" s="82">
        <v>472</v>
      </c>
      <c r="F243" s="82">
        <v>506</v>
      </c>
      <c r="G243" s="82">
        <v>607</v>
      </c>
      <c r="H243" s="82">
        <v>701</v>
      </c>
      <c r="I243" s="82">
        <v>782</v>
      </c>
      <c r="J243" s="82">
        <v>863</v>
      </c>
      <c r="K243" s="82">
        <v>530</v>
      </c>
      <c r="L243" s="82">
        <v>596</v>
      </c>
      <c r="M243" s="82">
        <v>661</v>
      </c>
      <c r="N243" s="82">
        <v>875</v>
      </c>
      <c r="O243" s="82">
        <v>901</v>
      </c>
      <c r="P243" s="82">
        <v>1036</v>
      </c>
    </row>
    <row r="244" spans="1:16">
      <c r="A244" s="146" t="s">
        <v>275</v>
      </c>
      <c r="B244" s="144" t="s">
        <v>2044</v>
      </c>
      <c r="C244" s="144" t="s">
        <v>2045</v>
      </c>
      <c r="D244" s="144"/>
      <c r="E244" s="82">
        <v>455</v>
      </c>
      <c r="F244" s="82">
        <v>487</v>
      </c>
      <c r="G244" s="82">
        <v>585</v>
      </c>
      <c r="H244" s="82">
        <v>676</v>
      </c>
      <c r="I244" s="82">
        <v>755</v>
      </c>
      <c r="J244" s="82">
        <v>832</v>
      </c>
      <c r="K244" s="82">
        <v>484</v>
      </c>
      <c r="L244" s="82">
        <v>487</v>
      </c>
      <c r="M244" s="82">
        <v>595</v>
      </c>
      <c r="N244" s="82">
        <v>793</v>
      </c>
      <c r="O244" s="82">
        <v>818</v>
      </c>
      <c r="P244" s="82">
        <v>941</v>
      </c>
    </row>
    <row r="245" spans="1:16">
      <c r="A245" s="146" t="s">
        <v>94</v>
      </c>
      <c r="B245" s="144" t="s">
        <v>978</v>
      </c>
      <c r="C245" s="144" t="s">
        <v>1707</v>
      </c>
      <c r="D245" s="144"/>
      <c r="E245" s="82">
        <v>488</v>
      </c>
      <c r="F245" s="82">
        <v>523</v>
      </c>
      <c r="G245" s="82">
        <v>628</v>
      </c>
      <c r="H245" s="82">
        <v>725</v>
      </c>
      <c r="I245" s="82">
        <v>810</v>
      </c>
      <c r="J245" s="82">
        <v>893</v>
      </c>
      <c r="K245" s="82">
        <v>566</v>
      </c>
      <c r="L245" s="82">
        <v>596</v>
      </c>
      <c r="M245" s="82">
        <v>709</v>
      </c>
      <c r="N245" s="82">
        <v>909</v>
      </c>
      <c r="O245" s="82">
        <v>994</v>
      </c>
      <c r="P245" s="82">
        <v>1078</v>
      </c>
    </row>
    <row r="246" spans="1:16">
      <c r="A246" s="146" t="s">
        <v>276</v>
      </c>
      <c r="B246" s="144" t="s">
        <v>2046</v>
      </c>
      <c r="C246" s="144" t="s">
        <v>2047</v>
      </c>
      <c r="D246" s="144"/>
      <c r="E246" s="82">
        <v>432</v>
      </c>
      <c r="F246" s="82">
        <v>463</v>
      </c>
      <c r="G246" s="82">
        <v>556</v>
      </c>
      <c r="H246" s="82">
        <v>642</v>
      </c>
      <c r="I246" s="82">
        <v>717</v>
      </c>
      <c r="J246" s="82">
        <v>791</v>
      </c>
      <c r="K246" s="82">
        <v>448</v>
      </c>
      <c r="L246" s="82">
        <v>534</v>
      </c>
      <c r="M246" s="82">
        <v>690</v>
      </c>
      <c r="N246" s="82">
        <v>800</v>
      </c>
      <c r="O246" s="82">
        <v>873</v>
      </c>
      <c r="P246" s="82">
        <v>946</v>
      </c>
    </row>
    <row r="247" spans="1:16">
      <c r="A247" s="146" t="s">
        <v>277</v>
      </c>
      <c r="B247" s="144" t="s">
        <v>2048</v>
      </c>
      <c r="C247" s="144" t="s">
        <v>2049</v>
      </c>
      <c r="D247" s="144"/>
      <c r="E247" s="82">
        <v>432</v>
      </c>
      <c r="F247" s="82">
        <v>463</v>
      </c>
      <c r="G247" s="82">
        <v>555</v>
      </c>
      <c r="H247" s="82">
        <v>641</v>
      </c>
      <c r="I247" s="82">
        <v>715</v>
      </c>
      <c r="J247" s="82">
        <v>789</v>
      </c>
      <c r="K247" s="82">
        <v>530</v>
      </c>
      <c r="L247" s="82">
        <v>576</v>
      </c>
      <c r="M247" s="82">
        <v>639</v>
      </c>
      <c r="N247" s="82">
        <v>800</v>
      </c>
      <c r="O247" s="82">
        <v>873</v>
      </c>
      <c r="P247" s="82">
        <v>944</v>
      </c>
    </row>
    <row r="248" spans="1:16">
      <c r="A248" s="146" t="s">
        <v>29</v>
      </c>
      <c r="B248" s="144" t="s">
        <v>986</v>
      </c>
      <c r="C248" s="144" t="s">
        <v>1642</v>
      </c>
      <c r="D248" s="144"/>
      <c r="E248" s="82">
        <v>665</v>
      </c>
      <c r="F248" s="82">
        <v>712</v>
      </c>
      <c r="G248" s="82">
        <v>855</v>
      </c>
      <c r="H248" s="82">
        <v>986</v>
      </c>
      <c r="I248" s="82">
        <v>1101</v>
      </c>
      <c r="J248" s="82">
        <v>1215</v>
      </c>
      <c r="K248" s="82">
        <v>713</v>
      </c>
      <c r="L248" s="82">
        <v>812</v>
      </c>
      <c r="M248" s="82">
        <v>989</v>
      </c>
      <c r="N248" s="82">
        <v>1249</v>
      </c>
      <c r="O248" s="82">
        <v>1374</v>
      </c>
      <c r="P248" s="82">
        <v>1497</v>
      </c>
    </row>
    <row r="249" spans="1:16">
      <c r="A249" s="146" t="s">
        <v>82</v>
      </c>
      <c r="B249" s="144" t="s">
        <v>988</v>
      </c>
      <c r="C249" s="144" t="s">
        <v>1694</v>
      </c>
      <c r="D249" s="144"/>
      <c r="E249" s="82">
        <v>532</v>
      </c>
      <c r="F249" s="82">
        <v>570</v>
      </c>
      <c r="G249" s="82">
        <v>685</v>
      </c>
      <c r="H249" s="82">
        <v>790</v>
      </c>
      <c r="I249" s="82">
        <v>882</v>
      </c>
      <c r="J249" s="82">
        <v>973</v>
      </c>
      <c r="K249" s="82">
        <v>614</v>
      </c>
      <c r="L249" s="82">
        <v>683</v>
      </c>
      <c r="M249" s="82">
        <v>842</v>
      </c>
      <c r="N249" s="82">
        <v>980</v>
      </c>
      <c r="O249" s="82">
        <v>1089</v>
      </c>
      <c r="P249" s="82">
        <v>1182</v>
      </c>
    </row>
    <row r="250" spans="1:16">
      <c r="A250" s="146" t="s">
        <v>278</v>
      </c>
      <c r="B250" s="144" t="s">
        <v>2050</v>
      </c>
      <c r="C250" s="144" t="s">
        <v>2051</v>
      </c>
      <c r="D250" s="144"/>
      <c r="E250" s="82">
        <v>432</v>
      </c>
      <c r="F250" s="82">
        <v>463</v>
      </c>
      <c r="G250" s="82">
        <v>555</v>
      </c>
      <c r="H250" s="82">
        <v>641</v>
      </c>
      <c r="I250" s="82">
        <v>715</v>
      </c>
      <c r="J250" s="82">
        <v>789</v>
      </c>
      <c r="K250" s="82">
        <v>541</v>
      </c>
      <c r="L250" s="82">
        <v>581</v>
      </c>
      <c r="M250" s="82">
        <v>668</v>
      </c>
      <c r="N250" s="82">
        <v>800</v>
      </c>
      <c r="O250" s="82">
        <v>873</v>
      </c>
      <c r="P250" s="82">
        <v>944</v>
      </c>
    </row>
    <row r="251" spans="1:16">
      <c r="A251" s="146" t="s">
        <v>279</v>
      </c>
      <c r="B251" s="144" t="s">
        <v>994</v>
      </c>
      <c r="C251" s="144" t="s">
        <v>1664</v>
      </c>
      <c r="D251" s="144"/>
      <c r="E251" s="82">
        <v>588</v>
      </c>
      <c r="F251" s="82">
        <v>593</v>
      </c>
      <c r="G251" s="82">
        <v>713</v>
      </c>
      <c r="H251" s="82">
        <v>871</v>
      </c>
      <c r="I251" s="82">
        <v>968</v>
      </c>
      <c r="J251" s="82">
        <v>1076</v>
      </c>
      <c r="K251" s="82">
        <v>592</v>
      </c>
      <c r="L251" s="82">
        <v>593</v>
      </c>
      <c r="M251" s="82">
        <v>713</v>
      </c>
      <c r="N251" s="82">
        <v>871</v>
      </c>
      <c r="O251" s="82">
        <v>968</v>
      </c>
      <c r="P251" s="82">
        <v>1113</v>
      </c>
    </row>
    <row r="252" spans="1:16">
      <c r="A252" s="146" t="s">
        <v>280</v>
      </c>
      <c r="B252" s="144" t="s">
        <v>2052</v>
      </c>
      <c r="C252" s="144" t="s">
        <v>2053</v>
      </c>
      <c r="D252" s="144"/>
      <c r="E252" s="82">
        <v>458</v>
      </c>
      <c r="F252" s="82">
        <v>462</v>
      </c>
      <c r="G252" s="82">
        <v>588</v>
      </c>
      <c r="H252" s="82">
        <v>680</v>
      </c>
      <c r="I252" s="82">
        <v>758</v>
      </c>
      <c r="J252" s="82">
        <v>837</v>
      </c>
      <c r="K252" s="82">
        <v>458</v>
      </c>
      <c r="L252" s="82">
        <v>462</v>
      </c>
      <c r="M252" s="82">
        <v>610</v>
      </c>
      <c r="N252" s="82">
        <v>850</v>
      </c>
      <c r="O252" s="82">
        <v>929</v>
      </c>
      <c r="P252" s="82">
        <v>1007</v>
      </c>
    </row>
    <row r="253" spans="1:16">
      <c r="A253" s="146" t="s">
        <v>281</v>
      </c>
      <c r="B253" s="144" t="s">
        <v>2054</v>
      </c>
      <c r="C253" s="144" t="s">
        <v>2055</v>
      </c>
      <c r="D253" s="144"/>
      <c r="E253" s="82">
        <v>452</v>
      </c>
      <c r="F253" s="82">
        <v>484</v>
      </c>
      <c r="G253" s="82">
        <v>581</v>
      </c>
      <c r="H253" s="82">
        <v>671</v>
      </c>
      <c r="I253" s="82">
        <v>748</v>
      </c>
      <c r="J253" s="82">
        <v>826</v>
      </c>
      <c r="K253" s="82">
        <v>517</v>
      </c>
      <c r="L253" s="82">
        <v>576</v>
      </c>
      <c r="M253" s="82">
        <v>671</v>
      </c>
      <c r="N253" s="82">
        <v>839</v>
      </c>
      <c r="O253" s="82">
        <v>916</v>
      </c>
      <c r="P253" s="82">
        <v>992</v>
      </c>
    </row>
    <row r="254" spans="1:16">
      <c r="A254" s="146" t="s">
        <v>282</v>
      </c>
      <c r="B254" s="144" t="s">
        <v>2056</v>
      </c>
      <c r="C254" s="144" t="s">
        <v>2057</v>
      </c>
      <c r="D254" s="144"/>
      <c r="E254" s="82">
        <v>442</v>
      </c>
      <c r="F254" s="82">
        <v>473</v>
      </c>
      <c r="G254" s="82">
        <v>568</v>
      </c>
      <c r="H254" s="82">
        <v>656</v>
      </c>
      <c r="I254" s="82">
        <v>732</v>
      </c>
      <c r="J254" s="82">
        <v>808</v>
      </c>
      <c r="K254" s="82">
        <v>457</v>
      </c>
      <c r="L254" s="82">
        <v>532</v>
      </c>
      <c r="M254" s="82">
        <v>701</v>
      </c>
      <c r="N254" s="82">
        <v>820</v>
      </c>
      <c r="O254" s="82">
        <v>896</v>
      </c>
      <c r="P254" s="82">
        <v>970</v>
      </c>
    </row>
    <row r="255" spans="1:16">
      <c r="A255" s="146" t="s">
        <v>283</v>
      </c>
      <c r="B255" s="144" t="s">
        <v>2058</v>
      </c>
      <c r="C255" s="144" t="s">
        <v>2059</v>
      </c>
      <c r="D255" s="144"/>
      <c r="E255" s="82">
        <v>432</v>
      </c>
      <c r="F255" s="82">
        <v>463</v>
      </c>
      <c r="G255" s="82">
        <v>555</v>
      </c>
      <c r="H255" s="82">
        <v>641</v>
      </c>
      <c r="I255" s="82">
        <v>715</v>
      </c>
      <c r="J255" s="82">
        <v>789</v>
      </c>
      <c r="K255" s="82">
        <v>494</v>
      </c>
      <c r="L255" s="82">
        <v>531</v>
      </c>
      <c r="M255" s="82">
        <v>595</v>
      </c>
      <c r="N255" s="82">
        <v>800</v>
      </c>
      <c r="O255" s="82">
        <v>873</v>
      </c>
      <c r="P255" s="82">
        <v>944</v>
      </c>
    </row>
    <row r="256" spans="1:16">
      <c r="A256" s="146" t="s">
        <v>284</v>
      </c>
      <c r="B256" s="144" t="s">
        <v>2060</v>
      </c>
      <c r="C256" s="144" t="s">
        <v>2061</v>
      </c>
      <c r="D256" s="144"/>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82" bestFit="1" customWidth="1"/>
    <col min="11" max="15" width="11" bestFit="1" customWidth="1"/>
    <col min="16" max="16" width="11"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s="146" t="s">
        <v>95</v>
      </c>
      <c r="B3" s="144" t="s">
        <v>1708</v>
      </c>
      <c r="C3" s="144" t="s">
        <v>1709</v>
      </c>
      <c r="E3">
        <v>485</v>
      </c>
      <c r="F3">
        <v>520</v>
      </c>
      <c r="G3">
        <v>623</v>
      </c>
      <c r="H3">
        <v>720</v>
      </c>
      <c r="I3">
        <v>803</v>
      </c>
      <c r="J3" s="182">
        <v>886</v>
      </c>
      <c r="K3">
        <v>491</v>
      </c>
      <c r="L3">
        <v>585</v>
      </c>
      <c r="M3">
        <v>693</v>
      </c>
      <c r="N3">
        <v>902</v>
      </c>
      <c r="O3">
        <v>988</v>
      </c>
      <c r="P3" s="182">
        <v>1071</v>
      </c>
    </row>
    <row r="4" spans="1:16">
      <c r="A4" s="146" t="s">
        <v>96</v>
      </c>
      <c r="B4" s="144" t="s">
        <v>1710</v>
      </c>
      <c r="C4" s="144" t="s">
        <v>1711</v>
      </c>
      <c r="E4">
        <v>466</v>
      </c>
      <c r="F4">
        <v>510</v>
      </c>
      <c r="G4">
        <v>615</v>
      </c>
      <c r="H4">
        <v>710</v>
      </c>
      <c r="I4">
        <v>792</v>
      </c>
      <c r="J4" s="182">
        <v>874</v>
      </c>
      <c r="K4">
        <v>466</v>
      </c>
      <c r="L4">
        <v>510</v>
      </c>
      <c r="M4">
        <v>658</v>
      </c>
      <c r="N4">
        <v>888</v>
      </c>
      <c r="O4">
        <v>971</v>
      </c>
      <c r="P4" s="182">
        <v>1053</v>
      </c>
    </row>
    <row r="5" spans="1:16">
      <c r="A5" s="146" t="s">
        <v>97</v>
      </c>
      <c r="B5" s="144" t="s">
        <v>1712</v>
      </c>
      <c r="C5" s="144" t="s">
        <v>1713</v>
      </c>
      <c r="E5">
        <v>442</v>
      </c>
      <c r="F5">
        <v>473</v>
      </c>
      <c r="G5">
        <v>568</v>
      </c>
      <c r="H5">
        <v>656</v>
      </c>
      <c r="I5">
        <v>732</v>
      </c>
      <c r="J5" s="182">
        <v>808</v>
      </c>
      <c r="K5">
        <v>555</v>
      </c>
      <c r="L5">
        <v>596</v>
      </c>
      <c r="M5">
        <v>718</v>
      </c>
      <c r="N5">
        <v>820</v>
      </c>
      <c r="O5">
        <v>896</v>
      </c>
      <c r="P5" s="182">
        <v>970</v>
      </c>
    </row>
    <row r="6" spans="1:16">
      <c r="A6" s="146" t="s">
        <v>98</v>
      </c>
      <c r="B6" s="144" t="s">
        <v>299</v>
      </c>
      <c r="C6" s="144" t="s">
        <v>1652</v>
      </c>
      <c r="D6" s="171"/>
      <c r="E6">
        <v>457</v>
      </c>
      <c r="F6">
        <v>503</v>
      </c>
      <c r="G6">
        <v>605</v>
      </c>
      <c r="H6">
        <v>698</v>
      </c>
      <c r="I6">
        <v>778</v>
      </c>
      <c r="J6" s="182">
        <v>859</v>
      </c>
      <c r="K6">
        <v>457</v>
      </c>
      <c r="L6">
        <v>545</v>
      </c>
      <c r="M6">
        <v>738</v>
      </c>
      <c r="N6">
        <v>874</v>
      </c>
      <c r="O6">
        <v>955</v>
      </c>
      <c r="P6" s="182">
        <v>1036</v>
      </c>
    </row>
    <row r="7" spans="1:16">
      <c r="A7" s="146" t="s">
        <v>92</v>
      </c>
      <c r="B7" s="144" t="s">
        <v>303</v>
      </c>
      <c r="C7" s="144" t="s">
        <v>1705</v>
      </c>
      <c r="D7" s="171"/>
      <c r="E7">
        <v>411</v>
      </c>
      <c r="F7">
        <v>523</v>
      </c>
      <c r="G7">
        <v>628</v>
      </c>
      <c r="H7">
        <v>725</v>
      </c>
      <c r="I7">
        <v>810</v>
      </c>
      <c r="J7" s="182">
        <v>893</v>
      </c>
      <c r="K7">
        <v>411</v>
      </c>
      <c r="L7">
        <v>552</v>
      </c>
      <c r="M7">
        <v>690</v>
      </c>
      <c r="N7">
        <v>909</v>
      </c>
      <c r="O7">
        <v>994</v>
      </c>
      <c r="P7" s="182">
        <v>1078</v>
      </c>
    </row>
    <row r="8" spans="1:16">
      <c r="A8" s="146" t="s">
        <v>21</v>
      </c>
      <c r="B8" s="144" t="s">
        <v>306</v>
      </c>
      <c r="C8" s="144" t="s">
        <v>1634</v>
      </c>
      <c r="D8" s="171"/>
      <c r="E8">
        <v>488</v>
      </c>
      <c r="F8">
        <v>576</v>
      </c>
      <c r="G8">
        <v>696</v>
      </c>
      <c r="H8">
        <v>803</v>
      </c>
      <c r="I8">
        <v>896</v>
      </c>
      <c r="J8" s="182">
        <v>989</v>
      </c>
      <c r="K8">
        <v>488</v>
      </c>
      <c r="L8">
        <v>576</v>
      </c>
      <c r="M8">
        <v>757</v>
      </c>
      <c r="N8">
        <v>1010</v>
      </c>
      <c r="O8">
        <v>1081</v>
      </c>
      <c r="P8" s="182">
        <v>1203</v>
      </c>
    </row>
    <row r="9" spans="1:16">
      <c r="A9" s="146" t="s">
        <v>99</v>
      </c>
      <c r="B9" s="144" t="s">
        <v>309</v>
      </c>
      <c r="C9" s="144" t="s">
        <v>1695</v>
      </c>
      <c r="D9" s="171"/>
      <c r="E9">
        <v>419</v>
      </c>
      <c r="F9">
        <v>486</v>
      </c>
      <c r="G9">
        <v>583</v>
      </c>
      <c r="H9">
        <v>673</v>
      </c>
      <c r="I9">
        <v>751</v>
      </c>
      <c r="J9" s="182">
        <v>829</v>
      </c>
      <c r="K9">
        <v>419</v>
      </c>
      <c r="L9">
        <v>538</v>
      </c>
      <c r="M9">
        <v>705</v>
      </c>
      <c r="N9">
        <v>841</v>
      </c>
      <c r="O9">
        <v>919</v>
      </c>
      <c r="P9" s="182">
        <v>996</v>
      </c>
    </row>
    <row r="10" spans="1:16">
      <c r="A10" s="146" t="s">
        <v>100</v>
      </c>
      <c r="B10" s="144" t="s">
        <v>312</v>
      </c>
      <c r="C10" s="144" t="s">
        <v>1675</v>
      </c>
      <c r="D10" s="171"/>
      <c r="E10">
        <v>552</v>
      </c>
      <c r="F10">
        <v>574</v>
      </c>
      <c r="G10">
        <v>708</v>
      </c>
      <c r="H10">
        <v>868</v>
      </c>
      <c r="I10">
        <v>968</v>
      </c>
      <c r="J10" s="182">
        <v>1069</v>
      </c>
      <c r="K10">
        <v>552</v>
      </c>
      <c r="L10">
        <v>574</v>
      </c>
      <c r="M10">
        <v>708</v>
      </c>
      <c r="N10">
        <v>1023</v>
      </c>
      <c r="O10">
        <v>1171</v>
      </c>
      <c r="P10" s="182">
        <v>1307</v>
      </c>
    </row>
    <row r="11" spans="1:16">
      <c r="A11" s="146" t="s">
        <v>101</v>
      </c>
      <c r="B11" s="144" t="s">
        <v>1714</v>
      </c>
      <c r="C11" s="144" t="s">
        <v>1715</v>
      </c>
      <c r="E11">
        <v>448</v>
      </c>
      <c r="F11">
        <v>492</v>
      </c>
      <c r="G11">
        <v>605</v>
      </c>
      <c r="H11">
        <v>698</v>
      </c>
      <c r="I11">
        <v>778</v>
      </c>
      <c r="J11" s="182">
        <v>859</v>
      </c>
      <c r="K11">
        <v>448</v>
      </c>
      <c r="L11">
        <v>492</v>
      </c>
      <c r="M11">
        <v>633</v>
      </c>
      <c r="N11">
        <v>788</v>
      </c>
      <c r="O11">
        <v>918</v>
      </c>
      <c r="P11" s="182">
        <v>1036</v>
      </c>
    </row>
    <row r="12" spans="1:16">
      <c r="A12" s="146" t="s">
        <v>78</v>
      </c>
      <c r="B12" s="144" t="s">
        <v>318</v>
      </c>
      <c r="C12" s="144" t="s">
        <v>1690</v>
      </c>
      <c r="D12" s="171"/>
      <c r="E12">
        <v>537</v>
      </c>
      <c r="F12">
        <v>575</v>
      </c>
      <c r="G12">
        <v>690</v>
      </c>
      <c r="H12">
        <v>797</v>
      </c>
      <c r="I12">
        <v>890</v>
      </c>
      <c r="J12" s="182">
        <v>981</v>
      </c>
      <c r="K12">
        <v>593</v>
      </c>
      <c r="L12">
        <v>693</v>
      </c>
      <c r="M12">
        <v>870</v>
      </c>
      <c r="N12">
        <v>1002</v>
      </c>
      <c r="O12">
        <v>1099</v>
      </c>
      <c r="P12" s="182">
        <v>1194</v>
      </c>
    </row>
    <row r="13" spans="1:16">
      <c r="A13" s="184" t="s">
        <v>25</v>
      </c>
      <c r="B13" s="185" t="s">
        <v>321</v>
      </c>
      <c r="C13" s="185" t="s">
        <v>1638</v>
      </c>
      <c r="D13" s="171"/>
      <c r="E13" s="183">
        <v>665</v>
      </c>
      <c r="F13">
        <v>712</v>
      </c>
      <c r="G13">
        <v>855</v>
      </c>
      <c r="H13">
        <v>986</v>
      </c>
      <c r="I13">
        <v>1101</v>
      </c>
      <c r="J13" s="182">
        <v>1215</v>
      </c>
      <c r="K13" s="183">
        <v>681</v>
      </c>
      <c r="L13" s="183">
        <v>834</v>
      </c>
      <c r="M13" s="183">
        <v>1050</v>
      </c>
      <c r="N13">
        <v>1249</v>
      </c>
      <c r="O13">
        <v>1374</v>
      </c>
      <c r="P13" s="182">
        <v>1497</v>
      </c>
    </row>
    <row r="14" spans="1:16">
      <c r="A14" s="146" t="s">
        <v>102</v>
      </c>
      <c r="B14" s="144" t="s">
        <v>1716</v>
      </c>
      <c r="C14" s="144" t="s">
        <v>1717</v>
      </c>
      <c r="E14">
        <v>446</v>
      </c>
      <c r="F14">
        <v>466</v>
      </c>
      <c r="G14">
        <v>592</v>
      </c>
      <c r="H14">
        <v>684</v>
      </c>
      <c r="I14">
        <v>763</v>
      </c>
      <c r="J14" s="182">
        <v>842</v>
      </c>
      <c r="K14">
        <v>446</v>
      </c>
      <c r="L14">
        <v>466</v>
      </c>
      <c r="M14">
        <v>630</v>
      </c>
      <c r="N14">
        <v>785</v>
      </c>
      <c r="O14">
        <v>914</v>
      </c>
      <c r="P14" s="182">
        <v>1013</v>
      </c>
    </row>
    <row r="15" spans="1:16">
      <c r="A15" s="146" t="s">
        <v>103</v>
      </c>
      <c r="B15" s="144" t="s">
        <v>1718</v>
      </c>
      <c r="C15" s="144" t="s">
        <v>1719</v>
      </c>
      <c r="E15">
        <v>442</v>
      </c>
      <c r="F15">
        <v>473</v>
      </c>
      <c r="G15">
        <v>568</v>
      </c>
      <c r="H15">
        <v>656</v>
      </c>
      <c r="I15">
        <v>732</v>
      </c>
      <c r="J15" s="182">
        <v>808</v>
      </c>
      <c r="K15">
        <v>519</v>
      </c>
      <c r="L15">
        <v>531</v>
      </c>
      <c r="M15">
        <v>642</v>
      </c>
      <c r="N15">
        <v>820</v>
      </c>
      <c r="O15">
        <v>896</v>
      </c>
      <c r="P15" s="182">
        <v>970</v>
      </c>
    </row>
    <row r="16" spans="1:16">
      <c r="A16" s="146" t="s">
        <v>60</v>
      </c>
      <c r="B16" s="144" t="s">
        <v>330</v>
      </c>
      <c r="C16" s="144" t="s">
        <v>1676</v>
      </c>
      <c r="D16" s="171"/>
      <c r="E16">
        <v>521</v>
      </c>
      <c r="F16">
        <v>558</v>
      </c>
      <c r="G16">
        <v>670</v>
      </c>
      <c r="H16">
        <v>773</v>
      </c>
      <c r="I16">
        <v>863</v>
      </c>
      <c r="J16" s="182">
        <v>952</v>
      </c>
      <c r="K16">
        <v>580</v>
      </c>
      <c r="L16">
        <v>595</v>
      </c>
      <c r="M16">
        <v>792</v>
      </c>
      <c r="N16">
        <v>971</v>
      </c>
      <c r="O16">
        <v>1064</v>
      </c>
      <c r="P16" s="182">
        <v>1156</v>
      </c>
    </row>
    <row r="17" spans="1:16">
      <c r="A17" s="146" t="s">
        <v>79</v>
      </c>
      <c r="B17" s="144" t="s">
        <v>332</v>
      </c>
      <c r="C17" s="144" t="s">
        <v>1691</v>
      </c>
      <c r="D17" s="171"/>
      <c r="E17">
        <v>537</v>
      </c>
      <c r="F17">
        <v>575</v>
      </c>
      <c r="G17">
        <v>690</v>
      </c>
      <c r="H17">
        <v>797</v>
      </c>
      <c r="I17">
        <v>890</v>
      </c>
      <c r="J17" s="182">
        <v>981</v>
      </c>
      <c r="K17">
        <v>593</v>
      </c>
      <c r="L17">
        <v>693</v>
      </c>
      <c r="M17">
        <v>870</v>
      </c>
      <c r="N17">
        <v>1002</v>
      </c>
      <c r="O17">
        <v>1099</v>
      </c>
      <c r="P17" s="182">
        <v>1194</v>
      </c>
    </row>
    <row r="18" spans="1:16">
      <c r="A18" s="146" t="s">
        <v>104</v>
      </c>
      <c r="B18" s="144" t="s">
        <v>1720</v>
      </c>
      <c r="C18" s="144" t="s">
        <v>1721</v>
      </c>
      <c r="E18">
        <v>586</v>
      </c>
      <c r="F18">
        <v>628</v>
      </c>
      <c r="G18">
        <v>753</v>
      </c>
      <c r="H18">
        <v>871</v>
      </c>
      <c r="I18">
        <v>972</v>
      </c>
      <c r="J18" s="182">
        <v>1072</v>
      </c>
      <c r="K18">
        <v>607</v>
      </c>
      <c r="L18">
        <v>634</v>
      </c>
      <c r="M18">
        <v>858</v>
      </c>
      <c r="N18">
        <v>1069</v>
      </c>
      <c r="O18">
        <v>1147</v>
      </c>
      <c r="P18" s="182">
        <v>1312</v>
      </c>
    </row>
    <row r="19" spans="1:16">
      <c r="A19" s="146" t="s">
        <v>105</v>
      </c>
      <c r="B19" s="144" t="s">
        <v>1722</v>
      </c>
      <c r="C19" s="144" t="s">
        <v>1723</v>
      </c>
      <c r="E19">
        <v>471</v>
      </c>
      <c r="F19">
        <v>505</v>
      </c>
      <c r="G19">
        <v>606</v>
      </c>
      <c r="H19">
        <v>700</v>
      </c>
      <c r="I19">
        <v>781</v>
      </c>
      <c r="J19" s="182">
        <v>861</v>
      </c>
      <c r="K19">
        <v>471</v>
      </c>
      <c r="L19">
        <v>517</v>
      </c>
      <c r="M19">
        <v>665</v>
      </c>
      <c r="N19">
        <v>828</v>
      </c>
      <c r="O19">
        <v>956</v>
      </c>
      <c r="P19" s="182">
        <v>1037</v>
      </c>
    </row>
    <row r="20" spans="1:16">
      <c r="A20" s="146" t="s">
        <v>106</v>
      </c>
      <c r="B20" s="144" t="s">
        <v>1724</v>
      </c>
      <c r="C20" s="144" t="s">
        <v>1725</v>
      </c>
      <c r="E20">
        <v>443</v>
      </c>
      <c r="F20">
        <v>482</v>
      </c>
      <c r="G20">
        <v>605</v>
      </c>
      <c r="H20">
        <v>698</v>
      </c>
      <c r="I20">
        <v>778</v>
      </c>
      <c r="J20" s="182">
        <v>859</v>
      </c>
      <c r="K20">
        <v>443</v>
      </c>
      <c r="L20">
        <v>482</v>
      </c>
      <c r="M20">
        <v>626</v>
      </c>
      <c r="N20">
        <v>874</v>
      </c>
      <c r="O20">
        <v>955</v>
      </c>
      <c r="P20" s="182">
        <v>1036</v>
      </c>
    </row>
    <row r="21" spans="1:16">
      <c r="A21" s="146" t="s">
        <v>84</v>
      </c>
      <c r="B21" s="144" t="s">
        <v>344</v>
      </c>
      <c r="C21" s="144" t="s">
        <v>1699</v>
      </c>
      <c r="D21" s="171"/>
      <c r="E21">
        <v>476</v>
      </c>
      <c r="F21">
        <v>510</v>
      </c>
      <c r="G21">
        <v>612</v>
      </c>
      <c r="H21">
        <v>707</v>
      </c>
      <c r="I21">
        <v>790</v>
      </c>
      <c r="J21" s="182">
        <v>871</v>
      </c>
      <c r="K21">
        <v>489</v>
      </c>
      <c r="L21">
        <v>579</v>
      </c>
      <c r="M21">
        <v>712</v>
      </c>
      <c r="N21">
        <v>885</v>
      </c>
      <c r="O21">
        <v>952</v>
      </c>
      <c r="P21" s="182">
        <v>1050</v>
      </c>
    </row>
    <row r="22" spans="1:16">
      <c r="A22" s="146" t="s">
        <v>107</v>
      </c>
      <c r="B22" s="144" t="s">
        <v>347</v>
      </c>
      <c r="C22" s="144" t="s">
        <v>1674</v>
      </c>
      <c r="D22" s="171"/>
      <c r="E22">
        <v>652</v>
      </c>
      <c r="F22">
        <v>656</v>
      </c>
      <c r="G22">
        <v>843</v>
      </c>
      <c r="H22">
        <v>1023</v>
      </c>
      <c r="I22">
        <v>1141</v>
      </c>
      <c r="J22" s="182">
        <v>1259</v>
      </c>
      <c r="K22">
        <v>652</v>
      </c>
      <c r="L22">
        <v>656</v>
      </c>
      <c r="M22">
        <v>843</v>
      </c>
      <c r="N22">
        <v>1162</v>
      </c>
      <c r="O22">
        <v>1426</v>
      </c>
      <c r="P22" s="182">
        <v>1556</v>
      </c>
    </row>
    <row r="23" spans="1:16">
      <c r="A23" s="146" t="s">
        <v>34</v>
      </c>
      <c r="B23" s="144" t="s">
        <v>350</v>
      </c>
      <c r="C23" s="144" t="s">
        <v>1647</v>
      </c>
      <c r="D23" s="171"/>
      <c r="E23">
        <v>510</v>
      </c>
      <c r="F23">
        <v>546</v>
      </c>
      <c r="G23">
        <v>655</v>
      </c>
      <c r="H23">
        <v>756</v>
      </c>
      <c r="I23">
        <v>845</v>
      </c>
      <c r="J23" s="182">
        <v>931</v>
      </c>
      <c r="K23">
        <v>643</v>
      </c>
      <c r="L23">
        <v>679</v>
      </c>
      <c r="M23">
        <v>831</v>
      </c>
      <c r="N23">
        <v>950</v>
      </c>
      <c r="O23">
        <v>1041</v>
      </c>
      <c r="P23" s="182">
        <v>1130</v>
      </c>
    </row>
    <row r="24" spans="1:16">
      <c r="A24" s="146" t="s">
        <v>108</v>
      </c>
      <c r="B24" s="144" t="s">
        <v>1726</v>
      </c>
      <c r="C24" s="144" t="s">
        <v>1727</v>
      </c>
      <c r="E24">
        <v>470</v>
      </c>
      <c r="F24">
        <v>503</v>
      </c>
      <c r="G24">
        <v>605</v>
      </c>
      <c r="H24">
        <v>698</v>
      </c>
      <c r="I24">
        <v>778</v>
      </c>
      <c r="J24" s="182">
        <v>859</v>
      </c>
      <c r="K24">
        <v>560</v>
      </c>
      <c r="L24">
        <v>564</v>
      </c>
      <c r="M24">
        <v>763</v>
      </c>
      <c r="N24">
        <v>874</v>
      </c>
      <c r="O24">
        <v>955</v>
      </c>
      <c r="P24" s="182">
        <v>1036</v>
      </c>
    </row>
    <row r="25" spans="1:16">
      <c r="A25" s="146" t="s">
        <v>109</v>
      </c>
      <c r="B25" s="144" t="s">
        <v>1728</v>
      </c>
      <c r="C25" s="144" t="s">
        <v>1729</v>
      </c>
      <c r="E25">
        <v>442</v>
      </c>
      <c r="F25">
        <v>473</v>
      </c>
      <c r="G25">
        <v>568</v>
      </c>
      <c r="H25">
        <v>656</v>
      </c>
      <c r="I25">
        <v>732</v>
      </c>
      <c r="J25" s="182">
        <v>808</v>
      </c>
      <c r="K25">
        <v>470</v>
      </c>
      <c r="L25">
        <v>486</v>
      </c>
      <c r="M25">
        <v>626</v>
      </c>
      <c r="N25">
        <v>820</v>
      </c>
      <c r="O25">
        <v>896</v>
      </c>
      <c r="P25" s="182">
        <v>970</v>
      </c>
    </row>
    <row r="26" spans="1:16">
      <c r="A26" s="146" t="s">
        <v>110</v>
      </c>
      <c r="B26" s="144" t="s">
        <v>1730</v>
      </c>
      <c r="C26" s="144" t="s">
        <v>1731</v>
      </c>
      <c r="E26">
        <v>442</v>
      </c>
      <c r="F26">
        <v>473</v>
      </c>
      <c r="G26">
        <v>568</v>
      </c>
      <c r="H26">
        <v>656</v>
      </c>
      <c r="I26">
        <v>732</v>
      </c>
      <c r="J26" s="182">
        <v>808</v>
      </c>
      <c r="K26">
        <v>477</v>
      </c>
      <c r="L26">
        <v>528</v>
      </c>
      <c r="M26">
        <v>626</v>
      </c>
      <c r="N26">
        <v>820</v>
      </c>
      <c r="O26">
        <v>896</v>
      </c>
      <c r="P26" s="182">
        <v>970</v>
      </c>
    </row>
    <row r="27" spans="1:16">
      <c r="A27" s="146" t="s">
        <v>111</v>
      </c>
      <c r="B27" s="144" t="s">
        <v>1732</v>
      </c>
      <c r="C27" s="144" t="s">
        <v>1733</v>
      </c>
      <c r="E27">
        <v>416</v>
      </c>
      <c r="F27">
        <v>491</v>
      </c>
      <c r="G27">
        <v>588</v>
      </c>
      <c r="H27">
        <v>680</v>
      </c>
      <c r="I27">
        <v>758</v>
      </c>
      <c r="J27" s="182">
        <v>837</v>
      </c>
      <c r="K27">
        <v>416</v>
      </c>
      <c r="L27">
        <v>517</v>
      </c>
      <c r="M27">
        <v>699</v>
      </c>
      <c r="N27">
        <v>850</v>
      </c>
      <c r="O27">
        <v>929</v>
      </c>
      <c r="P27" s="182">
        <v>1007</v>
      </c>
    </row>
    <row r="28" spans="1:16">
      <c r="A28" s="146" t="s">
        <v>35</v>
      </c>
      <c r="B28" s="144" t="s">
        <v>364</v>
      </c>
      <c r="C28" s="144" t="s">
        <v>1648</v>
      </c>
      <c r="D28" s="171"/>
      <c r="E28">
        <v>510</v>
      </c>
      <c r="F28">
        <v>546</v>
      </c>
      <c r="G28">
        <v>655</v>
      </c>
      <c r="H28">
        <v>756</v>
      </c>
      <c r="I28">
        <v>845</v>
      </c>
      <c r="J28" s="182">
        <v>931</v>
      </c>
      <c r="K28">
        <v>643</v>
      </c>
      <c r="L28">
        <v>679</v>
      </c>
      <c r="M28">
        <v>831</v>
      </c>
      <c r="N28">
        <v>950</v>
      </c>
      <c r="O28">
        <v>1041</v>
      </c>
      <c r="P28" s="182">
        <v>1130</v>
      </c>
    </row>
    <row r="29" spans="1:16">
      <c r="A29" s="146" t="s">
        <v>112</v>
      </c>
      <c r="B29" s="144" t="s">
        <v>1734</v>
      </c>
      <c r="C29" s="144" t="s">
        <v>1735</v>
      </c>
      <c r="E29">
        <v>476</v>
      </c>
      <c r="F29">
        <v>544</v>
      </c>
      <c r="G29">
        <v>695</v>
      </c>
      <c r="H29">
        <v>802</v>
      </c>
      <c r="I29">
        <v>895</v>
      </c>
      <c r="J29" s="182">
        <v>988</v>
      </c>
      <c r="K29">
        <v>476</v>
      </c>
      <c r="L29">
        <v>544</v>
      </c>
      <c r="M29">
        <v>721</v>
      </c>
      <c r="N29">
        <v>990</v>
      </c>
      <c r="O29">
        <v>1106</v>
      </c>
      <c r="P29" s="182">
        <v>1202</v>
      </c>
    </row>
    <row r="30" spans="1:16">
      <c r="A30" s="184" t="s">
        <v>26</v>
      </c>
      <c r="B30" s="185" t="s">
        <v>369</v>
      </c>
      <c r="C30" s="185" t="s">
        <v>1639</v>
      </c>
      <c r="D30" s="171"/>
      <c r="E30" s="183">
        <v>665</v>
      </c>
      <c r="F30">
        <v>712</v>
      </c>
      <c r="G30">
        <v>855</v>
      </c>
      <c r="H30">
        <v>986</v>
      </c>
      <c r="I30">
        <v>1101</v>
      </c>
      <c r="J30" s="182">
        <v>1215</v>
      </c>
      <c r="K30" s="183">
        <v>681</v>
      </c>
      <c r="L30" s="183">
        <v>834</v>
      </c>
      <c r="M30" s="183">
        <v>1050</v>
      </c>
      <c r="N30">
        <v>1249</v>
      </c>
      <c r="O30">
        <v>1374</v>
      </c>
      <c r="P30" s="182">
        <v>1497</v>
      </c>
    </row>
    <row r="31" spans="1:16">
      <c r="A31" s="146" t="s">
        <v>113</v>
      </c>
      <c r="B31" s="144" t="s">
        <v>372</v>
      </c>
      <c r="C31" s="144" t="s">
        <v>1703</v>
      </c>
      <c r="D31" s="171"/>
      <c r="E31">
        <v>498</v>
      </c>
      <c r="F31">
        <v>502</v>
      </c>
      <c r="G31">
        <v>641</v>
      </c>
      <c r="H31">
        <v>740</v>
      </c>
      <c r="I31">
        <v>826</v>
      </c>
      <c r="J31" s="182">
        <v>911</v>
      </c>
      <c r="K31">
        <v>499</v>
      </c>
      <c r="L31">
        <v>502</v>
      </c>
      <c r="M31">
        <v>679</v>
      </c>
      <c r="N31">
        <v>848</v>
      </c>
      <c r="O31">
        <v>1016</v>
      </c>
      <c r="P31" s="182">
        <v>1102</v>
      </c>
    </row>
    <row r="32" spans="1:16">
      <c r="A32" s="146" t="s">
        <v>12</v>
      </c>
      <c r="B32" s="144" t="s">
        <v>375</v>
      </c>
      <c r="C32" s="144" t="s">
        <v>1631</v>
      </c>
      <c r="D32" s="171"/>
      <c r="E32">
        <v>481</v>
      </c>
      <c r="F32">
        <v>515</v>
      </c>
      <c r="G32">
        <v>618</v>
      </c>
      <c r="H32">
        <v>713</v>
      </c>
      <c r="I32">
        <v>796</v>
      </c>
      <c r="J32" s="182">
        <v>878</v>
      </c>
      <c r="K32">
        <v>526</v>
      </c>
      <c r="L32">
        <v>604</v>
      </c>
      <c r="M32">
        <v>782</v>
      </c>
      <c r="N32">
        <v>895</v>
      </c>
      <c r="O32">
        <v>979</v>
      </c>
      <c r="P32" s="182">
        <v>1061</v>
      </c>
    </row>
    <row r="33" spans="1:16">
      <c r="A33" s="146" t="s">
        <v>33</v>
      </c>
      <c r="B33" s="144" t="s">
        <v>378</v>
      </c>
      <c r="C33" s="144" t="s">
        <v>1646</v>
      </c>
      <c r="D33" s="171"/>
      <c r="E33">
        <v>442</v>
      </c>
      <c r="F33">
        <v>473</v>
      </c>
      <c r="G33">
        <v>568</v>
      </c>
      <c r="H33">
        <v>656</v>
      </c>
      <c r="I33">
        <v>732</v>
      </c>
      <c r="J33" s="182">
        <v>808</v>
      </c>
      <c r="K33">
        <v>443</v>
      </c>
      <c r="L33">
        <v>524</v>
      </c>
      <c r="M33">
        <v>653</v>
      </c>
      <c r="N33">
        <v>820</v>
      </c>
      <c r="O33">
        <v>896</v>
      </c>
      <c r="P33" s="182">
        <v>970</v>
      </c>
    </row>
    <row r="34" spans="1:16">
      <c r="A34" s="146" t="s">
        <v>114</v>
      </c>
      <c r="B34" s="144" t="s">
        <v>1736</v>
      </c>
      <c r="C34" s="144" t="s">
        <v>1737</v>
      </c>
      <c r="E34">
        <v>442</v>
      </c>
      <c r="F34">
        <v>473</v>
      </c>
      <c r="G34">
        <v>568</v>
      </c>
      <c r="H34">
        <v>656</v>
      </c>
      <c r="I34">
        <v>732</v>
      </c>
      <c r="J34" s="182">
        <v>808</v>
      </c>
      <c r="K34">
        <v>480</v>
      </c>
      <c r="L34">
        <v>528</v>
      </c>
      <c r="M34">
        <v>626</v>
      </c>
      <c r="N34">
        <v>809</v>
      </c>
      <c r="O34">
        <v>896</v>
      </c>
      <c r="P34" s="182">
        <v>970</v>
      </c>
    </row>
    <row r="35" spans="1:16">
      <c r="A35" s="146" t="s">
        <v>22</v>
      </c>
      <c r="B35" s="144" t="s">
        <v>383</v>
      </c>
      <c r="C35" s="144" t="s">
        <v>1635</v>
      </c>
      <c r="D35" s="171"/>
      <c r="E35">
        <v>488</v>
      </c>
      <c r="F35">
        <v>576</v>
      </c>
      <c r="G35">
        <v>696</v>
      </c>
      <c r="H35">
        <v>803</v>
      </c>
      <c r="I35">
        <v>896</v>
      </c>
      <c r="J35" s="182">
        <v>989</v>
      </c>
      <c r="K35">
        <v>488</v>
      </c>
      <c r="L35">
        <v>576</v>
      </c>
      <c r="M35">
        <v>757</v>
      </c>
      <c r="N35">
        <v>1010</v>
      </c>
      <c r="O35">
        <v>1081</v>
      </c>
      <c r="P35" s="182">
        <v>1203</v>
      </c>
    </row>
    <row r="36" spans="1:16">
      <c r="A36" s="146" t="s">
        <v>115</v>
      </c>
      <c r="B36" s="144" t="s">
        <v>1738</v>
      </c>
      <c r="C36" s="144" t="s">
        <v>1739</v>
      </c>
      <c r="E36">
        <v>442</v>
      </c>
      <c r="F36">
        <v>473</v>
      </c>
      <c r="G36">
        <v>568</v>
      </c>
      <c r="H36">
        <v>656</v>
      </c>
      <c r="I36">
        <v>732</v>
      </c>
      <c r="J36" s="182">
        <v>808</v>
      </c>
      <c r="K36">
        <v>443</v>
      </c>
      <c r="L36">
        <v>521</v>
      </c>
      <c r="M36">
        <v>626</v>
      </c>
      <c r="N36">
        <v>820</v>
      </c>
      <c r="O36">
        <v>896</v>
      </c>
      <c r="P36" s="182">
        <v>970</v>
      </c>
    </row>
    <row r="37" spans="1:16">
      <c r="A37" s="146" t="s">
        <v>116</v>
      </c>
      <c r="B37" s="144" t="s">
        <v>1740</v>
      </c>
      <c r="C37" s="144" t="s">
        <v>1741</v>
      </c>
      <c r="E37">
        <v>442</v>
      </c>
      <c r="F37">
        <v>473</v>
      </c>
      <c r="G37">
        <v>568</v>
      </c>
      <c r="H37">
        <v>656</v>
      </c>
      <c r="I37">
        <v>732</v>
      </c>
      <c r="J37" s="182">
        <v>808</v>
      </c>
      <c r="K37">
        <v>472</v>
      </c>
      <c r="L37">
        <v>533</v>
      </c>
      <c r="M37">
        <v>632</v>
      </c>
      <c r="N37">
        <v>787</v>
      </c>
      <c r="O37">
        <v>896</v>
      </c>
      <c r="P37" s="182">
        <v>970</v>
      </c>
    </row>
    <row r="38" spans="1:16">
      <c r="A38" s="184" t="s">
        <v>52</v>
      </c>
      <c r="B38" s="185" t="s">
        <v>392</v>
      </c>
      <c r="C38" s="185" t="s">
        <v>1666</v>
      </c>
      <c r="D38" s="171"/>
      <c r="E38">
        <v>586</v>
      </c>
      <c r="F38">
        <v>628</v>
      </c>
      <c r="G38">
        <v>753</v>
      </c>
      <c r="H38">
        <v>870</v>
      </c>
      <c r="I38">
        <v>971</v>
      </c>
      <c r="J38" s="182">
        <v>1071</v>
      </c>
      <c r="K38" s="183">
        <v>636</v>
      </c>
      <c r="L38" s="183">
        <v>765</v>
      </c>
      <c r="M38" s="183">
        <v>945</v>
      </c>
      <c r="N38">
        <v>1097</v>
      </c>
      <c r="O38">
        <v>1205</v>
      </c>
      <c r="P38" s="182">
        <v>1311</v>
      </c>
    </row>
    <row r="39" spans="1:16">
      <c r="A39" s="146" t="s">
        <v>117</v>
      </c>
      <c r="B39" s="144" t="s">
        <v>1742</v>
      </c>
      <c r="C39" s="144" t="s">
        <v>1743</v>
      </c>
      <c r="E39">
        <v>442</v>
      </c>
      <c r="F39">
        <v>473</v>
      </c>
      <c r="G39">
        <v>568</v>
      </c>
      <c r="H39">
        <v>656</v>
      </c>
      <c r="I39">
        <v>732</v>
      </c>
      <c r="J39" s="182">
        <v>808</v>
      </c>
      <c r="K39">
        <v>470</v>
      </c>
      <c r="L39">
        <v>521</v>
      </c>
      <c r="M39">
        <v>626</v>
      </c>
      <c r="N39">
        <v>813</v>
      </c>
      <c r="O39">
        <v>874</v>
      </c>
      <c r="P39" s="182">
        <v>970</v>
      </c>
    </row>
    <row r="40" spans="1:16">
      <c r="A40" s="146" t="s">
        <v>118</v>
      </c>
      <c r="B40" s="144" t="s">
        <v>1744</v>
      </c>
      <c r="C40" s="144" t="s">
        <v>1745</v>
      </c>
      <c r="E40">
        <v>452</v>
      </c>
      <c r="F40">
        <v>485</v>
      </c>
      <c r="G40">
        <v>582</v>
      </c>
      <c r="H40">
        <v>672</v>
      </c>
      <c r="I40">
        <v>750</v>
      </c>
      <c r="J40" s="182">
        <v>828</v>
      </c>
      <c r="K40">
        <v>498</v>
      </c>
      <c r="L40">
        <v>594</v>
      </c>
      <c r="M40">
        <v>704</v>
      </c>
      <c r="N40">
        <v>840</v>
      </c>
      <c r="O40">
        <v>918</v>
      </c>
      <c r="P40" s="182">
        <v>994</v>
      </c>
    </row>
    <row r="41" spans="1:16">
      <c r="A41" s="146" t="s">
        <v>93</v>
      </c>
      <c r="B41" s="144" t="s">
        <v>400</v>
      </c>
      <c r="C41" s="144" t="s">
        <v>1706</v>
      </c>
      <c r="D41" s="171"/>
      <c r="E41">
        <v>411</v>
      </c>
      <c r="F41">
        <v>523</v>
      </c>
      <c r="G41">
        <v>628</v>
      </c>
      <c r="H41">
        <v>725</v>
      </c>
      <c r="I41">
        <v>810</v>
      </c>
      <c r="J41" s="182">
        <v>893</v>
      </c>
      <c r="K41">
        <v>411</v>
      </c>
      <c r="L41">
        <v>552</v>
      </c>
      <c r="M41">
        <v>690</v>
      </c>
      <c r="N41">
        <v>909</v>
      </c>
      <c r="O41">
        <v>994</v>
      </c>
      <c r="P41" s="182">
        <v>1078</v>
      </c>
    </row>
    <row r="42" spans="1:16">
      <c r="A42" s="146" t="s">
        <v>119</v>
      </c>
      <c r="B42" s="144" t="s">
        <v>1746</v>
      </c>
      <c r="C42" s="144" t="s">
        <v>1747</v>
      </c>
      <c r="E42">
        <v>442</v>
      </c>
      <c r="F42">
        <v>473</v>
      </c>
      <c r="G42">
        <v>568</v>
      </c>
      <c r="H42">
        <v>656</v>
      </c>
      <c r="I42">
        <v>732</v>
      </c>
      <c r="J42" s="182">
        <v>808</v>
      </c>
      <c r="K42">
        <v>449</v>
      </c>
      <c r="L42">
        <v>495</v>
      </c>
      <c r="M42">
        <v>626</v>
      </c>
      <c r="N42">
        <v>820</v>
      </c>
      <c r="O42">
        <v>896</v>
      </c>
      <c r="P42" s="182">
        <v>970</v>
      </c>
    </row>
    <row r="43" spans="1:16">
      <c r="A43" s="146" t="s">
        <v>120</v>
      </c>
      <c r="B43" s="144" t="s">
        <v>1748</v>
      </c>
      <c r="C43" s="144" t="s">
        <v>1749</v>
      </c>
      <c r="E43">
        <v>434</v>
      </c>
      <c r="F43">
        <v>485</v>
      </c>
      <c r="G43">
        <v>582</v>
      </c>
      <c r="H43">
        <v>672</v>
      </c>
      <c r="I43">
        <v>750</v>
      </c>
      <c r="J43" s="182">
        <v>828</v>
      </c>
      <c r="K43">
        <v>434</v>
      </c>
      <c r="L43">
        <v>511</v>
      </c>
      <c r="M43">
        <v>663</v>
      </c>
      <c r="N43">
        <v>780</v>
      </c>
      <c r="O43">
        <v>908</v>
      </c>
      <c r="P43" s="182">
        <v>994</v>
      </c>
    </row>
    <row r="44" spans="1:16">
      <c r="A44" s="146" t="s">
        <v>121</v>
      </c>
      <c r="B44" s="144" t="s">
        <v>1750</v>
      </c>
      <c r="C44" s="144" t="s">
        <v>1751</v>
      </c>
      <c r="E44">
        <v>442</v>
      </c>
      <c r="F44">
        <v>473</v>
      </c>
      <c r="G44">
        <v>568</v>
      </c>
      <c r="H44">
        <v>656</v>
      </c>
      <c r="I44">
        <v>732</v>
      </c>
      <c r="J44" s="182">
        <v>808</v>
      </c>
      <c r="K44">
        <v>463</v>
      </c>
      <c r="L44">
        <v>493</v>
      </c>
      <c r="M44">
        <v>632</v>
      </c>
      <c r="N44">
        <v>820</v>
      </c>
      <c r="O44">
        <v>896</v>
      </c>
      <c r="P44" s="182">
        <v>970</v>
      </c>
    </row>
    <row r="45" spans="1:16">
      <c r="A45" s="146" t="s">
        <v>40</v>
      </c>
      <c r="B45" s="144" t="s">
        <v>412</v>
      </c>
      <c r="C45" s="144" t="s">
        <v>1653</v>
      </c>
      <c r="D45" s="171"/>
      <c r="E45">
        <v>613</v>
      </c>
      <c r="F45">
        <v>657</v>
      </c>
      <c r="G45">
        <v>788</v>
      </c>
      <c r="H45">
        <v>911</v>
      </c>
      <c r="I45">
        <v>1017</v>
      </c>
      <c r="J45" s="182">
        <v>1122</v>
      </c>
      <c r="K45">
        <v>642</v>
      </c>
      <c r="L45">
        <v>730</v>
      </c>
      <c r="M45">
        <v>895</v>
      </c>
      <c r="N45">
        <v>1150</v>
      </c>
      <c r="O45">
        <v>1264</v>
      </c>
      <c r="P45" s="182">
        <v>1376</v>
      </c>
    </row>
    <row r="46" spans="1:16">
      <c r="A46" s="146" t="s">
        <v>122</v>
      </c>
      <c r="B46" s="144" t="s">
        <v>1752</v>
      </c>
      <c r="C46" s="144" t="s">
        <v>1753</v>
      </c>
      <c r="E46">
        <v>463</v>
      </c>
      <c r="F46">
        <v>486</v>
      </c>
      <c r="G46">
        <v>596</v>
      </c>
      <c r="H46">
        <v>689</v>
      </c>
      <c r="I46">
        <v>768</v>
      </c>
      <c r="J46" s="182">
        <v>848</v>
      </c>
      <c r="K46">
        <v>470</v>
      </c>
      <c r="L46">
        <v>486</v>
      </c>
      <c r="M46">
        <v>626</v>
      </c>
      <c r="N46">
        <v>862</v>
      </c>
      <c r="O46">
        <v>926</v>
      </c>
      <c r="P46" s="182">
        <v>1021</v>
      </c>
    </row>
    <row r="47" spans="1:16">
      <c r="A47" s="146" t="s">
        <v>123</v>
      </c>
      <c r="B47" s="144" t="s">
        <v>1754</v>
      </c>
      <c r="C47" s="144" t="s">
        <v>1755</v>
      </c>
      <c r="E47">
        <v>438</v>
      </c>
      <c r="F47">
        <v>494</v>
      </c>
      <c r="G47">
        <v>621</v>
      </c>
      <c r="H47">
        <v>718</v>
      </c>
      <c r="I47">
        <v>801</v>
      </c>
      <c r="J47" s="182">
        <v>883</v>
      </c>
      <c r="K47">
        <v>438</v>
      </c>
      <c r="L47">
        <v>494</v>
      </c>
      <c r="M47">
        <v>669</v>
      </c>
      <c r="N47">
        <v>900</v>
      </c>
      <c r="O47">
        <v>984</v>
      </c>
      <c r="P47" s="182">
        <v>1067</v>
      </c>
    </row>
    <row r="48" spans="1:16">
      <c r="A48" s="146" t="s">
        <v>80</v>
      </c>
      <c r="B48" s="144" t="s">
        <v>420</v>
      </c>
      <c r="C48" s="144" t="s">
        <v>1692</v>
      </c>
      <c r="D48" s="171"/>
      <c r="E48">
        <v>537</v>
      </c>
      <c r="F48">
        <v>575</v>
      </c>
      <c r="G48">
        <v>690</v>
      </c>
      <c r="H48">
        <v>797</v>
      </c>
      <c r="I48">
        <v>890</v>
      </c>
      <c r="J48" s="182">
        <v>981</v>
      </c>
      <c r="K48">
        <v>593</v>
      </c>
      <c r="L48">
        <v>693</v>
      </c>
      <c r="M48">
        <v>870</v>
      </c>
      <c r="N48">
        <v>1002</v>
      </c>
      <c r="O48">
        <v>1099</v>
      </c>
      <c r="P48" s="182">
        <v>1194</v>
      </c>
    </row>
    <row r="49" spans="1:16">
      <c r="A49" s="146" t="s">
        <v>124</v>
      </c>
      <c r="B49" s="144" t="s">
        <v>1756</v>
      </c>
      <c r="C49" s="144" t="s">
        <v>1757</v>
      </c>
      <c r="E49">
        <v>442</v>
      </c>
      <c r="F49">
        <v>473</v>
      </c>
      <c r="G49">
        <v>568</v>
      </c>
      <c r="H49">
        <v>656</v>
      </c>
      <c r="I49">
        <v>732</v>
      </c>
      <c r="J49" s="182">
        <v>808</v>
      </c>
      <c r="K49">
        <v>469</v>
      </c>
      <c r="L49">
        <v>499</v>
      </c>
      <c r="M49">
        <v>626</v>
      </c>
      <c r="N49">
        <v>780</v>
      </c>
      <c r="O49">
        <v>896</v>
      </c>
      <c r="P49" s="182">
        <v>970</v>
      </c>
    </row>
    <row r="50" spans="1:16">
      <c r="A50" s="146" t="s">
        <v>125</v>
      </c>
      <c r="B50" s="144" t="s">
        <v>1758</v>
      </c>
      <c r="C50" s="144" t="s">
        <v>1759</v>
      </c>
      <c r="E50">
        <v>475</v>
      </c>
      <c r="F50">
        <v>508</v>
      </c>
      <c r="G50">
        <v>610</v>
      </c>
      <c r="H50">
        <v>705</v>
      </c>
      <c r="I50">
        <v>786</v>
      </c>
      <c r="J50" s="182">
        <v>868</v>
      </c>
      <c r="K50">
        <v>598</v>
      </c>
      <c r="L50">
        <v>641</v>
      </c>
      <c r="M50">
        <v>772</v>
      </c>
      <c r="N50">
        <v>883</v>
      </c>
      <c r="O50">
        <v>965</v>
      </c>
      <c r="P50" s="182">
        <v>1047</v>
      </c>
    </row>
    <row r="51" spans="1:16">
      <c r="A51" s="146" t="s">
        <v>126</v>
      </c>
      <c r="B51" s="144" t="s">
        <v>1760</v>
      </c>
      <c r="C51" s="144" t="s">
        <v>1761</v>
      </c>
      <c r="E51">
        <v>545</v>
      </c>
      <c r="F51">
        <v>583</v>
      </c>
      <c r="G51">
        <v>700</v>
      </c>
      <c r="H51">
        <v>808</v>
      </c>
      <c r="I51">
        <v>902</v>
      </c>
      <c r="J51" s="182">
        <v>996</v>
      </c>
      <c r="K51">
        <v>567</v>
      </c>
      <c r="L51">
        <v>592</v>
      </c>
      <c r="M51">
        <v>801</v>
      </c>
      <c r="N51">
        <v>1018</v>
      </c>
      <c r="O51">
        <v>1070</v>
      </c>
      <c r="P51" s="182">
        <v>1213</v>
      </c>
    </row>
    <row r="52" spans="1:16">
      <c r="A52" s="146" t="s">
        <v>61</v>
      </c>
      <c r="B52" s="144" t="s">
        <v>431</v>
      </c>
      <c r="C52" s="144" t="s">
        <v>1677</v>
      </c>
      <c r="D52" s="171"/>
      <c r="E52">
        <v>521</v>
      </c>
      <c r="F52">
        <v>558</v>
      </c>
      <c r="G52">
        <v>670</v>
      </c>
      <c r="H52">
        <v>773</v>
      </c>
      <c r="I52">
        <v>863</v>
      </c>
      <c r="J52" s="182">
        <v>952</v>
      </c>
      <c r="K52">
        <v>580</v>
      </c>
      <c r="L52">
        <v>595</v>
      </c>
      <c r="M52">
        <v>792</v>
      </c>
      <c r="N52">
        <v>971</v>
      </c>
      <c r="O52">
        <v>1064</v>
      </c>
      <c r="P52" s="182">
        <v>1156</v>
      </c>
    </row>
    <row r="53" spans="1:16">
      <c r="A53" s="146" t="s">
        <v>127</v>
      </c>
      <c r="B53" s="144" t="s">
        <v>1762</v>
      </c>
      <c r="C53" s="144" t="s">
        <v>1763</v>
      </c>
      <c r="E53">
        <v>442</v>
      </c>
      <c r="F53">
        <v>473</v>
      </c>
      <c r="G53">
        <v>568</v>
      </c>
      <c r="H53">
        <v>656</v>
      </c>
      <c r="I53">
        <v>732</v>
      </c>
      <c r="J53" s="182">
        <v>808</v>
      </c>
      <c r="K53">
        <v>471</v>
      </c>
      <c r="L53">
        <v>540</v>
      </c>
      <c r="M53">
        <v>665</v>
      </c>
      <c r="N53">
        <v>820</v>
      </c>
      <c r="O53">
        <v>896</v>
      </c>
      <c r="P53" s="182">
        <v>970</v>
      </c>
    </row>
    <row r="54" spans="1:16">
      <c r="A54" s="146" t="s">
        <v>128</v>
      </c>
      <c r="B54" s="144" t="s">
        <v>1764</v>
      </c>
      <c r="C54" s="144" t="s">
        <v>1765</v>
      </c>
      <c r="E54">
        <v>473</v>
      </c>
      <c r="F54">
        <v>507</v>
      </c>
      <c r="G54">
        <v>608</v>
      </c>
      <c r="H54">
        <v>703</v>
      </c>
      <c r="I54">
        <v>785</v>
      </c>
      <c r="J54" s="182">
        <v>866</v>
      </c>
      <c r="K54">
        <v>596</v>
      </c>
      <c r="L54">
        <v>640</v>
      </c>
      <c r="M54">
        <v>769</v>
      </c>
      <c r="N54">
        <v>880</v>
      </c>
      <c r="O54">
        <v>963</v>
      </c>
      <c r="P54" s="182">
        <v>1043</v>
      </c>
    </row>
    <row r="55" spans="1:16">
      <c r="A55" s="146" t="s">
        <v>129</v>
      </c>
      <c r="B55" s="144" t="s">
        <v>1766</v>
      </c>
      <c r="C55" s="144" t="s">
        <v>1767</v>
      </c>
      <c r="E55">
        <v>470</v>
      </c>
      <c r="F55">
        <v>483</v>
      </c>
      <c r="G55">
        <v>605</v>
      </c>
      <c r="H55">
        <v>698</v>
      </c>
      <c r="I55">
        <v>778</v>
      </c>
      <c r="J55" s="182">
        <v>859</v>
      </c>
      <c r="K55">
        <v>479</v>
      </c>
      <c r="L55">
        <v>483</v>
      </c>
      <c r="M55">
        <v>643</v>
      </c>
      <c r="N55">
        <v>874</v>
      </c>
      <c r="O55">
        <v>951</v>
      </c>
      <c r="P55" s="182">
        <v>1036</v>
      </c>
    </row>
    <row r="56" spans="1:16">
      <c r="A56" s="146" t="s">
        <v>69</v>
      </c>
      <c r="B56" s="144" t="s">
        <v>443</v>
      </c>
      <c r="C56" s="144" t="s">
        <v>1683</v>
      </c>
      <c r="D56" s="171"/>
      <c r="E56">
        <v>482</v>
      </c>
      <c r="F56">
        <v>531</v>
      </c>
      <c r="G56">
        <v>638</v>
      </c>
      <c r="H56">
        <v>737</v>
      </c>
      <c r="I56">
        <v>822</v>
      </c>
      <c r="J56" s="182">
        <v>908</v>
      </c>
      <c r="K56">
        <v>482</v>
      </c>
      <c r="L56">
        <v>562</v>
      </c>
      <c r="M56">
        <v>738</v>
      </c>
      <c r="N56">
        <v>924</v>
      </c>
      <c r="O56">
        <v>1011</v>
      </c>
      <c r="P56" s="182">
        <v>1097</v>
      </c>
    </row>
    <row r="57" spans="1:16">
      <c r="A57" s="146" t="s">
        <v>130</v>
      </c>
      <c r="B57" s="144" t="s">
        <v>1768</v>
      </c>
      <c r="C57" s="144" t="s">
        <v>1769</v>
      </c>
      <c r="E57">
        <v>442</v>
      </c>
      <c r="F57">
        <v>473</v>
      </c>
      <c r="G57">
        <v>568</v>
      </c>
      <c r="H57">
        <v>656</v>
      </c>
      <c r="I57">
        <v>732</v>
      </c>
      <c r="J57" s="182">
        <v>808</v>
      </c>
      <c r="K57">
        <v>476</v>
      </c>
      <c r="L57">
        <v>510</v>
      </c>
      <c r="M57">
        <v>626</v>
      </c>
      <c r="N57">
        <v>820</v>
      </c>
      <c r="O57">
        <v>896</v>
      </c>
      <c r="P57" s="182">
        <v>970</v>
      </c>
    </row>
    <row r="58" spans="1:16">
      <c r="A58" s="146" t="s">
        <v>131</v>
      </c>
      <c r="B58" s="144" t="s">
        <v>1770</v>
      </c>
      <c r="C58" s="144" t="s">
        <v>1771</v>
      </c>
      <c r="E58">
        <v>470</v>
      </c>
      <c r="F58">
        <v>503</v>
      </c>
      <c r="G58">
        <v>605</v>
      </c>
      <c r="H58">
        <v>698</v>
      </c>
      <c r="I58">
        <v>778</v>
      </c>
      <c r="J58" s="182">
        <v>859</v>
      </c>
      <c r="K58">
        <v>485</v>
      </c>
      <c r="L58">
        <v>578</v>
      </c>
      <c r="M58">
        <v>685</v>
      </c>
      <c r="N58">
        <v>874</v>
      </c>
      <c r="O58">
        <v>955</v>
      </c>
      <c r="P58" s="182">
        <v>1036</v>
      </c>
    </row>
    <row r="59" spans="1:16">
      <c r="A59" s="146" t="s">
        <v>41</v>
      </c>
      <c r="B59" s="144" t="s">
        <v>451</v>
      </c>
      <c r="C59" s="144" t="s">
        <v>1654</v>
      </c>
      <c r="D59" s="171"/>
      <c r="E59">
        <v>613</v>
      </c>
      <c r="F59">
        <v>657</v>
      </c>
      <c r="G59">
        <v>788</v>
      </c>
      <c r="H59">
        <v>911</v>
      </c>
      <c r="I59">
        <v>1017</v>
      </c>
      <c r="J59" s="182">
        <v>1122</v>
      </c>
      <c r="K59">
        <v>642</v>
      </c>
      <c r="L59">
        <v>730</v>
      </c>
      <c r="M59">
        <v>895</v>
      </c>
      <c r="N59">
        <v>1150</v>
      </c>
      <c r="O59">
        <v>1264</v>
      </c>
      <c r="P59" s="182">
        <v>1376</v>
      </c>
    </row>
    <row r="60" spans="1:16">
      <c r="A60" s="146" t="s">
        <v>132</v>
      </c>
      <c r="B60" s="144" t="s">
        <v>1772</v>
      </c>
      <c r="C60" s="144" t="s">
        <v>1773</v>
      </c>
      <c r="E60">
        <v>442</v>
      </c>
      <c r="F60">
        <v>473</v>
      </c>
      <c r="G60">
        <v>568</v>
      </c>
      <c r="H60">
        <v>656</v>
      </c>
      <c r="I60">
        <v>732</v>
      </c>
      <c r="J60" s="182">
        <v>808</v>
      </c>
      <c r="K60">
        <v>475</v>
      </c>
      <c r="L60">
        <v>521</v>
      </c>
      <c r="M60">
        <v>626</v>
      </c>
      <c r="N60">
        <v>820</v>
      </c>
      <c r="O60">
        <v>896</v>
      </c>
      <c r="P60" s="182">
        <v>970</v>
      </c>
    </row>
    <row r="61" spans="1:16">
      <c r="A61" s="146" t="s">
        <v>134</v>
      </c>
      <c r="B61" s="144" t="s">
        <v>1774</v>
      </c>
      <c r="C61" s="144" t="s">
        <v>1775</v>
      </c>
      <c r="E61">
        <v>452</v>
      </c>
      <c r="F61">
        <v>482</v>
      </c>
      <c r="G61">
        <v>582</v>
      </c>
      <c r="H61">
        <v>672</v>
      </c>
      <c r="I61">
        <v>750</v>
      </c>
      <c r="J61" s="182">
        <v>828</v>
      </c>
      <c r="K61">
        <v>462</v>
      </c>
      <c r="L61">
        <v>482</v>
      </c>
      <c r="M61">
        <v>652</v>
      </c>
      <c r="N61">
        <v>840</v>
      </c>
      <c r="O61">
        <v>912</v>
      </c>
      <c r="P61" s="182">
        <v>994</v>
      </c>
    </row>
    <row r="62" spans="1:16">
      <c r="A62" s="146" t="s">
        <v>42</v>
      </c>
      <c r="B62" s="144" t="s">
        <v>459</v>
      </c>
      <c r="C62" s="144" t="s">
        <v>1655</v>
      </c>
      <c r="D62" s="171"/>
      <c r="E62">
        <v>613</v>
      </c>
      <c r="F62">
        <v>657</v>
      </c>
      <c r="G62">
        <v>788</v>
      </c>
      <c r="H62">
        <v>911</v>
      </c>
      <c r="I62">
        <v>1017</v>
      </c>
      <c r="J62" s="182">
        <v>1122</v>
      </c>
      <c r="K62">
        <v>642</v>
      </c>
      <c r="L62">
        <v>730</v>
      </c>
      <c r="M62">
        <v>895</v>
      </c>
      <c r="N62">
        <v>1150</v>
      </c>
      <c r="O62">
        <v>1264</v>
      </c>
      <c r="P62" s="182">
        <v>1376</v>
      </c>
    </row>
    <row r="63" spans="1:16">
      <c r="A63" s="146" t="s">
        <v>43</v>
      </c>
      <c r="B63" s="144" t="s">
        <v>461</v>
      </c>
      <c r="C63" s="144" t="s">
        <v>1656</v>
      </c>
      <c r="D63" s="171"/>
      <c r="E63">
        <v>613</v>
      </c>
      <c r="F63">
        <v>657</v>
      </c>
      <c r="G63">
        <v>788</v>
      </c>
      <c r="H63">
        <v>911</v>
      </c>
      <c r="I63">
        <v>1017</v>
      </c>
      <c r="J63" s="182">
        <v>1122</v>
      </c>
      <c r="K63">
        <v>642</v>
      </c>
      <c r="L63">
        <v>730</v>
      </c>
      <c r="M63">
        <v>895</v>
      </c>
      <c r="N63">
        <v>1150</v>
      </c>
      <c r="O63">
        <v>1264</v>
      </c>
      <c r="P63" s="182">
        <v>1376</v>
      </c>
    </row>
    <row r="64" spans="1:16">
      <c r="A64" s="146" t="s">
        <v>133</v>
      </c>
      <c r="B64" s="144" t="s">
        <v>1776</v>
      </c>
      <c r="C64" s="144" t="s">
        <v>1777</v>
      </c>
      <c r="E64">
        <v>460</v>
      </c>
      <c r="F64">
        <v>463</v>
      </c>
      <c r="G64">
        <v>605</v>
      </c>
      <c r="H64">
        <v>698</v>
      </c>
      <c r="I64">
        <v>778</v>
      </c>
      <c r="J64" s="182">
        <v>859</v>
      </c>
      <c r="K64">
        <v>460</v>
      </c>
      <c r="L64">
        <v>463</v>
      </c>
      <c r="M64">
        <v>626</v>
      </c>
      <c r="N64">
        <v>780</v>
      </c>
      <c r="O64">
        <v>908</v>
      </c>
      <c r="P64" s="182">
        <v>1036</v>
      </c>
    </row>
    <row r="65" spans="1:16">
      <c r="A65" s="146" t="s">
        <v>135</v>
      </c>
      <c r="B65" s="144" t="s">
        <v>1778</v>
      </c>
      <c r="C65" s="144" t="s">
        <v>1779</v>
      </c>
      <c r="E65">
        <v>442</v>
      </c>
      <c r="F65">
        <v>473</v>
      </c>
      <c r="G65">
        <v>568</v>
      </c>
      <c r="H65">
        <v>656</v>
      </c>
      <c r="I65">
        <v>732</v>
      </c>
      <c r="J65" s="182">
        <v>808</v>
      </c>
      <c r="K65">
        <v>461</v>
      </c>
      <c r="L65">
        <v>506</v>
      </c>
      <c r="M65">
        <v>651</v>
      </c>
      <c r="N65">
        <v>811</v>
      </c>
      <c r="O65">
        <v>896</v>
      </c>
      <c r="P65" s="182">
        <v>970</v>
      </c>
    </row>
    <row r="66" spans="1:16">
      <c r="A66" s="146" t="s">
        <v>136</v>
      </c>
      <c r="B66" s="144" t="s">
        <v>1780</v>
      </c>
      <c r="C66" s="144" t="s">
        <v>1781</v>
      </c>
      <c r="E66">
        <v>442</v>
      </c>
      <c r="F66">
        <v>473</v>
      </c>
      <c r="G66">
        <v>568</v>
      </c>
      <c r="H66">
        <v>656</v>
      </c>
      <c r="I66">
        <v>732</v>
      </c>
      <c r="J66" s="182">
        <v>808</v>
      </c>
      <c r="K66">
        <v>473</v>
      </c>
      <c r="L66">
        <v>528</v>
      </c>
      <c r="M66">
        <v>626</v>
      </c>
      <c r="N66">
        <v>780</v>
      </c>
      <c r="O66">
        <v>837</v>
      </c>
      <c r="P66" s="182">
        <v>963</v>
      </c>
    </row>
    <row r="67" spans="1:16">
      <c r="A67" s="146" t="s">
        <v>137</v>
      </c>
      <c r="B67" s="144" t="s">
        <v>1782</v>
      </c>
      <c r="C67" s="144" t="s">
        <v>1783</v>
      </c>
      <c r="E67">
        <v>459</v>
      </c>
      <c r="F67">
        <v>480</v>
      </c>
      <c r="G67">
        <v>597</v>
      </c>
      <c r="H67">
        <v>690</v>
      </c>
      <c r="I67">
        <v>770</v>
      </c>
      <c r="J67" s="182">
        <v>850</v>
      </c>
      <c r="K67">
        <v>459</v>
      </c>
      <c r="L67">
        <v>480</v>
      </c>
      <c r="M67">
        <v>649</v>
      </c>
      <c r="N67">
        <v>808</v>
      </c>
      <c r="O67">
        <v>941</v>
      </c>
      <c r="P67" s="182">
        <v>1022</v>
      </c>
    </row>
    <row r="68" spans="1:16">
      <c r="A68" s="146" t="s">
        <v>138</v>
      </c>
      <c r="B68" s="144" t="s">
        <v>1784</v>
      </c>
      <c r="C68" s="144" t="s">
        <v>1785</v>
      </c>
      <c r="E68">
        <v>442</v>
      </c>
      <c r="F68">
        <v>473</v>
      </c>
      <c r="G68">
        <v>568</v>
      </c>
      <c r="H68">
        <v>656</v>
      </c>
      <c r="I68">
        <v>732</v>
      </c>
      <c r="J68" s="182">
        <v>808</v>
      </c>
      <c r="K68">
        <v>462</v>
      </c>
      <c r="L68">
        <v>550</v>
      </c>
      <c r="M68">
        <v>652</v>
      </c>
      <c r="N68">
        <v>812</v>
      </c>
      <c r="O68">
        <v>896</v>
      </c>
      <c r="P68" s="182">
        <v>970</v>
      </c>
    </row>
    <row r="69" spans="1:16">
      <c r="A69" s="146" t="s">
        <v>139</v>
      </c>
      <c r="B69" s="144" t="s">
        <v>1786</v>
      </c>
      <c r="C69" s="144" t="s">
        <v>1787</v>
      </c>
      <c r="E69">
        <v>442</v>
      </c>
      <c r="F69">
        <v>473</v>
      </c>
      <c r="G69">
        <v>568</v>
      </c>
      <c r="H69">
        <v>656</v>
      </c>
      <c r="I69">
        <v>732</v>
      </c>
      <c r="J69" s="182">
        <v>808</v>
      </c>
      <c r="K69">
        <v>472</v>
      </c>
      <c r="L69">
        <v>499</v>
      </c>
      <c r="M69">
        <v>626</v>
      </c>
      <c r="N69">
        <v>780</v>
      </c>
      <c r="O69">
        <v>896</v>
      </c>
      <c r="P69" s="182">
        <v>970</v>
      </c>
    </row>
    <row r="70" spans="1:16">
      <c r="A70" s="146" t="s">
        <v>73</v>
      </c>
      <c r="B70" s="144" t="s">
        <v>482</v>
      </c>
      <c r="C70" s="144" t="s">
        <v>1687</v>
      </c>
      <c r="D70" s="171"/>
      <c r="E70">
        <v>495</v>
      </c>
      <c r="F70">
        <v>530</v>
      </c>
      <c r="G70">
        <v>636</v>
      </c>
      <c r="H70">
        <v>735</v>
      </c>
      <c r="I70">
        <v>820</v>
      </c>
      <c r="J70" s="182">
        <v>904</v>
      </c>
      <c r="K70">
        <v>518</v>
      </c>
      <c r="L70">
        <v>564</v>
      </c>
      <c r="M70">
        <v>732</v>
      </c>
      <c r="N70">
        <v>922</v>
      </c>
      <c r="O70">
        <v>970</v>
      </c>
      <c r="P70" s="182">
        <v>1095</v>
      </c>
    </row>
    <row r="71" spans="1:16">
      <c r="A71" s="146" t="s">
        <v>140</v>
      </c>
      <c r="B71" s="144" t="s">
        <v>1788</v>
      </c>
      <c r="C71" s="144" t="s">
        <v>1789</v>
      </c>
      <c r="E71">
        <v>442</v>
      </c>
      <c r="F71">
        <v>473</v>
      </c>
      <c r="G71">
        <v>568</v>
      </c>
      <c r="H71">
        <v>656</v>
      </c>
      <c r="I71">
        <v>732</v>
      </c>
      <c r="J71" s="182">
        <v>808</v>
      </c>
      <c r="K71">
        <v>478</v>
      </c>
      <c r="L71">
        <v>519</v>
      </c>
      <c r="M71">
        <v>668</v>
      </c>
      <c r="N71">
        <v>820</v>
      </c>
      <c r="O71">
        <v>896</v>
      </c>
      <c r="P71" s="182">
        <v>970</v>
      </c>
    </row>
    <row r="72" spans="1:16">
      <c r="A72" s="146" t="s">
        <v>51</v>
      </c>
      <c r="B72" s="144" t="s">
        <v>490</v>
      </c>
      <c r="C72" s="144" t="s">
        <v>1665</v>
      </c>
      <c r="D72" s="171"/>
      <c r="E72">
        <v>442</v>
      </c>
      <c r="F72">
        <v>473</v>
      </c>
      <c r="G72">
        <v>568</v>
      </c>
      <c r="H72">
        <v>656</v>
      </c>
      <c r="I72">
        <v>732</v>
      </c>
      <c r="J72" s="182">
        <v>808</v>
      </c>
      <c r="K72">
        <v>523</v>
      </c>
      <c r="L72">
        <v>572</v>
      </c>
      <c r="M72">
        <v>706</v>
      </c>
      <c r="N72">
        <v>820</v>
      </c>
      <c r="O72">
        <v>896</v>
      </c>
      <c r="P72" s="182">
        <v>970</v>
      </c>
    </row>
    <row r="73" spans="1:16">
      <c r="A73" s="146" t="s">
        <v>44</v>
      </c>
      <c r="B73" s="144" t="s">
        <v>487</v>
      </c>
      <c r="C73" s="144" t="s">
        <v>1657</v>
      </c>
      <c r="D73" s="171"/>
      <c r="E73">
        <v>613</v>
      </c>
      <c r="F73">
        <v>657</v>
      </c>
      <c r="G73">
        <v>788</v>
      </c>
      <c r="H73">
        <v>911</v>
      </c>
      <c r="I73">
        <v>1017</v>
      </c>
      <c r="J73" s="182">
        <v>1122</v>
      </c>
      <c r="K73">
        <v>642</v>
      </c>
      <c r="L73">
        <v>730</v>
      </c>
      <c r="M73">
        <v>895</v>
      </c>
      <c r="N73">
        <v>1150</v>
      </c>
      <c r="O73">
        <v>1264</v>
      </c>
      <c r="P73" s="182">
        <v>1376</v>
      </c>
    </row>
    <row r="74" spans="1:16">
      <c r="A74" s="146" t="s">
        <v>141</v>
      </c>
      <c r="B74" s="144" t="s">
        <v>1790</v>
      </c>
      <c r="C74" s="144" t="s">
        <v>1791</v>
      </c>
      <c r="E74">
        <v>472</v>
      </c>
      <c r="F74">
        <v>506</v>
      </c>
      <c r="G74">
        <v>607</v>
      </c>
      <c r="H74">
        <v>701</v>
      </c>
      <c r="I74">
        <v>782</v>
      </c>
      <c r="J74" s="182">
        <v>863</v>
      </c>
      <c r="K74">
        <v>533</v>
      </c>
      <c r="L74">
        <v>537</v>
      </c>
      <c r="M74">
        <v>705</v>
      </c>
      <c r="N74">
        <v>878</v>
      </c>
      <c r="O74">
        <v>950</v>
      </c>
      <c r="P74" s="182">
        <v>1041</v>
      </c>
    </row>
    <row r="75" spans="1:16">
      <c r="A75" s="146" t="s">
        <v>142</v>
      </c>
      <c r="B75" s="144" t="s">
        <v>1792</v>
      </c>
      <c r="C75" s="144" t="s">
        <v>1793</v>
      </c>
      <c r="E75">
        <v>421</v>
      </c>
      <c r="F75">
        <v>473</v>
      </c>
      <c r="G75">
        <v>568</v>
      </c>
      <c r="H75">
        <v>656</v>
      </c>
      <c r="I75">
        <v>732</v>
      </c>
      <c r="J75" s="182">
        <v>808</v>
      </c>
      <c r="K75">
        <v>421</v>
      </c>
      <c r="L75">
        <v>511</v>
      </c>
      <c r="M75">
        <v>626</v>
      </c>
      <c r="N75">
        <v>820</v>
      </c>
      <c r="O75">
        <v>867</v>
      </c>
      <c r="P75" s="182">
        <v>970</v>
      </c>
    </row>
    <row r="76" spans="1:16">
      <c r="A76" s="146" t="s">
        <v>143</v>
      </c>
      <c r="B76" s="144" t="s">
        <v>1794</v>
      </c>
      <c r="C76" s="144" t="s">
        <v>1795</v>
      </c>
      <c r="E76">
        <v>400</v>
      </c>
      <c r="F76">
        <v>497</v>
      </c>
      <c r="G76">
        <v>641</v>
      </c>
      <c r="H76">
        <v>740</v>
      </c>
      <c r="I76">
        <v>826</v>
      </c>
      <c r="J76" s="182">
        <v>911</v>
      </c>
      <c r="K76">
        <v>400</v>
      </c>
      <c r="L76">
        <v>497</v>
      </c>
      <c r="M76">
        <v>673</v>
      </c>
      <c r="N76">
        <v>925</v>
      </c>
      <c r="O76">
        <v>1016</v>
      </c>
      <c r="P76" s="182">
        <v>1102</v>
      </c>
    </row>
    <row r="77" spans="1:16">
      <c r="A77" s="146" t="s">
        <v>144</v>
      </c>
      <c r="B77" s="144" t="s">
        <v>1796</v>
      </c>
      <c r="C77" s="144" t="s">
        <v>1797</v>
      </c>
      <c r="E77">
        <v>516</v>
      </c>
      <c r="F77">
        <v>548</v>
      </c>
      <c r="G77">
        <v>672</v>
      </c>
      <c r="H77">
        <v>776</v>
      </c>
      <c r="I77">
        <v>866</v>
      </c>
      <c r="J77" s="182">
        <v>956</v>
      </c>
      <c r="K77">
        <v>516</v>
      </c>
      <c r="L77">
        <v>548</v>
      </c>
      <c r="M77">
        <v>729</v>
      </c>
      <c r="N77">
        <v>920</v>
      </c>
      <c r="O77">
        <v>974</v>
      </c>
      <c r="P77" s="182">
        <v>1120</v>
      </c>
    </row>
    <row r="78" spans="1:16">
      <c r="A78" s="146" t="s">
        <v>145</v>
      </c>
      <c r="B78" s="144" t="s">
        <v>1798</v>
      </c>
      <c r="C78" s="144" t="s">
        <v>1799</v>
      </c>
      <c r="E78">
        <v>449</v>
      </c>
      <c r="F78">
        <v>463</v>
      </c>
      <c r="G78">
        <v>593</v>
      </c>
      <c r="H78">
        <v>685</v>
      </c>
      <c r="I78">
        <v>765</v>
      </c>
      <c r="J78" s="182">
        <v>843</v>
      </c>
      <c r="K78">
        <v>449</v>
      </c>
      <c r="L78">
        <v>463</v>
      </c>
      <c r="M78">
        <v>626</v>
      </c>
      <c r="N78">
        <v>857</v>
      </c>
      <c r="O78">
        <v>926</v>
      </c>
      <c r="P78" s="182">
        <v>1015</v>
      </c>
    </row>
    <row r="79" spans="1:16">
      <c r="A79" s="146" t="s">
        <v>146</v>
      </c>
      <c r="B79" s="144" t="s">
        <v>1800</v>
      </c>
      <c r="C79" s="144" t="s">
        <v>1801</v>
      </c>
      <c r="E79">
        <v>442</v>
      </c>
      <c r="F79">
        <v>473</v>
      </c>
      <c r="G79">
        <v>568</v>
      </c>
      <c r="H79">
        <v>656</v>
      </c>
      <c r="I79">
        <v>732</v>
      </c>
      <c r="J79" s="182">
        <v>808</v>
      </c>
      <c r="K79">
        <v>449</v>
      </c>
      <c r="L79">
        <v>528</v>
      </c>
      <c r="M79">
        <v>626</v>
      </c>
      <c r="N79">
        <v>820</v>
      </c>
      <c r="O79">
        <v>896</v>
      </c>
      <c r="P79" s="182">
        <v>970</v>
      </c>
    </row>
    <row r="80" spans="1:16">
      <c r="A80" s="146" t="s">
        <v>147</v>
      </c>
      <c r="B80" s="144" t="s">
        <v>1802</v>
      </c>
      <c r="C80" s="144" t="s">
        <v>1803</v>
      </c>
      <c r="E80">
        <v>442</v>
      </c>
      <c r="F80">
        <v>473</v>
      </c>
      <c r="G80">
        <v>568</v>
      </c>
      <c r="H80">
        <v>656</v>
      </c>
      <c r="I80">
        <v>732</v>
      </c>
      <c r="J80" s="182">
        <v>808</v>
      </c>
      <c r="K80">
        <v>443</v>
      </c>
      <c r="L80">
        <v>486</v>
      </c>
      <c r="M80">
        <v>626</v>
      </c>
      <c r="N80">
        <v>820</v>
      </c>
      <c r="O80">
        <v>896</v>
      </c>
      <c r="P80" s="182">
        <v>970</v>
      </c>
    </row>
    <row r="81" spans="1:16">
      <c r="A81" s="184" t="s">
        <v>53</v>
      </c>
      <c r="B81" s="185" t="s">
        <v>513</v>
      </c>
      <c r="C81" s="185" t="s">
        <v>1667</v>
      </c>
      <c r="D81" s="171"/>
      <c r="E81">
        <v>586</v>
      </c>
      <c r="F81">
        <v>628</v>
      </c>
      <c r="G81">
        <v>753</v>
      </c>
      <c r="H81">
        <v>870</v>
      </c>
      <c r="I81">
        <v>971</v>
      </c>
      <c r="J81" s="182">
        <v>1071</v>
      </c>
      <c r="K81" s="183">
        <v>636</v>
      </c>
      <c r="L81" s="183">
        <v>765</v>
      </c>
      <c r="M81" s="183">
        <v>945</v>
      </c>
      <c r="N81">
        <v>1097</v>
      </c>
      <c r="O81">
        <v>1205</v>
      </c>
      <c r="P81" s="182">
        <v>1311</v>
      </c>
    </row>
    <row r="82" spans="1:16">
      <c r="A82" s="146" t="s">
        <v>148</v>
      </c>
      <c r="B82" s="144" t="s">
        <v>1804</v>
      </c>
      <c r="C82" s="144" t="s">
        <v>1805</v>
      </c>
      <c r="E82">
        <v>443</v>
      </c>
      <c r="F82">
        <v>463</v>
      </c>
      <c r="G82">
        <v>615</v>
      </c>
      <c r="H82">
        <v>710</v>
      </c>
      <c r="I82">
        <v>792</v>
      </c>
      <c r="J82" s="182">
        <v>874</v>
      </c>
      <c r="K82">
        <v>443</v>
      </c>
      <c r="L82">
        <v>463</v>
      </c>
      <c r="M82">
        <v>626</v>
      </c>
      <c r="N82">
        <v>888</v>
      </c>
      <c r="O82">
        <v>971</v>
      </c>
      <c r="P82" s="182">
        <v>1053</v>
      </c>
    </row>
    <row r="83" spans="1:16">
      <c r="A83" s="146" t="s">
        <v>149</v>
      </c>
      <c r="B83" s="144" t="s">
        <v>1806</v>
      </c>
      <c r="C83" s="144" t="s">
        <v>1807</v>
      </c>
      <c r="E83">
        <v>460</v>
      </c>
      <c r="F83">
        <v>548</v>
      </c>
      <c r="G83">
        <v>657</v>
      </c>
      <c r="H83">
        <v>759</v>
      </c>
      <c r="I83">
        <v>847</v>
      </c>
      <c r="J83" s="182">
        <v>935</v>
      </c>
      <c r="K83">
        <v>460</v>
      </c>
      <c r="L83">
        <v>571</v>
      </c>
      <c r="M83">
        <v>773</v>
      </c>
      <c r="N83">
        <v>953</v>
      </c>
      <c r="O83">
        <v>1044</v>
      </c>
      <c r="P83" s="182">
        <v>1133</v>
      </c>
    </row>
    <row r="84" spans="1:16">
      <c r="A84" s="146" t="s">
        <v>150</v>
      </c>
      <c r="B84" s="144" t="s">
        <v>1808</v>
      </c>
      <c r="C84" s="144" t="s">
        <v>1809</v>
      </c>
      <c r="E84">
        <v>442</v>
      </c>
      <c r="F84">
        <v>473</v>
      </c>
      <c r="G84">
        <v>568</v>
      </c>
      <c r="H84">
        <v>656</v>
      </c>
      <c r="I84">
        <v>732</v>
      </c>
      <c r="J84" s="182">
        <v>808</v>
      </c>
      <c r="K84">
        <v>466</v>
      </c>
      <c r="L84">
        <v>558</v>
      </c>
      <c r="M84">
        <v>668</v>
      </c>
      <c r="N84">
        <v>820</v>
      </c>
      <c r="O84">
        <v>896</v>
      </c>
      <c r="P84" s="182">
        <v>970</v>
      </c>
    </row>
    <row r="85" spans="1:16">
      <c r="A85" s="146" t="s">
        <v>151</v>
      </c>
      <c r="B85" s="144" t="s">
        <v>1810</v>
      </c>
      <c r="C85" s="144" t="s">
        <v>1811</v>
      </c>
      <c r="E85">
        <v>470</v>
      </c>
      <c r="F85">
        <v>503</v>
      </c>
      <c r="G85">
        <v>605</v>
      </c>
      <c r="H85">
        <v>698</v>
      </c>
      <c r="I85">
        <v>778</v>
      </c>
      <c r="J85" s="182">
        <v>859</v>
      </c>
      <c r="K85">
        <v>477</v>
      </c>
      <c r="L85">
        <v>506</v>
      </c>
      <c r="M85">
        <v>626</v>
      </c>
      <c r="N85">
        <v>874</v>
      </c>
      <c r="O85">
        <v>937</v>
      </c>
      <c r="P85" s="182">
        <v>1036</v>
      </c>
    </row>
    <row r="86" spans="1:16">
      <c r="A86" s="184" t="s">
        <v>54</v>
      </c>
      <c r="B86" s="185" t="s">
        <v>527</v>
      </c>
      <c r="C86" s="185" t="s">
        <v>1668</v>
      </c>
      <c r="D86" s="171"/>
      <c r="E86">
        <v>586</v>
      </c>
      <c r="F86">
        <v>628</v>
      </c>
      <c r="G86">
        <v>753</v>
      </c>
      <c r="H86">
        <v>870</v>
      </c>
      <c r="I86">
        <v>971</v>
      </c>
      <c r="J86" s="182">
        <v>1071</v>
      </c>
      <c r="K86" s="183">
        <v>636</v>
      </c>
      <c r="L86" s="183">
        <v>765</v>
      </c>
      <c r="M86" s="183">
        <v>945</v>
      </c>
      <c r="N86">
        <v>1097</v>
      </c>
      <c r="O86">
        <v>1205</v>
      </c>
      <c r="P86" s="182">
        <v>1311</v>
      </c>
    </row>
    <row r="87" spans="1:16">
      <c r="A87" s="146" t="s">
        <v>152</v>
      </c>
      <c r="B87" s="144" t="s">
        <v>1812</v>
      </c>
      <c r="C87" s="144" t="s">
        <v>1813</v>
      </c>
      <c r="E87">
        <v>449</v>
      </c>
      <c r="F87">
        <v>486</v>
      </c>
      <c r="G87">
        <v>583</v>
      </c>
      <c r="H87">
        <v>673</v>
      </c>
      <c r="I87">
        <v>751</v>
      </c>
      <c r="J87" s="182">
        <v>829</v>
      </c>
      <c r="K87">
        <v>449</v>
      </c>
      <c r="L87">
        <v>528</v>
      </c>
      <c r="M87">
        <v>626</v>
      </c>
      <c r="N87">
        <v>841</v>
      </c>
      <c r="O87">
        <v>919</v>
      </c>
      <c r="P87" s="182">
        <v>996</v>
      </c>
    </row>
    <row r="88" spans="1:16">
      <c r="A88" s="146" t="s">
        <v>153</v>
      </c>
      <c r="B88" s="144" t="s">
        <v>1814</v>
      </c>
      <c r="C88" s="144" t="s">
        <v>1815</v>
      </c>
      <c r="E88">
        <v>583</v>
      </c>
      <c r="F88">
        <v>625</v>
      </c>
      <c r="G88">
        <v>751</v>
      </c>
      <c r="H88">
        <v>867</v>
      </c>
      <c r="I88">
        <v>967</v>
      </c>
      <c r="J88" s="182">
        <v>1068</v>
      </c>
      <c r="K88">
        <v>634</v>
      </c>
      <c r="L88">
        <v>662</v>
      </c>
      <c r="M88">
        <v>895</v>
      </c>
      <c r="N88">
        <v>1094</v>
      </c>
      <c r="O88">
        <v>1200</v>
      </c>
      <c r="P88" s="182">
        <v>1306</v>
      </c>
    </row>
    <row r="89" spans="1:16">
      <c r="A89" s="146" t="s">
        <v>154</v>
      </c>
      <c r="B89" s="144" t="s">
        <v>1816</v>
      </c>
      <c r="C89" s="144" t="s">
        <v>1817</v>
      </c>
      <c r="E89">
        <v>471</v>
      </c>
      <c r="F89">
        <v>517</v>
      </c>
      <c r="G89">
        <v>665</v>
      </c>
      <c r="H89">
        <v>815</v>
      </c>
      <c r="I89">
        <v>910</v>
      </c>
      <c r="J89" s="182">
        <v>1003</v>
      </c>
      <c r="K89">
        <v>471</v>
      </c>
      <c r="L89">
        <v>517</v>
      </c>
      <c r="M89">
        <v>665</v>
      </c>
      <c r="N89">
        <v>828</v>
      </c>
      <c r="O89">
        <v>965</v>
      </c>
      <c r="P89" s="182">
        <v>1110</v>
      </c>
    </row>
    <row r="90" spans="1:16">
      <c r="A90" s="146" t="s">
        <v>88</v>
      </c>
      <c r="B90" s="144" t="s">
        <v>539</v>
      </c>
      <c r="C90" s="144" t="s">
        <v>1701</v>
      </c>
      <c r="D90" s="171"/>
      <c r="E90">
        <v>496</v>
      </c>
      <c r="F90">
        <v>531</v>
      </c>
      <c r="G90">
        <v>638</v>
      </c>
      <c r="H90">
        <v>737</v>
      </c>
      <c r="I90">
        <v>822</v>
      </c>
      <c r="J90" s="182">
        <v>908</v>
      </c>
      <c r="K90">
        <v>535</v>
      </c>
      <c r="L90">
        <v>570</v>
      </c>
      <c r="M90">
        <v>721</v>
      </c>
      <c r="N90">
        <v>898</v>
      </c>
      <c r="O90">
        <v>1011</v>
      </c>
      <c r="P90" s="182">
        <v>1097</v>
      </c>
    </row>
    <row r="91" spans="1:16">
      <c r="A91" s="146" t="s">
        <v>155</v>
      </c>
      <c r="B91" s="144" t="s">
        <v>1818</v>
      </c>
      <c r="C91" s="144" t="s">
        <v>1819</v>
      </c>
      <c r="E91">
        <v>442</v>
      </c>
      <c r="F91">
        <v>463</v>
      </c>
      <c r="G91">
        <v>568</v>
      </c>
      <c r="H91">
        <v>656</v>
      </c>
      <c r="I91">
        <v>732</v>
      </c>
      <c r="J91" s="182">
        <v>808</v>
      </c>
      <c r="K91">
        <v>460</v>
      </c>
      <c r="L91">
        <v>463</v>
      </c>
      <c r="M91">
        <v>626</v>
      </c>
      <c r="N91">
        <v>820</v>
      </c>
      <c r="O91">
        <v>896</v>
      </c>
      <c r="P91" s="182">
        <v>970</v>
      </c>
    </row>
    <row r="92" spans="1:16">
      <c r="A92" s="146" t="s">
        <v>156</v>
      </c>
      <c r="B92" s="144" t="s">
        <v>1820</v>
      </c>
      <c r="C92" s="144" t="s">
        <v>1821</v>
      </c>
      <c r="E92">
        <v>450</v>
      </c>
      <c r="F92">
        <v>493</v>
      </c>
      <c r="G92">
        <v>592</v>
      </c>
      <c r="H92">
        <v>684</v>
      </c>
      <c r="I92">
        <v>763</v>
      </c>
      <c r="J92" s="182">
        <v>842</v>
      </c>
      <c r="K92">
        <v>450</v>
      </c>
      <c r="L92">
        <v>496</v>
      </c>
      <c r="M92">
        <v>636</v>
      </c>
      <c r="N92">
        <v>798</v>
      </c>
      <c r="O92">
        <v>935</v>
      </c>
      <c r="P92" s="182">
        <v>1013</v>
      </c>
    </row>
    <row r="93" spans="1:16">
      <c r="A93" s="146" t="s">
        <v>83</v>
      </c>
      <c r="B93" s="144" t="s">
        <v>548</v>
      </c>
      <c r="C93" s="144" t="s">
        <v>1698</v>
      </c>
      <c r="D93" s="171"/>
      <c r="E93">
        <v>540</v>
      </c>
      <c r="F93">
        <v>578</v>
      </c>
      <c r="G93">
        <v>695</v>
      </c>
      <c r="H93">
        <v>802</v>
      </c>
      <c r="I93">
        <v>895</v>
      </c>
      <c r="J93" s="182">
        <v>988</v>
      </c>
      <c r="K93">
        <v>568</v>
      </c>
      <c r="L93">
        <v>626</v>
      </c>
      <c r="M93">
        <v>809</v>
      </c>
      <c r="N93">
        <v>1009</v>
      </c>
      <c r="O93">
        <v>1106</v>
      </c>
      <c r="P93" s="182">
        <v>1202</v>
      </c>
    </row>
    <row r="94" spans="1:16">
      <c r="A94" s="146" t="s">
        <v>66</v>
      </c>
      <c r="B94" s="144" t="s">
        <v>551</v>
      </c>
      <c r="C94" s="144" t="s">
        <v>1680</v>
      </c>
      <c r="D94" s="171"/>
      <c r="E94">
        <v>493</v>
      </c>
      <c r="F94">
        <v>529</v>
      </c>
      <c r="G94">
        <v>635</v>
      </c>
      <c r="H94">
        <v>733</v>
      </c>
      <c r="I94">
        <v>818</v>
      </c>
      <c r="J94" s="182">
        <v>903</v>
      </c>
      <c r="K94">
        <v>623</v>
      </c>
      <c r="L94">
        <v>642</v>
      </c>
      <c r="M94">
        <v>788</v>
      </c>
      <c r="N94">
        <v>919</v>
      </c>
      <c r="O94">
        <v>1006</v>
      </c>
      <c r="P94" s="182">
        <v>1091</v>
      </c>
    </row>
    <row r="95" spans="1:16">
      <c r="A95" s="146" t="s">
        <v>157</v>
      </c>
      <c r="B95" s="144" t="s">
        <v>1822</v>
      </c>
      <c r="C95" s="144" t="s">
        <v>1823</v>
      </c>
      <c r="E95">
        <v>452</v>
      </c>
      <c r="F95">
        <v>503</v>
      </c>
      <c r="G95">
        <v>605</v>
      </c>
      <c r="H95">
        <v>698</v>
      </c>
      <c r="I95">
        <v>778</v>
      </c>
      <c r="J95" s="182">
        <v>859</v>
      </c>
      <c r="K95">
        <v>452</v>
      </c>
      <c r="L95">
        <v>511</v>
      </c>
      <c r="M95">
        <v>639</v>
      </c>
      <c r="N95">
        <v>852</v>
      </c>
      <c r="O95">
        <v>927</v>
      </c>
      <c r="P95" s="182">
        <v>1036</v>
      </c>
    </row>
    <row r="96" spans="1:16">
      <c r="A96" s="146" t="s">
        <v>81</v>
      </c>
      <c r="B96" s="144" t="s">
        <v>556</v>
      </c>
      <c r="C96" s="144" t="s">
        <v>1693</v>
      </c>
      <c r="D96" s="171"/>
      <c r="E96">
        <v>537</v>
      </c>
      <c r="F96">
        <v>575</v>
      </c>
      <c r="G96">
        <v>690</v>
      </c>
      <c r="H96">
        <v>797</v>
      </c>
      <c r="I96">
        <v>890</v>
      </c>
      <c r="J96" s="182">
        <v>981</v>
      </c>
      <c r="K96">
        <v>593</v>
      </c>
      <c r="L96">
        <v>693</v>
      </c>
      <c r="M96">
        <v>870</v>
      </c>
      <c r="N96">
        <v>1002</v>
      </c>
      <c r="O96">
        <v>1099</v>
      </c>
      <c r="P96" s="182">
        <v>1194</v>
      </c>
    </row>
    <row r="97" spans="1:16">
      <c r="A97" s="146" t="s">
        <v>158</v>
      </c>
      <c r="B97" s="144" t="s">
        <v>1824</v>
      </c>
      <c r="C97" s="144" t="s">
        <v>1825</v>
      </c>
      <c r="E97">
        <v>442</v>
      </c>
      <c r="F97">
        <v>473</v>
      </c>
      <c r="G97">
        <v>568</v>
      </c>
      <c r="H97">
        <v>656</v>
      </c>
      <c r="I97">
        <v>732</v>
      </c>
      <c r="J97" s="182">
        <v>808</v>
      </c>
      <c r="K97">
        <v>457</v>
      </c>
      <c r="L97">
        <v>491</v>
      </c>
      <c r="M97">
        <v>626</v>
      </c>
      <c r="N97">
        <v>820</v>
      </c>
      <c r="O97">
        <v>896</v>
      </c>
      <c r="P97" s="182">
        <v>970</v>
      </c>
    </row>
    <row r="98" spans="1:16">
      <c r="A98" s="146" t="s">
        <v>159</v>
      </c>
      <c r="B98" s="144" t="s">
        <v>1826</v>
      </c>
      <c r="C98" s="144" t="s">
        <v>1827</v>
      </c>
      <c r="E98">
        <v>442</v>
      </c>
      <c r="F98">
        <v>473</v>
      </c>
      <c r="G98">
        <v>568</v>
      </c>
      <c r="H98">
        <v>656</v>
      </c>
      <c r="I98">
        <v>732</v>
      </c>
      <c r="J98" s="182">
        <v>808</v>
      </c>
      <c r="K98">
        <v>462</v>
      </c>
      <c r="L98">
        <v>486</v>
      </c>
      <c r="M98">
        <v>626</v>
      </c>
      <c r="N98">
        <v>820</v>
      </c>
      <c r="O98">
        <v>896</v>
      </c>
      <c r="P98" s="182">
        <v>970</v>
      </c>
    </row>
    <row r="99" spans="1:16">
      <c r="A99" s="146" t="s">
        <v>160</v>
      </c>
      <c r="B99" s="144" t="s">
        <v>1828</v>
      </c>
      <c r="C99" s="144" t="s">
        <v>1829</v>
      </c>
      <c r="E99">
        <v>463</v>
      </c>
      <c r="F99">
        <v>493</v>
      </c>
      <c r="G99">
        <v>602</v>
      </c>
      <c r="H99">
        <v>695</v>
      </c>
      <c r="I99">
        <v>776</v>
      </c>
      <c r="J99" s="182">
        <v>856</v>
      </c>
      <c r="K99">
        <v>463</v>
      </c>
      <c r="L99">
        <v>493</v>
      </c>
      <c r="M99">
        <v>632</v>
      </c>
      <c r="N99">
        <v>871</v>
      </c>
      <c r="O99">
        <v>926</v>
      </c>
      <c r="P99" s="182">
        <v>1032</v>
      </c>
    </row>
    <row r="100" spans="1:16">
      <c r="A100" s="146" t="s">
        <v>161</v>
      </c>
      <c r="B100" s="144" t="s">
        <v>1830</v>
      </c>
      <c r="C100" s="144" t="s">
        <v>1831</v>
      </c>
      <c r="E100">
        <v>447</v>
      </c>
      <c r="F100">
        <v>532</v>
      </c>
      <c r="G100">
        <v>631</v>
      </c>
      <c r="H100">
        <v>756</v>
      </c>
      <c r="I100">
        <v>845</v>
      </c>
      <c r="J100" s="182">
        <v>931</v>
      </c>
      <c r="K100">
        <v>447</v>
      </c>
      <c r="L100">
        <v>532</v>
      </c>
      <c r="M100">
        <v>631</v>
      </c>
      <c r="N100">
        <v>834</v>
      </c>
      <c r="O100">
        <v>938</v>
      </c>
      <c r="P100" s="182">
        <v>1079</v>
      </c>
    </row>
    <row r="101" spans="1:16">
      <c r="A101" s="146" t="s">
        <v>162</v>
      </c>
      <c r="B101" s="144" t="s">
        <v>1832</v>
      </c>
      <c r="C101" s="144" t="s">
        <v>1833</v>
      </c>
      <c r="E101">
        <v>442</v>
      </c>
      <c r="F101">
        <v>473</v>
      </c>
      <c r="G101">
        <v>568</v>
      </c>
      <c r="H101">
        <v>656</v>
      </c>
      <c r="I101">
        <v>732</v>
      </c>
      <c r="J101" s="182">
        <v>808</v>
      </c>
      <c r="K101">
        <v>555</v>
      </c>
      <c r="L101">
        <v>596</v>
      </c>
      <c r="M101">
        <v>718</v>
      </c>
      <c r="N101">
        <v>820</v>
      </c>
      <c r="O101">
        <v>896</v>
      </c>
      <c r="P101" s="182">
        <v>970</v>
      </c>
    </row>
    <row r="102" spans="1:16">
      <c r="A102" s="146" t="s">
        <v>30</v>
      </c>
      <c r="B102" s="144" t="s">
        <v>574</v>
      </c>
      <c r="C102" s="144" t="s">
        <v>1643</v>
      </c>
      <c r="D102" s="171"/>
      <c r="E102">
        <v>503</v>
      </c>
      <c r="F102">
        <v>539</v>
      </c>
      <c r="G102">
        <v>647</v>
      </c>
      <c r="H102">
        <v>747</v>
      </c>
      <c r="I102">
        <v>833</v>
      </c>
      <c r="J102" s="182">
        <v>920</v>
      </c>
      <c r="K102">
        <v>513</v>
      </c>
      <c r="L102">
        <v>643</v>
      </c>
      <c r="M102">
        <v>797</v>
      </c>
      <c r="N102">
        <v>939</v>
      </c>
      <c r="O102">
        <v>1028</v>
      </c>
      <c r="P102" s="182">
        <v>1116</v>
      </c>
    </row>
    <row r="103" spans="1:16">
      <c r="A103" s="184" t="s">
        <v>55</v>
      </c>
      <c r="B103" s="185" t="s">
        <v>576</v>
      </c>
      <c r="C103" s="185" t="s">
        <v>1669</v>
      </c>
      <c r="D103" s="171"/>
      <c r="E103">
        <v>586</v>
      </c>
      <c r="F103">
        <v>628</v>
      </c>
      <c r="G103">
        <v>753</v>
      </c>
      <c r="H103">
        <v>870</v>
      </c>
      <c r="I103">
        <v>971</v>
      </c>
      <c r="J103" s="182">
        <v>1071</v>
      </c>
      <c r="K103" s="183">
        <v>636</v>
      </c>
      <c r="L103" s="183">
        <v>765</v>
      </c>
      <c r="M103" s="183">
        <v>945</v>
      </c>
      <c r="N103">
        <v>1097</v>
      </c>
      <c r="O103">
        <v>1205</v>
      </c>
      <c r="P103" s="182">
        <v>1311</v>
      </c>
    </row>
    <row r="104" spans="1:16">
      <c r="A104" s="146" t="s">
        <v>163</v>
      </c>
      <c r="B104" s="144" t="s">
        <v>1834</v>
      </c>
      <c r="C104" s="144" t="s">
        <v>1835</v>
      </c>
      <c r="E104">
        <v>435</v>
      </c>
      <c r="F104">
        <v>522</v>
      </c>
      <c r="G104">
        <v>627</v>
      </c>
      <c r="H104">
        <v>724</v>
      </c>
      <c r="I104">
        <v>808</v>
      </c>
      <c r="J104" s="182">
        <v>891</v>
      </c>
      <c r="K104">
        <v>435</v>
      </c>
      <c r="L104">
        <v>553</v>
      </c>
      <c r="M104">
        <v>690</v>
      </c>
      <c r="N104">
        <v>905</v>
      </c>
      <c r="O104">
        <v>922</v>
      </c>
      <c r="P104" s="182">
        <v>1060</v>
      </c>
    </row>
    <row r="105" spans="1:16">
      <c r="A105" s="146" t="s">
        <v>164</v>
      </c>
      <c r="B105" s="144" t="s">
        <v>1836</v>
      </c>
      <c r="C105" s="144" t="s">
        <v>1837</v>
      </c>
      <c r="E105">
        <v>443</v>
      </c>
      <c r="F105">
        <v>463</v>
      </c>
      <c r="G105">
        <v>626</v>
      </c>
      <c r="H105">
        <v>869</v>
      </c>
      <c r="I105">
        <v>908</v>
      </c>
      <c r="J105" s="182">
        <v>1044</v>
      </c>
      <c r="K105">
        <v>443</v>
      </c>
      <c r="L105">
        <v>463</v>
      </c>
      <c r="M105">
        <v>626</v>
      </c>
      <c r="N105">
        <v>869</v>
      </c>
      <c r="O105">
        <v>908</v>
      </c>
      <c r="P105" s="182">
        <v>1044</v>
      </c>
    </row>
    <row r="106" spans="1:16">
      <c r="A106" s="146" t="s">
        <v>165</v>
      </c>
      <c r="B106" s="144" t="s">
        <v>1838</v>
      </c>
      <c r="C106" s="144" t="s">
        <v>1839</v>
      </c>
      <c r="E106">
        <v>442</v>
      </c>
      <c r="F106">
        <v>473</v>
      </c>
      <c r="G106">
        <v>568</v>
      </c>
      <c r="H106">
        <v>656</v>
      </c>
      <c r="I106">
        <v>732</v>
      </c>
      <c r="J106" s="182">
        <v>808</v>
      </c>
      <c r="K106">
        <v>449</v>
      </c>
      <c r="L106">
        <v>486</v>
      </c>
      <c r="M106">
        <v>626</v>
      </c>
      <c r="N106">
        <v>820</v>
      </c>
      <c r="O106">
        <v>896</v>
      </c>
      <c r="P106" s="182">
        <v>970</v>
      </c>
    </row>
    <row r="107" spans="1:16">
      <c r="A107" s="184" t="s">
        <v>27</v>
      </c>
      <c r="B107" s="185" t="s">
        <v>587</v>
      </c>
      <c r="C107" s="185" t="s">
        <v>1640</v>
      </c>
      <c r="D107" s="171"/>
      <c r="E107" s="183">
        <v>665</v>
      </c>
      <c r="F107">
        <v>712</v>
      </c>
      <c r="G107">
        <v>855</v>
      </c>
      <c r="H107">
        <v>986</v>
      </c>
      <c r="I107">
        <v>1101</v>
      </c>
      <c r="J107" s="182">
        <v>1215</v>
      </c>
      <c r="K107" s="183">
        <v>681</v>
      </c>
      <c r="L107" s="183">
        <v>834</v>
      </c>
      <c r="M107" s="183">
        <v>1050</v>
      </c>
      <c r="N107">
        <v>1249</v>
      </c>
      <c r="O107">
        <v>1374</v>
      </c>
      <c r="P107" s="182">
        <v>1497</v>
      </c>
    </row>
    <row r="108" spans="1:16">
      <c r="A108" s="146" t="s">
        <v>166</v>
      </c>
      <c r="B108" s="144" t="s">
        <v>1840</v>
      </c>
      <c r="C108" s="144" t="s">
        <v>1841</v>
      </c>
      <c r="E108">
        <v>516</v>
      </c>
      <c r="F108">
        <v>582</v>
      </c>
      <c r="G108">
        <v>698</v>
      </c>
      <c r="H108">
        <v>807</v>
      </c>
      <c r="I108">
        <v>901</v>
      </c>
      <c r="J108" s="182">
        <v>994</v>
      </c>
      <c r="K108">
        <v>516</v>
      </c>
      <c r="L108">
        <v>601</v>
      </c>
      <c r="M108">
        <v>729</v>
      </c>
      <c r="N108">
        <v>908</v>
      </c>
      <c r="O108">
        <v>1057</v>
      </c>
      <c r="P108" s="182">
        <v>1210</v>
      </c>
    </row>
    <row r="109" spans="1:16">
      <c r="A109" s="146" t="s">
        <v>167</v>
      </c>
      <c r="B109" s="144" t="s">
        <v>1842</v>
      </c>
      <c r="C109" s="144" t="s">
        <v>1843</v>
      </c>
      <c r="E109">
        <v>447</v>
      </c>
      <c r="F109">
        <v>479</v>
      </c>
      <c r="G109">
        <v>575</v>
      </c>
      <c r="H109">
        <v>664</v>
      </c>
      <c r="I109">
        <v>741</v>
      </c>
      <c r="J109" s="182">
        <v>818</v>
      </c>
      <c r="K109">
        <v>561</v>
      </c>
      <c r="L109">
        <v>603</v>
      </c>
      <c r="M109">
        <v>726</v>
      </c>
      <c r="N109">
        <v>830</v>
      </c>
      <c r="O109">
        <v>906</v>
      </c>
      <c r="P109" s="182">
        <v>981</v>
      </c>
    </row>
    <row r="110" spans="1:16">
      <c r="A110" s="146" t="s">
        <v>70</v>
      </c>
      <c r="B110" s="144" t="s">
        <v>596</v>
      </c>
      <c r="C110" s="144" t="s">
        <v>1685</v>
      </c>
      <c r="D110" s="171"/>
      <c r="E110">
        <v>442</v>
      </c>
      <c r="F110">
        <v>473</v>
      </c>
      <c r="G110">
        <v>568</v>
      </c>
      <c r="H110">
        <v>656</v>
      </c>
      <c r="I110">
        <v>732</v>
      </c>
      <c r="J110" s="182">
        <v>808</v>
      </c>
      <c r="K110">
        <v>486</v>
      </c>
      <c r="L110">
        <v>540</v>
      </c>
      <c r="M110">
        <v>652</v>
      </c>
      <c r="N110">
        <v>812</v>
      </c>
      <c r="O110">
        <v>896</v>
      </c>
      <c r="P110" s="182">
        <v>970</v>
      </c>
    </row>
    <row r="111" spans="1:16">
      <c r="A111" s="146" t="s">
        <v>168</v>
      </c>
      <c r="B111" s="144" t="s">
        <v>1844</v>
      </c>
      <c r="C111" s="144" t="s">
        <v>1845</v>
      </c>
      <c r="E111">
        <v>472</v>
      </c>
      <c r="F111">
        <v>506</v>
      </c>
      <c r="G111">
        <v>607</v>
      </c>
      <c r="H111">
        <v>701</v>
      </c>
      <c r="I111">
        <v>782</v>
      </c>
      <c r="J111" s="182">
        <v>863</v>
      </c>
      <c r="K111">
        <v>500</v>
      </c>
      <c r="L111">
        <v>522</v>
      </c>
      <c r="M111">
        <v>706</v>
      </c>
      <c r="N111">
        <v>878</v>
      </c>
      <c r="O111">
        <v>960</v>
      </c>
      <c r="P111" s="182">
        <v>1041</v>
      </c>
    </row>
    <row r="112" spans="1:16">
      <c r="A112" s="146" t="s">
        <v>169</v>
      </c>
      <c r="B112" s="144" t="s">
        <v>1846</v>
      </c>
      <c r="C112" s="144" t="s">
        <v>1847</v>
      </c>
      <c r="E112">
        <v>470</v>
      </c>
      <c r="F112">
        <v>503</v>
      </c>
      <c r="G112">
        <v>605</v>
      </c>
      <c r="H112">
        <v>698</v>
      </c>
      <c r="I112">
        <v>778</v>
      </c>
      <c r="J112" s="182">
        <v>859</v>
      </c>
      <c r="K112">
        <v>518</v>
      </c>
      <c r="L112">
        <v>543</v>
      </c>
      <c r="M112">
        <v>732</v>
      </c>
      <c r="N112">
        <v>874</v>
      </c>
      <c r="O112">
        <v>955</v>
      </c>
      <c r="P112" s="182">
        <v>1036</v>
      </c>
    </row>
    <row r="113" spans="1:16">
      <c r="A113" s="146" t="s">
        <v>170</v>
      </c>
      <c r="B113" s="144" t="s">
        <v>1848</v>
      </c>
      <c r="C113" s="144" t="s">
        <v>1849</v>
      </c>
      <c r="E113">
        <v>611</v>
      </c>
      <c r="F113">
        <v>647</v>
      </c>
      <c r="G113">
        <v>786</v>
      </c>
      <c r="H113">
        <v>907</v>
      </c>
      <c r="I113">
        <v>1012</v>
      </c>
      <c r="J113" s="182">
        <v>1117</v>
      </c>
      <c r="K113">
        <v>642</v>
      </c>
      <c r="L113">
        <v>647</v>
      </c>
      <c r="M113">
        <v>875</v>
      </c>
      <c r="N113">
        <v>1145</v>
      </c>
      <c r="O113">
        <v>1239</v>
      </c>
      <c r="P113" s="182">
        <v>1370</v>
      </c>
    </row>
    <row r="114" spans="1:16">
      <c r="A114" s="146" t="s">
        <v>171</v>
      </c>
      <c r="B114" s="144" t="s">
        <v>1850</v>
      </c>
      <c r="C114" s="144" t="s">
        <v>1851</v>
      </c>
      <c r="E114">
        <v>493</v>
      </c>
      <c r="F114">
        <v>520</v>
      </c>
      <c r="G114">
        <v>635</v>
      </c>
      <c r="H114">
        <v>733</v>
      </c>
      <c r="I114">
        <v>818</v>
      </c>
      <c r="J114" s="182">
        <v>903</v>
      </c>
      <c r="K114">
        <v>517</v>
      </c>
      <c r="L114">
        <v>520</v>
      </c>
      <c r="M114">
        <v>704</v>
      </c>
      <c r="N114">
        <v>903</v>
      </c>
      <c r="O114">
        <v>1006</v>
      </c>
      <c r="P114" s="182">
        <v>1091</v>
      </c>
    </row>
    <row r="115" spans="1:16">
      <c r="A115" s="146" t="s">
        <v>172</v>
      </c>
      <c r="B115" s="144" t="s">
        <v>1852</v>
      </c>
      <c r="C115" s="144" t="s">
        <v>1853</v>
      </c>
      <c r="E115">
        <v>442</v>
      </c>
      <c r="F115">
        <v>473</v>
      </c>
      <c r="G115">
        <v>568</v>
      </c>
      <c r="H115">
        <v>656</v>
      </c>
      <c r="I115">
        <v>732</v>
      </c>
      <c r="J115" s="182">
        <v>808</v>
      </c>
      <c r="K115">
        <v>481</v>
      </c>
      <c r="L115">
        <v>538</v>
      </c>
      <c r="M115">
        <v>670</v>
      </c>
      <c r="N115">
        <v>820</v>
      </c>
      <c r="O115">
        <v>896</v>
      </c>
      <c r="P115" s="182">
        <v>970</v>
      </c>
    </row>
    <row r="116" spans="1:16">
      <c r="A116" s="146" t="s">
        <v>174</v>
      </c>
      <c r="B116" s="144" t="s">
        <v>1854</v>
      </c>
      <c r="C116" s="144" t="s">
        <v>1855</v>
      </c>
      <c r="E116">
        <v>402</v>
      </c>
      <c r="F116">
        <v>495</v>
      </c>
      <c r="G116">
        <v>595</v>
      </c>
      <c r="H116">
        <v>686</v>
      </c>
      <c r="I116">
        <v>766</v>
      </c>
      <c r="J116" s="182">
        <v>845</v>
      </c>
      <c r="K116">
        <v>402</v>
      </c>
      <c r="L116">
        <v>499</v>
      </c>
      <c r="M116">
        <v>675</v>
      </c>
      <c r="N116">
        <v>858</v>
      </c>
      <c r="O116">
        <v>938</v>
      </c>
      <c r="P116" s="182">
        <v>1016</v>
      </c>
    </row>
    <row r="117" spans="1:16">
      <c r="A117" s="146" t="s">
        <v>175</v>
      </c>
      <c r="B117" s="144" t="s">
        <v>1856</v>
      </c>
      <c r="C117" s="144" t="s">
        <v>1857</v>
      </c>
      <c r="E117">
        <v>442</v>
      </c>
      <c r="F117">
        <v>473</v>
      </c>
      <c r="G117">
        <v>568</v>
      </c>
      <c r="H117">
        <v>656</v>
      </c>
      <c r="I117">
        <v>732</v>
      </c>
      <c r="J117" s="182">
        <v>808</v>
      </c>
      <c r="K117">
        <v>476</v>
      </c>
      <c r="L117">
        <v>510</v>
      </c>
      <c r="M117">
        <v>626</v>
      </c>
      <c r="N117">
        <v>820</v>
      </c>
      <c r="O117">
        <v>896</v>
      </c>
      <c r="P117" s="182">
        <v>970</v>
      </c>
    </row>
    <row r="118" spans="1:16">
      <c r="A118" s="146" t="s">
        <v>45</v>
      </c>
      <c r="B118" s="144" t="s">
        <v>619</v>
      </c>
      <c r="C118" s="144" t="s">
        <v>1658</v>
      </c>
      <c r="D118" s="171"/>
      <c r="E118">
        <v>613</v>
      </c>
      <c r="F118">
        <v>657</v>
      </c>
      <c r="G118">
        <v>788</v>
      </c>
      <c r="H118">
        <v>911</v>
      </c>
      <c r="I118">
        <v>1017</v>
      </c>
      <c r="J118" s="182">
        <v>1122</v>
      </c>
      <c r="K118">
        <v>642</v>
      </c>
      <c r="L118">
        <v>730</v>
      </c>
      <c r="M118">
        <v>895</v>
      </c>
      <c r="N118">
        <v>1150</v>
      </c>
      <c r="O118">
        <v>1264</v>
      </c>
      <c r="P118" s="182">
        <v>1376</v>
      </c>
    </row>
    <row r="119" spans="1:16">
      <c r="A119" s="146" t="s">
        <v>176</v>
      </c>
      <c r="B119" s="144" t="s">
        <v>1858</v>
      </c>
      <c r="C119" s="144" t="s">
        <v>1859</v>
      </c>
      <c r="E119">
        <v>467</v>
      </c>
      <c r="F119">
        <v>501</v>
      </c>
      <c r="G119">
        <v>601</v>
      </c>
      <c r="H119">
        <v>694</v>
      </c>
      <c r="I119">
        <v>775</v>
      </c>
      <c r="J119" s="182">
        <v>856</v>
      </c>
      <c r="K119">
        <v>488</v>
      </c>
      <c r="L119">
        <v>528</v>
      </c>
      <c r="M119">
        <v>670</v>
      </c>
      <c r="N119">
        <v>850</v>
      </c>
      <c r="O119">
        <v>895</v>
      </c>
      <c r="P119" s="182">
        <v>1029</v>
      </c>
    </row>
    <row r="120" spans="1:16">
      <c r="A120" s="146" t="s">
        <v>75</v>
      </c>
      <c r="B120" s="144" t="s">
        <v>625</v>
      </c>
      <c r="C120" s="144" t="s">
        <v>1688</v>
      </c>
      <c r="D120" s="171"/>
      <c r="E120">
        <v>460</v>
      </c>
      <c r="F120">
        <v>522</v>
      </c>
      <c r="G120">
        <v>627</v>
      </c>
      <c r="H120">
        <v>724</v>
      </c>
      <c r="I120">
        <v>808</v>
      </c>
      <c r="J120" s="182">
        <v>891</v>
      </c>
      <c r="K120">
        <v>460</v>
      </c>
      <c r="L120">
        <v>537</v>
      </c>
      <c r="M120">
        <v>717</v>
      </c>
      <c r="N120">
        <v>907</v>
      </c>
      <c r="O120">
        <v>993</v>
      </c>
      <c r="P120" s="182">
        <v>1077</v>
      </c>
    </row>
    <row r="121" spans="1:16">
      <c r="A121" s="146" t="s">
        <v>177</v>
      </c>
      <c r="B121" s="144" t="s">
        <v>1860</v>
      </c>
      <c r="C121" s="144" t="s">
        <v>1861</v>
      </c>
      <c r="E121">
        <v>457</v>
      </c>
      <c r="F121">
        <v>516</v>
      </c>
      <c r="G121">
        <v>620</v>
      </c>
      <c r="H121">
        <v>716</v>
      </c>
      <c r="I121">
        <v>800</v>
      </c>
      <c r="J121" s="182">
        <v>882</v>
      </c>
      <c r="K121">
        <v>457</v>
      </c>
      <c r="L121">
        <v>545</v>
      </c>
      <c r="M121">
        <v>646</v>
      </c>
      <c r="N121">
        <v>805</v>
      </c>
      <c r="O121">
        <v>981</v>
      </c>
      <c r="P121" s="182">
        <v>1064</v>
      </c>
    </row>
    <row r="122" spans="1:16">
      <c r="A122" s="146" t="s">
        <v>178</v>
      </c>
      <c r="B122" s="144" t="s">
        <v>1862</v>
      </c>
      <c r="C122" s="144" t="s">
        <v>1863</v>
      </c>
      <c r="E122">
        <v>406</v>
      </c>
      <c r="F122">
        <v>536</v>
      </c>
      <c r="G122">
        <v>682</v>
      </c>
      <c r="H122">
        <v>806</v>
      </c>
      <c r="I122">
        <v>900</v>
      </c>
      <c r="J122" s="182">
        <v>992</v>
      </c>
      <c r="K122">
        <v>406</v>
      </c>
      <c r="L122">
        <v>536</v>
      </c>
      <c r="M122">
        <v>682</v>
      </c>
      <c r="N122">
        <v>924</v>
      </c>
      <c r="O122">
        <v>1111</v>
      </c>
      <c r="P122" s="182">
        <v>1208</v>
      </c>
    </row>
    <row r="123" spans="1:16">
      <c r="A123" s="146" t="s">
        <v>179</v>
      </c>
      <c r="B123" s="144" t="s">
        <v>1864</v>
      </c>
      <c r="C123" s="144" t="s">
        <v>1865</v>
      </c>
      <c r="E123">
        <v>442</v>
      </c>
      <c r="F123">
        <v>473</v>
      </c>
      <c r="G123">
        <v>568</v>
      </c>
      <c r="H123">
        <v>656</v>
      </c>
      <c r="I123">
        <v>732</v>
      </c>
      <c r="J123" s="182">
        <v>808</v>
      </c>
      <c r="K123">
        <v>479</v>
      </c>
      <c r="L123">
        <v>526</v>
      </c>
      <c r="M123">
        <v>677</v>
      </c>
      <c r="N123">
        <v>820</v>
      </c>
      <c r="O123">
        <v>896</v>
      </c>
      <c r="P123" s="182">
        <v>970</v>
      </c>
    </row>
    <row r="124" spans="1:16">
      <c r="A124" s="146" t="s">
        <v>180</v>
      </c>
      <c r="B124" s="144" t="s">
        <v>1866</v>
      </c>
      <c r="C124" s="144" t="s">
        <v>1867</v>
      </c>
      <c r="E124">
        <v>443</v>
      </c>
      <c r="F124">
        <v>485</v>
      </c>
      <c r="G124">
        <v>582</v>
      </c>
      <c r="H124">
        <v>672</v>
      </c>
      <c r="I124">
        <v>750</v>
      </c>
      <c r="J124" s="182">
        <v>828</v>
      </c>
      <c r="K124">
        <v>443</v>
      </c>
      <c r="L124">
        <v>528</v>
      </c>
      <c r="M124">
        <v>626</v>
      </c>
      <c r="N124">
        <v>835</v>
      </c>
      <c r="O124">
        <v>908</v>
      </c>
      <c r="P124" s="182">
        <v>994</v>
      </c>
    </row>
    <row r="125" spans="1:16">
      <c r="A125" s="146" t="s">
        <v>31</v>
      </c>
      <c r="B125" s="144" t="s">
        <v>639</v>
      </c>
      <c r="C125" s="144" t="s">
        <v>1644</v>
      </c>
      <c r="D125" s="171"/>
      <c r="E125">
        <v>503</v>
      </c>
      <c r="F125">
        <v>539</v>
      </c>
      <c r="G125">
        <v>647</v>
      </c>
      <c r="H125">
        <v>747</v>
      </c>
      <c r="I125">
        <v>833</v>
      </c>
      <c r="J125" s="182">
        <v>920</v>
      </c>
      <c r="K125">
        <v>513</v>
      </c>
      <c r="L125">
        <v>643</v>
      </c>
      <c r="M125">
        <v>797</v>
      </c>
      <c r="N125">
        <v>939</v>
      </c>
      <c r="O125">
        <v>1028</v>
      </c>
      <c r="P125" s="182">
        <v>1116</v>
      </c>
    </row>
    <row r="126" spans="1:16">
      <c r="A126" s="146" t="s">
        <v>181</v>
      </c>
      <c r="B126" s="144" t="s">
        <v>1868</v>
      </c>
      <c r="C126" s="144" t="s">
        <v>1869</v>
      </c>
      <c r="E126">
        <v>442</v>
      </c>
      <c r="F126">
        <v>473</v>
      </c>
      <c r="G126">
        <v>568</v>
      </c>
      <c r="H126">
        <v>656</v>
      </c>
      <c r="I126">
        <v>732</v>
      </c>
      <c r="J126" s="182">
        <v>808</v>
      </c>
      <c r="K126">
        <v>477</v>
      </c>
      <c r="L126">
        <v>528</v>
      </c>
      <c r="M126">
        <v>626</v>
      </c>
      <c r="N126">
        <v>794</v>
      </c>
      <c r="O126">
        <v>896</v>
      </c>
      <c r="P126" s="182">
        <v>970</v>
      </c>
    </row>
    <row r="127" spans="1:16">
      <c r="A127" s="146" t="s">
        <v>182</v>
      </c>
      <c r="B127" s="144" t="s">
        <v>1870</v>
      </c>
      <c r="C127" s="144" t="s">
        <v>1871</v>
      </c>
      <c r="E127">
        <v>442</v>
      </c>
      <c r="F127">
        <v>473</v>
      </c>
      <c r="G127">
        <v>568</v>
      </c>
      <c r="H127">
        <v>656</v>
      </c>
      <c r="I127">
        <v>732</v>
      </c>
      <c r="J127" s="182">
        <v>808</v>
      </c>
      <c r="K127">
        <v>527</v>
      </c>
      <c r="L127">
        <v>572</v>
      </c>
      <c r="M127">
        <v>718</v>
      </c>
      <c r="N127">
        <v>820</v>
      </c>
      <c r="O127">
        <v>896</v>
      </c>
      <c r="P127" s="182">
        <v>970</v>
      </c>
    </row>
    <row r="128" spans="1:16">
      <c r="A128" s="184" t="s">
        <v>46</v>
      </c>
      <c r="B128" s="185" t="s">
        <v>648</v>
      </c>
      <c r="C128" s="185" t="s">
        <v>1661</v>
      </c>
      <c r="D128" s="171"/>
      <c r="E128">
        <v>606</v>
      </c>
      <c r="F128">
        <v>649</v>
      </c>
      <c r="G128">
        <v>778</v>
      </c>
      <c r="H128">
        <v>900</v>
      </c>
      <c r="I128">
        <v>1003</v>
      </c>
      <c r="J128" s="182">
        <v>1108</v>
      </c>
      <c r="K128" s="183">
        <v>652</v>
      </c>
      <c r="L128" s="183">
        <v>714</v>
      </c>
      <c r="M128" s="183">
        <v>924</v>
      </c>
      <c r="N128">
        <v>1136</v>
      </c>
      <c r="O128">
        <v>1248</v>
      </c>
      <c r="P128" s="182">
        <v>1358</v>
      </c>
    </row>
    <row r="129" spans="1:16">
      <c r="A129" s="146" t="s">
        <v>18</v>
      </c>
      <c r="B129" s="144" t="s">
        <v>650</v>
      </c>
      <c r="C129" s="144" t="s">
        <v>1632</v>
      </c>
      <c r="D129" s="171"/>
      <c r="E129">
        <v>481</v>
      </c>
      <c r="F129">
        <v>515</v>
      </c>
      <c r="G129">
        <v>618</v>
      </c>
      <c r="H129">
        <v>713</v>
      </c>
      <c r="I129">
        <v>796</v>
      </c>
      <c r="J129" s="182">
        <v>878</v>
      </c>
      <c r="K129">
        <v>526</v>
      </c>
      <c r="L129">
        <v>604</v>
      </c>
      <c r="M129">
        <v>782</v>
      </c>
      <c r="N129">
        <v>895</v>
      </c>
      <c r="O129">
        <v>979</v>
      </c>
      <c r="P129" s="182">
        <v>1061</v>
      </c>
    </row>
    <row r="130" spans="1:16">
      <c r="A130" s="146" t="s">
        <v>183</v>
      </c>
      <c r="B130" s="144" t="s">
        <v>1872</v>
      </c>
      <c r="C130" s="144" t="s">
        <v>1873</v>
      </c>
      <c r="E130">
        <v>448</v>
      </c>
      <c r="F130">
        <v>480</v>
      </c>
      <c r="G130">
        <v>576</v>
      </c>
      <c r="H130">
        <v>665</v>
      </c>
      <c r="I130">
        <v>742</v>
      </c>
      <c r="J130" s="182">
        <v>819</v>
      </c>
      <c r="K130">
        <v>506</v>
      </c>
      <c r="L130">
        <v>528</v>
      </c>
      <c r="M130">
        <v>626</v>
      </c>
      <c r="N130">
        <v>831</v>
      </c>
      <c r="O130">
        <v>908</v>
      </c>
      <c r="P130" s="182">
        <v>982</v>
      </c>
    </row>
    <row r="131" spans="1:16">
      <c r="A131" s="146" t="s">
        <v>47</v>
      </c>
      <c r="B131" s="144" t="s">
        <v>655</v>
      </c>
      <c r="C131" s="144" t="s">
        <v>1659</v>
      </c>
      <c r="D131" s="171"/>
      <c r="E131">
        <v>613</v>
      </c>
      <c r="F131">
        <v>657</v>
      </c>
      <c r="G131">
        <v>788</v>
      </c>
      <c r="H131">
        <v>911</v>
      </c>
      <c r="I131">
        <v>1017</v>
      </c>
      <c r="J131" s="182">
        <v>1122</v>
      </c>
      <c r="K131">
        <v>642</v>
      </c>
      <c r="L131">
        <v>730</v>
      </c>
      <c r="M131">
        <v>895</v>
      </c>
      <c r="N131">
        <v>1150</v>
      </c>
      <c r="O131">
        <v>1264</v>
      </c>
      <c r="P131" s="182">
        <v>1376</v>
      </c>
    </row>
    <row r="132" spans="1:16">
      <c r="A132" s="146" t="s">
        <v>184</v>
      </c>
      <c r="B132" s="144" t="s">
        <v>658</v>
      </c>
      <c r="C132" s="144" t="s">
        <v>1696</v>
      </c>
      <c r="D132" s="171"/>
      <c r="E132">
        <v>691</v>
      </c>
      <c r="F132">
        <v>769</v>
      </c>
      <c r="G132">
        <v>912</v>
      </c>
      <c r="H132">
        <v>1116</v>
      </c>
      <c r="I132">
        <v>1246</v>
      </c>
      <c r="J132" s="182">
        <v>1375</v>
      </c>
      <c r="K132">
        <v>691</v>
      </c>
      <c r="L132">
        <v>769</v>
      </c>
      <c r="M132">
        <v>912</v>
      </c>
      <c r="N132">
        <v>1344</v>
      </c>
      <c r="O132">
        <v>1563</v>
      </c>
      <c r="P132" s="182">
        <v>1706</v>
      </c>
    </row>
    <row r="133" spans="1:16">
      <c r="A133" s="146" t="s">
        <v>185</v>
      </c>
      <c r="B133" s="144" t="s">
        <v>1874</v>
      </c>
      <c r="C133" s="144" t="s">
        <v>1875</v>
      </c>
      <c r="E133">
        <v>452</v>
      </c>
      <c r="F133">
        <v>485</v>
      </c>
      <c r="G133">
        <v>582</v>
      </c>
      <c r="H133">
        <v>672</v>
      </c>
      <c r="I133">
        <v>750</v>
      </c>
      <c r="J133" s="182">
        <v>828</v>
      </c>
      <c r="K133">
        <v>545</v>
      </c>
      <c r="L133">
        <v>598</v>
      </c>
      <c r="M133">
        <v>734</v>
      </c>
      <c r="N133">
        <v>840</v>
      </c>
      <c r="O133">
        <v>918</v>
      </c>
      <c r="P133" s="182">
        <v>994</v>
      </c>
    </row>
    <row r="134" spans="1:16">
      <c r="A134" s="146" t="s">
        <v>186</v>
      </c>
      <c r="B134" s="144" t="s">
        <v>1876</v>
      </c>
      <c r="C134" s="144" t="s">
        <v>1877</v>
      </c>
      <c r="E134">
        <v>452</v>
      </c>
      <c r="F134">
        <v>485</v>
      </c>
      <c r="G134">
        <v>582</v>
      </c>
      <c r="H134">
        <v>672</v>
      </c>
      <c r="I134">
        <v>750</v>
      </c>
      <c r="J134" s="182">
        <v>828</v>
      </c>
      <c r="K134">
        <v>546</v>
      </c>
      <c r="L134">
        <v>599</v>
      </c>
      <c r="M134">
        <v>734</v>
      </c>
      <c r="N134">
        <v>840</v>
      </c>
      <c r="O134">
        <v>918</v>
      </c>
      <c r="P134" s="182">
        <v>994</v>
      </c>
    </row>
    <row r="135" spans="1:16">
      <c r="A135" s="146" t="s">
        <v>187</v>
      </c>
      <c r="B135" s="144" t="s">
        <v>1878</v>
      </c>
      <c r="C135" s="144" t="s">
        <v>1879</v>
      </c>
      <c r="E135">
        <v>490</v>
      </c>
      <c r="F135">
        <v>525</v>
      </c>
      <c r="G135">
        <v>630</v>
      </c>
      <c r="H135">
        <v>726</v>
      </c>
      <c r="I135">
        <v>811</v>
      </c>
      <c r="J135" s="182">
        <v>895</v>
      </c>
      <c r="K135">
        <v>616</v>
      </c>
      <c r="L135">
        <v>647</v>
      </c>
      <c r="M135">
        <v>797</v>
      </c>
      <c r="N135">
        <v>912</v>
      </c>
      <c r="O135">
        <v>998</v>
      </c>
      <c r="P135" s="182">
        <v>1082</v>
      </c>
    </row>
    <row r="136" spans="1:16">
      <c r="A136" s="146" t="s">
        <v>188</v>
      </c>
      <c r="B136" s="144" t="s">
        <v>1880</v>
      </c>
      <c r="C136" s="144" t="s">
        <v>1881</v>
      </c>
      <c r="E136">
        <v>461</v>
      </c>
      <c r="F136">
        <v>481</v>
      </c>
      <c r="G136">
        <v>605</v>
      </c>
      <c r="H136">
        <v>698</v>
      </c>
      <c r="I136">
        <v>778</v>
      </c>
      <c r="J136" s="182">
        <v>859</v>
      </c>
      <c r="K136">
        <v>461</v>
      </c>
      <c r="L136">
        <v>481</v>
      </c>
      <c r="M136">
        <v>651</v>
      </c>
      <c r="N136">
        <v>811</v>
      </c>
      <c r="O136">
        <v>870</v>
      </c>
      <c r="P136" s="182">
        <v>1001</v>
      </c>
    </row>
    <row r="137" spans="1:16">
      <c r="A137" s="146" t="s">
        <v>189</v>
      </c>
      <c r="B137" s="144" t="s">
        <v>1882</v>
      </c>
      <c r="C137" s="144" t="s">
        <v>1883</v>
      </c>
      <c r="E137">
        <v>471</v>
      </c>
      <c r="F137">
        <v>506</v>
      </c>
      <c r="G137">
        <v>607</v>
      </c>
      <c r="H137">
        <v>701</v>
      </c>
      <c r="I137">
        <v>782</v>
      </c>
      <c r="J137" s="182">
        <v>863</v>
      </c>
      <c r="K137">
        <v>471</v>
      </c>
      <c r="L137">
        <v>517</v>
      </c>
      <c r="M137">
        <v>665</v>
      </c>
      <c r="N137">
        <v>828</v>
      </c>
      <c r="O137">
        <v>960</v>
      </c>
      <c r="P137" s="182">
        <v>1041</v>
      </c>
    </row>
    <row r="138" spans="1:16">
      <c r="A138" s="146" t="s">
        <v>190</v>
      </c>
      <c r="B138" s="144" t="s">
        <v>1884</v>
      </c>
      <c r="C138" s="144" t="s">
        <v>1885</v>
      </c>
      <c r="E138">
        <v>442</v>
      </c>
      <c r="F138">
        <v>473</v>
      </c>
      <c r="G138">
        <v>568</v>
      </c>
      <c r="H138">
        <v>656</v>
      </c>
      <c r="I138">
        <v>732</v>
      </c>
      <c r="J138" s="182">
        <v>808</v>
      </c>
      <c r="K138">
        <v>473</v>
      </c>
      <c r="L138">
        <v>480</v>
      </c>
      <c r="M138">
        <v>626</v>
      </c>
      <c r="N138">
        <v>820</v>
      </c>
      <c r="O138">
        <v>896</v>
      </c>
      <c r="P138" s="182">
        <v>970</v>
      </c>
    </row>
    <row r="139" spans="1:16">
      <c r="A139" s="146" t="s">
        <v>192</v>
      </c>
      <c r="B139" s="144" t="s">
        <v>1886</v>
      </c>
      <c r="C139" s="144" t="s">
        <v>1887</v>
      </c>
      <c r="E139">
        <v>442</v>
      </c>
      <c r="F139">
        <v>473</v>
      </c>
      <c r="G139">
        <v>568</v>
      </c>
      <c r="H139">
        <v>656</v>
      </c>
      <c r="I139">
        <v>732</v>
      </c>
      <c r="J139" s="182">
        <v>808</v>
      </c>
      <c r="K139">
        <v>552</v>
      </c>
      <c r="L139">
        <v>556</v>
      </c>
      <c r="M139">
        <v>718</v>
      </c>
      <c r="N139">
        <v>820</v>
      </c>
      <c r="O139">
        <v>896</v>
      </c>
      <c r="P139" s="182">
        <v>970</v>
      </c>
    </row>
    <row r="140" spans="1:16">
      <c r="A140" s="146" t="s">
        <v>193</v>
      </c>
      <c r="B140" s="144" t="s">
        <v>1888</v>
      </c>
      <c r="C140" s="144" t="s">
        <v>1889</v>
      </c>
      <c r="E140">
        <v>442</v>
      </c>
      <c r="F140">
        <v>473</v>
      </c>
      <c r="G140">
        <v>568</v>
      </c>
      <c r="H140">
        <v>656</v>
      </c>
      <c r="I140">
        <v>732</v>
      </c>
      <c r="J140" s="182">
        <v>808</v>
      </c>
      <c r="K140">
        <v>443</v>
      </c>
      <c r="L140">
        <v>486</v>
      </c>
      <c r="M140">
        <v>626</v>
      </c>
      <c r="N140">
        <v>780</v>
      </c>
      <c r="O140">
        <v>837</v>
      </c>
      <c r="P140" s="182">
        <v>963</v>
      </c>
    </row>
    <row r="141" spans="1:16">
      <c r="A141" s="146" t="s">
        <v>194</v>
      </c>
      <c r="B141" s="144" t="s">
        <v>1894</v>
      </c>
      <c r="C141" s="144" t="s">
        <v>1895</v>
      </c>
      <c r="E141">
        <v>442</v>
      </c>
      <c r="F141">
        <v>473</v>
      </c>
      <c r="G141">
        <v>568</v>
      </c>
      <c r="H141">
        <v>656</v>
      </c>
      <c r="I141">
        <v>732</v>
      </c>
      <c r="J141" s="182">
        <v>808</v>
      </c>
      <c r="K141">
        <v>473</v>
      </c>
      <c r="L141">
        <v>480</v>
      </c>
      <c r="M141">
        <v>626</v>
      </c>
      <c r="N141">
        <v>820</v>
      </c>
      <c r="O141">
        <v>896</v>
      </c>
      <c r="P141" s="182">
        <v>970</v>
      </c>
    </row>
    <row r="142" spans="1:16">
      <c r="A142" s="146" t="s">
        <v>196</v>
      </c>
      <c r="B142" s="144" t="s">
        <v>1890</v>
      </c>
      <c r="C142" s="144" t="s">
        <v>1891</v>
      </c>
      <c r="E142">
        <v>446</v>
      </c>
      <c r="F142">
        <v>487</v>
      </c>
      <c r="G142">
        <v>585</v>
      </c>
      <c r="H142">
        <v>675</v>
      </c>
      <c r="I142">
        <v>753</v>
      </c>
      <c r="J142" s="182">
        <v>831</v>
      </c>
      <c r="K142">
        <v>446</v>
      </c>
      <c r="L142">
        <v>531</v>
      </c>
      <c r="M142">
        <v>639</v>
      </c>
      <c r="N142">
        <v>844</v>
      </c>
      <c r="O142">
        <v>921</v>
      </c>
      <c r="P142" s="182">
        <v>998</v>
      </c>
    </row>
    <row r="143" spans="1:16">
      <c r="A143" s="146" t="s">
        <v>197</v>
      </c>
      <c r="B143" s="144" t="s">
        <v>1892</v>
      </c>
      <c r="C143" s="144" t="s">
        <v>1893</v>
      </c>
      <c r="E143">
        <v>442</v>
      </c>
      <c r="F143">
        <v>473</v>
      </c>
      <c r="G143">
        <v>568</v>
      </c>
      <c r="H143">
        <v>656</v>
      </c>
      <c r="I143">
        <v>732</v>
      </c>
      <c r="J143" s="182">
        <v>808</v>
      </c>
      <c r="K143">
        <v>449</v>
      </c>
      <c r="L143">
        <v>528</v>
      </c>
      <c r="M143">
        <v>626</v>
      </c>
      <c r="N143">
        <v>820</v>
      </c>
      <c r="O143">
        <v>896</v>
      </c>
      <c r="P143" s="182">
        <v>970</v>
      </c>
    </row>
    <row r="144" spans="1:16">
      <c r="A144" s="146" t="s">
        <v>198</v>
      </c>
      <c r="B144" s="144" t="s">
        <v>691</v>
      </c>
      <c r="C144" s="144" t="s">
        <v>1678</v>
      </c>
      <c r="D144" s="171"/>
      <c r="E144">
        <v>470</v>
      </c>
      <c r="F144">
        <v>540</v>
      </c>
      <c r="G144">
        <v>642</v>
      </c>
      <c r="H144">
        <v>749</v>
      </c>
      <c r="I144">
        <v>836</v>
      </c>
      <c r="J144" s="182">
        <v>922</v>
      </c>
      <c r="K144">
        <v>470</v>
      </c>
      <c r="L144">
        <v>541</v>
      </c>
      <c r="M144">
        <v>642</v>
      </c>
      <c r="N144">
        <v>940</v>
      </c>
      <c r="O144">
        <v>1029</v>
      </c>
      <c r="P144" s="182">
        <v>1117</v>
      </c>
    </row>
    <row r="145" spans="1:16">
      <c r="A145" s="146" t="s">
        <v>199</v>
      </c>
      <c r="B145" s="144" t="s">
        <v>1896</v>
      </c>
      <c r="C145" s="144" t="s">
        <v>1897</v>
      </c>
      <c r="E145">
        <v>449</v>
      </c>
      <c r="F145">
        <v>504</v>
      </c>
      <c r="G145">
        <v>608</v>
      </c>
      <c r="H145">
        <v>703</v>
      </c>
      <c r="I145">
        <v>785</v>
      </c>
      <c r="J145" s="182">
        <v>866</v>
      </c>
      <c r="K145">
        <v>449</v>
      </c>
      <c r="L145">
        <v>504</v>
      </c>
      <c r="M145">
        <v>626</v>
      </c>
      <c r="N145">
        <v>880</v>
      </c>
      <c r="O145">
        <v>908</v>
      </c>
      <c r="P145" s="182">
        <v>1043</v>
      </c>
    </row>
    <row r="146" spans="1:16">
      <c r="A146" s="146" t="s">
        <v>200</v>
      </c>
      <c r="B146" s="144" t="s">
        <v>1898</v>
      </c>
      <c r="C146" s="144" t="s">
        <v>1899</v>
      </c>
      <c r="E146">
        <v>450</v>
      </c>
      <c r="F146">
        <v>536</v>
      </c>
      <c r="G146">
        <v>635</v>
      </c>
      <c r="H146">
        <v>806</v>
      </c>
      <c r="I146">
        <v>900</v>
      </c>
      <c r="J146" s="182">
        <v>992</v>
      </c>
      <c r="K146">
        <v>450</v>
      </c>
      <c r="L146">
        <v>536</v>
      </c>
      <c r="M146">
        <v>635</v>
      </c>
      <c r="N146">
        <v>936</v>
      </c>
      <c r="O146">
        <v>939</v>
      </c>
      <c r="P146" s="182">
        <v>1080</v>
      </c>
    </row>
    <row r="147" spans="1:16">
      <c r="A147" s="146" t="s">
        <v>201</v>
      </c>
      <c r="B147" s="144" t="s">
        <v>1900</v>
      </c>
      <c r="C147" s="144" t="s">
        <v>1901</v>
      </c>
      <c r="E147">
        <v>481</v>
      </c>
      <c r="F147">
        <v>515</v>
      </c>
      <c r="G147">
        <v>618</v>
      </c>
      <c r="H147">
        <v>715</v>
      </c>
      <c r="I147">
        <v>797</v>
      </c>
      <c r="J147" s="182">
        <v>880</v>
      </c>
      <c r="K147">
        <v>501</v>
      </c>
      <c r="L147">
        <v>546</v>
      </c>
      <c r="M147">
        <v>635</v>
      </c>
      <c r="N147">
        <v>820</v>
      </c>
      <c r="O147">
        <v>980</v>
      </c>
      <c r="P147" s="182">
        <v>1062</v>
      </c>
    </row>
    <row r="148" spans="1:16">
      <c r="A148" s="184" t="s">
        <v>56</v>
      </c>
      <c r="B148" s="185" t="s">
        <v>705</v>
      </c>
      <c r="C148" s="185" t="s">
        <v>1670</v>
      </c>
      <c r="D148" s="171"/>
      <c r="E148">
        <v>586</v>
      </c>
      <c r="F148">
        <v>628</v>
      </c>
      <c r="G148">
        <v>753</v>
      </c>
      <c r="H148">
        <v>870</v>
      </c>
      <c r="I148">
        <v>971</v>
      </c>
      <c r="J148" s="182">
        <v>1071</v>
      </c>
      <c r="K148" s="183">
        <v>636</v>
      </c>
      <c r="L148" s="183">
        <v>765</v>
      </c>
      <c r="M148" s="183">
        <v>945</v>
      </c>
      <c r="N148">
        <v>1097</v>
      </c>
      <c r="O148">
        <v>1205</v>
      </c>
      <c r="P148" s="182">
        <v>1311</v>
      </c>
    </row>
    <row r="149" spans="1:16">
      <c r="A149" s="146" t="s">
        <v>202</v>
      </c>
      <c r="B149" s="144" t="s">
        <v>1902</v>
      </c>
      <c r="C149" s="144" t="s">
        <v>1903</v>
      </c>
      <c r="E149">
        <v>463</v>
      </c>
      <c r="F149">
        <v>496</v>
      </c>
      <c r="G149">
        <v>596</v>
      </c>
      <c r="H149">
        <v>689</v>
      </c>
      <c r="I149">
        <v>768</v>
      </c>
      <c r="J149" s="182">
        <v>848</v>
      </c>
      <c r="K149">
        <v>499</v>
      </c>
      <c r="L149">
        <v>531</v>
      </c>
      <c r="M149">
        <v>705</v>
      </c>
      <c r="N149">
        <v>862</v>
      </c>
      <c r="O149">
        <v>943</v>
      </c>
      <c r="P149" s="182">
        <v>1021</v>
      </c>
    </row>
    <row r="150" spans="1:16">
      <c r="A150" s="146" t="s">
        <v>203</v>
      </c>
      <c r="B150" s="144" t="s">
        <v>1904</v>
      </c>
      <c r="C150" s="144" t="s">
        <v>1905</v>
      </c>
      <c r="E150">
        <v>489</v>
      </c>
      <c r="F150">
        <v>511</v>
      </c>
      <c r="G150">
        <v>653</v>
      </c>
      <c r="H150">
        <v>755</v>
      </c>
      <c r="I150">
        <v>842</v>
      </c>
      <c r="J150" s="182">
        <v>930</v>
      </c>
      <c r="K150">
        <v>489</v>
      </c>
      <c r="L150">
        <v>511</v>
      </c>
      <c r="M150">
        <v>691</v>
      </c>
      <c r="N150">
        <v>861</v>
      </c>
      <c r="O150">
        <v>923</v>
      </c>
      <c r="P150" s="182">
        <v>1061</v>
      </c>
    </row>
    <row r="151" spans="1:16">
      <c r="A151" s="146" t="s">
        <v>204</v>
      </c>
      <c r="B151" s="144" t="s">
        <v>1906</v>
      </c>
      <c r="C151" s="144" t="s">
        <v>1907</v>
      </c>
      <c r="E151">
        <v>455</v>
      </c>
      <c r="F151">
        <v>487</v>
      </c>
      <c r="G151">
        <v>585</v>
      </c>
      <c r="H151">
        <v>675</v>
      </c>
      <c r="I151">
        <v>753</v>
      </c>
      <c r="J151" s="182">
        <v>831</v>
      </c>
      <c r="K151">
        <v>513</v>
      </c>
      <c r="L151">
        <v>611</v>
      </c>
      <c r="M151">
        <v>725</v>
      </c>
      <c r="N151">
        <v>844</v>
      </c>
      <c r="O151">
        <v>921</v>
      </c>
      <c r="P151" s="182">
        <v>998</v>
      </c>
    </row>
    <row r="152" spans="1:16">
      <c r="A152" s="146" t="s">
        <v>205</v>
      </c>
      <c r="B152" s="144" t="s">
        <v>1908</v>
      </c>
      <c r="C152" s="144" t="s">
        <v>1909</v>
      </c>
      <c r="E152">
        <v>492</v>
      </c>
      <c r="F152">
        <v>527</v>
      </c>
      <c r="G152">
        <v>632</v>
      </c>
      <c r="H152">
        <v>730</v>
      </c>
      <c r="I152">
        <v>815</v>
      </c>
      <c r="J152" s="182">
        <v>899</v>
      </c>
      <c r="K152">
        <v>547</v>
      </c>
      <c r="L152">
        <v>569</v>
      </c>
      <c r="M152">
        <v>724</v>
      </c>
      <c r="N152">
        <v>917</v>
      </c>
      <c r="O152">
        <v>953</v>
      </c>
      <c r="P152" s="182">
        <v>1080</v>
      </c>
    </row>
    <row r="153" spans="1:16">
      <c r="A153" s="146" t="s">
        <v>206</v>
      </c>
      <c r="B153" s="144" t="s">
        <v>1910</v>
      </c>
      <c r="C153" s="144" t="s">
        <v>1911</v>
      </c>
      <c r="E153">
        <v>471</v>
      </c>
      <c r="F153">
        <v>517</v>
      </c>
      <c r="G153">
        <v>665</v>
      </c>
      <c r="H153">
        <v>887</v>
      </c>
      <c r="I153">
        <v>965</v>
      </c>
      <c r="J153" s="182">
        <v>1110</v>
      </c>
      <c r="K153">
        <v>471</v>
      </c>
      <c r="L153">
        <v>517</v>
      </c>
      <c r="M153">
        <v>665</v>
      </c>
      <c r="N153">
        <v>887</v>
      </c>
      <c r="O153">
        <v>965</v>
      </c>
      <c r="P153" s="182">
        <v>1110</v>
      </c>
    </row>
    <row r="154" spans="1:16">
      <c r="A154" s="146" t="s">
        <v>68</v>
      </c>
      <c r="B154" s="144" t="s">
        <v>722</v>
      </c>
      <c r="C154" s="144" t="s">
        <v>1684</v>
      </c>
      <c r="D154" s="171"/>
      <c r="E154">
        <v>482</v>
      </c>
      <c r="F154">
        <v>531</v>
      </c>
      <c r="G154">
        <v>638</v>
      </c>
      <c r="H154">
        <v>737</v>
      </c>
      <c r="I154">
        <v>822</v>
      </c>
      <c r="J154" s="182">
        <v>908</v>
      </c>
      <c r="K154">
        <v>482</v>
      </c>
      <c r="L154">
        <v>562</v>
      </c>
      <c r="M154">
        <v>738</v>
      </c>
      <c r="N154">
        <v>924</v>
      </c>
      <c r="O154">
        <v>1011</v>
      </c>
      <c r="P154" s="182">
        <v>1097</v>
      </c>
    </row>
    <row r="155" spans="1:16">
      <c r="A155" s="146" t="s">
        <v>207</v>
      </c>
      <c r="B155" s="144" t="s">
        <v>1912</v>
      </c>
      <c r="C155" s="144" t="s">
        <v>1913</v>
      </c>
      <c r="E155">
        <v>449</v>
      </c>
      <c r="F155">
        <v>481</v>
      </c>
      <c r="G155">
        <v>577</v>
      </c>
      <c r="H155">
        <v>667</v>
      </c>
      <c r="I155">
        <v>745</v>
      </c>
      <c r="J155" s="182">
        <v>821</v>
      </c>
      <c r="K155">
        <v>449</v>
      </c>
      <c r="L155">
        <v>528</v>
      </c>
      <c r="M155">
        <v>626</v>
      </c>
      <c r="N155">
        <v>834</v>
      </c>
      <c r="O155">
        <v>910</v>
      </c>
      <c r="P155" s="182">
        <v>986</v>
      </c>
    </row>
    <row r="156" spans="1:16">
      <c r="A156" s="146" t="s">
        <v>208</v>
      </c>
      <c r="B156" s="144" t="s">
        <v>1918</v>
      </c>
      <c r="C156" s="144" t="s">
        <v>1919</v>
      </c>
      <c r="E156">
        <v>442</v>
      </c>
      <c r="F156">
        <v>473</v>
      </c>
      <c r="G156">
        <v>568</v>
      </c>
      <c r="H156">
        <v>656</v>
      </c>
      <c r="I156">
        <v>732</v>
      </c>
      <c r="J156" s="182">
        <v>808</v>
      </c>
      <c r="K156">
        <v>500</v>
      </c>
      <c r="L156">
        <v>558</v>
      </c>
      <c r="M156">
        <v>635</v>
      </c>
      <c r="N156">
        <v>820</v>
      </c>
      <c r="O156">
        <v>896</v>
      </c>
      <c r="P156" s="182">
        <v>970</v>
      </c>
    </row>
    <row r="157" spans="1:16">
      <c r="A157" s="146" t="s">
        <v>209</v>
      </c>
      <c r="B157" s="144" t="s">
        <v>1920</v>
      </c>
      <c r="C157" s="144" t="s">
        <v>1921</v>
      </c>
      <c r="E157">
        <v>442</v>
      </c>
      <c r="F157">
        <v>473</v>
      </c>
      <c r="G157">
        <v>568</v>
      </c>
      <c r="H157">
        <v>656</v>
      </c>
      <c r="I157">
        <v>732</v>
      </c>
      <c r="J157" s="182">
        <v>808</v>
      </c>
      <c r="K157">
        <v>479</v>
      </c>
      <c r="L157">
        <v>500</v>
      </c>
      <c r="M157">
        <v>676</v>
      </c>
      <c r="N157">
        <v>820</v>
      </c>
      <c r="O157">
        <v>896</v>
      </c>
      <c r="P157" s="182">
        <v>970</v>
      </c>
    </row>
    <row r="158" spans="1:16">
      <c r="A158" s="146" t="s">
        <v>210</v>
      </c>
      <c r="B158" s="144" t="s">
        <v>1922</v>
      </c>
      <c r="C158" s="144" t="s">
        <v>1923</v>
      </c>
      <c r="E158">
        <v>445</v>
      </c>
      <c r="F158">
        <v>476</v>
      </c>
      <c r="G158">
        <v>572</v>
      </c>
      <c r="H158">
        <v>660</v>
      </c>
      <c r="I158">
        <v>737</v>
      </c>
      <c r="J158" s="182">
        <v>813</v>
      </c>
      <c r="K158">
        <v>522</v>
      </c>
      <c r="L158">
        <v>599</v>
      </c>
      <c r="M158">
        <v>721</v>
      </c>
      <c r="N158">
        <v>824</v>
      </c>
      <c r="O158">
        <v>900</v>
      </c>
      <c r="P158" s="182">
        <v>975</v>
      </c>
    </row>
    <row r="159" spans="1:16">
      <c r="A159" s="146" t="s">
        <v>211</v>
      </c>
      <c r="B159" s="144" t="s">
        <v>1924</v>
      </c>
      <c r="C159" s="144" t="s">
        <v>1925</v>
      </c>
      <c r="E159">
        <v>475</v>
      </c>
      <c r="F159">
        <v>486</v>
      </c>
      <c r="G159">
        <v>626</v>
      </c>
      <c r="H159">
        <v>730</v>
      </c>
      <c r="I159">
        <v>815</v>
      </c>
      <c r="J159" s="182">
        <v>899</v>
      </c>
      <c r="K159">
        <v>475</v>
      </c>
      <c r="L159">
        <v>486</v>
      </c>
      <c r="M159">
        <v>626</v>
      </c>
      <c r="N159">
        <v>917</v>
      </c>
      <c r="O159">
        <v>926</v>
      </c>
      <c r="P159" s="182">
        <v>1065</v>
      </c>
    </row>
    <row r="160" spans="1:16">
      <c r="A160" s="146" t="s">
        <v>212</v>
      </c>
      <c r="B160" s="144" t="s">
        <v>1926</v>
      </c>
      <c r="C160" s="144" t="s">
        <v>1927</v>
      </c>
      <c r="E160">
        <v>415</v>
      </c>
      <c r="F160">
        <v>484</v>
      </c>
      <c r="G160">
        <v>581</v>
      </c>
      <c r="H160">
        <v>671</v>
      </c>
      <c r="I160">
        <v>748</v>
      </c>
      <c r="J160" s="182">
        <v>826</v>
      </c>
      <c r="K160">
        <v>415</v>
      </c>
      <c r="L160">
        <v>515</v>
      </c>
      <c r="M160">
        <v>697</v>
      </c>
      <c r="N160">
        <v>839</v>
      </c>
      <c r="O160">
        <v>916</v>
      </c>
      <c r="P160" s="182">
        <v>992</v>
      </c>
    </row>
    <row r="161" spans="1:16">
      <c r="A161" s="146" t="s">
        <v>213</v>
      </c>
      <c r="B161" s="144" t="s">
        <v>1928</v>
      </c>
      <c r="C161" s="144" t="s">
        <v>1929</v>
      </c>
      <c r="E161">
        <v>442</v>
      </c>
      <c r="F161">
        <v>473</v>
      </c>
      <c r="G161">
        <v>568</v>
      </c>
      <c r="H161">
        <v>656</v>
      </c>
      <c r="I161">
        <v>732</v>
      </c>
      <c r="J161" s="182">
        <v>808</v>
      </c>
      <c r="K161">
        <v>469</v>
      </c>
      <c r="L161">
        <v>528</v>
      </c>
      <c r="M161">
        <v>626</v>
      </c>
      <c r="N161">
        <v>820</v>
      </c>
      <c r="O161">
        <v>896</v>
      </c>
      <c r="P161" s="182">
        <v>970</v>
      </c>
    </row>
    <row r="162" spans="1:16">
      <c r="A162" s="146" t="s">
        <v>214</v>
      </c>
      <c r="B162" s="144" t="s">
        <v>1914</v>
      </c>
      <c r="C162" s="144" t="s">
        <v>1915</v>
      </c>
      <c r="E162">
        <v>442</v>
      </c>
      <c r="F162">
        <v>473</v>
      </c>
      <c r="G162">
        <v>568</v>
      </c>
      <c r="H162">
        <v>656</v>
      </c>
      <c r="I162">
        <v>732</v>
      </c>
      <c r="J162" s="182">
        <v>808</v>
      </c>
      <c r="K162">
        <v>477</v>
      </c>
      <c r="L162">
        <v>485</v>
      </c>
      <c r="M162">
        <v>626</v>
      </c>
      <c r="N162">
        <v>820</v>
      </c>
      <c r="O162">
        <v>896</v>
      </c>
      <c r="P162" s="182">
        <v>970</v>
      </c>
    </row>
    <row r="163" spans="1:16">
      <c r="A163" s="146" t="s">
        <v>90</v>
      </c>
      <c r="B163" s="144" t="s">
        <v>731</v>
      </c>
      <c r="C163" s="144" t="s">
        <v>1704</v>
      </c>
      <c r="D163" s="171"/>
      <c r="E163">
        <v>477</v>
      </c>
      <c r="F163">
        <v>513</v>
      </c>
      <c r="G163">
        <v>616</v>
      </c>
      <c r="H163">
        <v>711</v>
      </c>
      <c r="I163">
        <v>793</v>
      </c>
      <c r="J163" s="182">
        <v>876</v>
      </c>
      <c r="K163">
        <v>477</v>
      </c>
      <c r="L163">
        <v>560</v>
      </c>
      <c r="M163">
        <v>758</v>
      </c>
      <c r="N163">
        <v>890</v>
      </c>
      <c r="O163">
        <v>974</v>
      </c>
      <c r="P163" s="182">
        <v>1056</v>
      </c>
    </row>
    <row r="164" spans="1:16">
      <c r="A164" s="146" t="s">
        <v>215</v>
      </c>
      <c r="B164" s="144" t="s">
        <v>1916</v>
      </c>
      <c r="C164" s="144" t="s">
        <v>1917</v>
      </c>
      <c r="E164">
        <v>462</v>
      </c>
      <c r="F164">
        <v>495</v>
      </c>
      <c r="G164">
        <v>595</v>
      </c>
      <c r="H164">
        <v>686</v>
      </c>
      <c r="I164">
        <v>766</v>
      </c>
      <c r="J164" s="182">
        <v>845</v>
      </c>
      <c r="K164">
        <v>471</v>
      </c>
      <c r="L164">
        <v>517</v>
      </c>
      <c r="M164">
        <v>665</v>
      </c>
      <c r="N164">
        <v>858</v>
      </c>
      <c r="O164">
        <v>938</v>
      </c>
      <c r="P164" s="182">
        <v>1016</v>
      </c>
    </row>
    <row r="165" spans="1:16">
      <c r="A165" s="146" t="s">
        <v>216</v>
      </c>
      <c r="B165" s="144" t="s">
        <v>755</v>
      </c>
      <c r="C165" s="144" t="s">
        <v>1697</v>
      </c>
      <c r="D165" s="171"/>
      <c r="E165">
        <v>521</v>
      </c>
      <c r="F165">
        <v>562</v>
      </c>
      <c r="G165">
        <v>675</v>
      </c>
      <c r="H165">
        <v>778</v>
      </c>
      <c r="I165">
        <v>868</v>
      </c>
      <c r="J165" s="182">
        <v>958</v>
      </c>
      <c r="K165">
        <v>521</v>
      </c>
      <c r="L165">
        <v>579</v>
      </c>
      <c r="M165">
        <v>711</v>
      </c>
      <c r="N165">
        <v>914</v>
      </c>
      <c r="O165">
        <v>990</v>
      </c>
      <c r="P165" s="182">
        <v>1139</v>
      </c>
    </row>
    <row r="166" spans="1:16">
      <c r="A166" s="146" t="s">
        <v>217</v>
      </c>
      <c r="B166" s="144" t="s">
        <v>1930</v>
      </c>
      <c r="C166" s="144" t="s">
        <v>1931</v>
      </c>
      <c r="E166">
        <v>470</v>
      </c>
      <c r="F166">
        <v>483</v>
      </c>
      <c r="G166">
        <v>605</v>
      </c>
      <c r="H166">
        <v>698</v>
      </c>
      <c r="I166">
        <v>778</v>
      </c>
      <c r="J166" s="182">
        <v>859</v>
      </c>
      <c r="K166">
        <v>475</v>
      </c>
      <c r="L166">
        <v>483</v>
      </c>
      <c r="M166">
        <v>626</v>
      </c>
      <c r="N166">
        <v>849</v>
      </c>
      <c r="O166">
        <v>908</v>
      </c>
      <c r="P166" s="182">
        <v>1036</v>
      </c>
    </row>
    <row r="167" spans="1:16">
      <c r="A167" s="146" t="s">
        <v>71</v>
      </c>
      <c r="B167" s="144" t="s">
        <v>761</v>
      </c>
      <c r="C167" s="144" t="s">
        <v>1686</v>
      </c>
      <c r="D167" s="171"/>
      <c r="E167">
        <v>578</v>
      </c>
      <c r="F167">
        <v>628</v>
      </c>
      <c r="G167">
        <v>753</v>
      </c>
      <c r="H167">
        <v>870</v>
      </c>
      <c r="I167">
        <v>971</v>
      </c>
      <c r="J167" s="182">
        <v>1071</v>
      </c>
      <c r="K167">
        <v>578</v>
      </c>
      <c r="L167">
        <v>719</v>
      </c>
      <c r="M167">
        <v>937</v>
      </c>
      <c r="N167">
        <v>1097</v>
      </c>
      <c r="O167">
        <v>1205</v>
      </c>
      <c r="P167" s="182">
        <v>1311</v>
      </c>
    </row>
    <row r="168" spans="1:16">
      <c r="A168" s="146" t="s">
        <v>218</v>
      </c>
      <c r="B168" s="144" t="s">
        <v>1932</v>
      </c>
      <c r="C168" s="144" t="s">
        <v>1933</v>
      </c>
      <c r="E168">
        <v>443</v>
      </c>
      <c r="F168">
        <v>485</v>
      </c>
      <c r="G168">
        <v>582</v>
      </c>
      <c r="H168">
        <v>672</v>
      </c>
      <c r="I168">
        <v>750</v>
      </c>
      <c r="J168" s="182">
        <v>828</v>
      </c>
      <c r="K168">
        <v>443</v>
      </c>
      <c r="L168">
        <v>494</v>
      </c>
      <c r="M168">
        <v>626</v>
      </c>
      <c r="N168">
        <v>840</v>
      </c>
      <c r="O168">
        <v>918</v>
      </c>
      <c r="P168" s="182">
        <v>994</v>
      </c>
    </row>
    <row r="169" spans="1:16">
      <c r="A169" s="146" t="s">
        <v>219</v>
      </c>
      <c r="B169" s="144" t="s">
        <v>1934</v>
      </c>
      <c r="C169" s="144" t="s">
        <v>1935</v>
      </c>
      <c r="E169">
        <v>442</v>
      </c>
      <c r="F169">
        <v>473</v>
      </c>
      <c r="G169">
        <v>568</v>
      </c>
      <c r="H169">
        <v>656</v>
      </c>
      <c r="I169">
        <v>732</v>
      </c>
      <c r="J169" s="182">
        <v>808</v>
      </c>
      <c r="K169">
        <v>463</v>
      </c>
      <c r="L169">
        <v>498</v>
      </c>
      <c r="M169">
        <v>632</v>
      </c>
      <c r="N169">
        <v>820</v>
      </c>
      <c r="O169">
        <v>896</v>
      </c>
      <c r="P169" s="182">
        <v>970</v>
      </c>
    </row>
    <row r="170" spans="1:16">
      <c r="A170" s="146" t="s">
        <v>220</v>
      </c>
      <c r="B170" s="144" t="s">
        <v>1936</v>
      </c>
      <c r="C170" s="144" t="s">
        <v>1937</v>
      </c>
      <c r="E170">
        <v>448</v>
      </c>
      <c r="F170">
        <v>480</v>
      </c>
      <c r="G170">
        <v>576</v>
      </c>
      <c r="H170">
        <v>665</v>
      </c>
      <c r="I170">
        <v>742</v>
      </c>
      <c r="J170" s="182">
        <v>819</v>
      </c>
      <c r="K170">
        <v>449</v>
      </c>
      <c r="L170">
        <v>528</v>
      </c>
      <c r="M170">
        <v>626</v>
      </c>
      <c r="N170">
        <v>831</v>
      </c>
      <c r="O170">
        <v>908</v>
      </c>
      <c r="P170" s="182">
        <v>982</v>
      </c>
    </row>
    <row r="171" spans="1:16">
      <c r="A171" s="146" t="s">
        <v>221</v>
      </c>
      <c r="B171" s="144" t="s">
        <v>1938</v>
      </c>
      <c r="C171" s="144" t="s">
        <v>1939</v>
      </c>
      <c r="E171">
        <v>469</v>
      </c>
      <c r="F171">
        <v>489</v>
      </c>
      <c r="G171">
        <v>633</v>
      </c>
      <c r="H171">
        <v>732</v>
      </c>
      <c r="I171">
        <v>817</v>
      </c>
      <c r="J171" s="182">
        <v>901</v>
      </c>
      <c r="K171">
        <v>469</v>
      </c>
      <c r="L171">
        <v>489</v>
      </c>
      <c r="M171">
        <v>662</v>
      </c>
      <c r="N171">
        <v>918</v>
      </c>
      <c r="O171">
        <v>935</v>
      </c>
      <c r="P171" s="182">
        <v>1075</v>
      </c>
    </row>
    <row r="172" spans="1:16">
      <c r="A172" s="184" t="s">
        <v>57</v>
      </c>
      <c r="B172" s="185" t="s">
        <v>775</v>
      </c>
      <c r="C172" s="185" t="s">
        <v>1671</v>
      </c>
      <c r="D172" s="171"/>
      <c r="E172">
        <v>586</v>
      </c>
      <c r="F172">
        <v>628</v>
      </c>
      <c r="G172">
        <v>753</v>
      </c>
      <c r="H172">
        <v>870</v>
      </c>
      <c r="I172">
        <v>971</v>
      </c>
      <c r="J172" s="182">
        <v>1071</v>
      </c>
      <c r="K172" s="183">
        <v>636</v>
      </c>
      <c r="L172" s="183">
        <v>765</v>
      </c>
      <c r="M172" s="183">
        <v>945</v>
      </c>
      <c r="N172">
        <v>1097</v>
      </c>
      <c r="O172">
        <v>1205</v>
      </c>
      <c r="P172" s="182">
        <v>1311</v>
      </c>
    </row>
    <row r="173" spans="1:16">
      <c r="A173" s="146" t="s">
        <v>222</v>
      </c>
      <c r="B173" s="144" t="s">
        <v>1940</v>
      </c>
      <c r="C173" s="144" t="s">
        <v>1941</v>
      </c>
      <c r="E173">
        <v>452</v>
      </c>
      <c r="F173">
        <v>485</v>
      </c>
      <c r="G173">
        <v>582</v>
      </c>
      <c r="H173">
        <v>672</v>
      </c>
      <c r="I173">
        <v>750</v>
      </c>
      <c r="J173" s="182">
        <v>828</v>
      </c>
      <c r="K173">
        <v>536</v>
      </c>
      <c r="L173">
        <v>539</v>
      </c>
      <c r="M173">
        <v>665</v>
      </c>
      <c r="N173">
        <v>828</v>
      </c>
      <c r="O173">
        <v>918</v>
      </c>
      <c r="P173" s="182">
        <v>994</v>
      </c>
    </row>
    <row r="174" spans="1:16">
      <c r="A174" s="146" t="s">
        <v>223</v>
      </c>
      <c r="B174" s="144" t="s">
        <v>1942</v>
      </c>
      <c r="C174" s="144" t="s">
        <v>1943</v>
      </c>
      <c r="E174">
        <v>443</v>
      </c>
      <c r="F174">
        <v>494</v>
      </c>
      <c r="G174">
        <v>593</v>
      </c>
      <c r="H174">
        <v>685</v>
      </c>
      <c r="I174">
        <v>765</v>
      </c>
      <c r="J174" s="182">
        <v>843</v>
      </c>
      <c r="K174">
        <v>443</v>
      </c>
      <c r="L174">
        <v>499</v>
      </c>
      <c r="M174">
        <v>626</v>
      </c>
      <c r="N174">
        <v>857</v>
      </c>
      <c r="O174">
        <v>908</v>
      </c>
      <c r="P174" s="182">
        <v>1015</v>
      </c>
    </row>
    <row r="175" spans="1:16">
      <c r="A175" s="146" t="s">
        <v>224</v>
      </c>
      <c r="B175" s="144" t="s">
        <v>1944</v>
      </c>
      <c r="C175" s="144" t="s">
        <v>1945</v>
      </c>
      <c r="E175">
        <v>442</v>
      </c>
      <c r="F175">
        <v>473</v>
      </c>
      <c r="G175">
        <v>568</v>
      </c>
      <c r="H175">
        <v>656</v>
      </c>
      <c r="I175">
        <v>732</v>
      </c>
      <c r="J175" s="182">
        <v>808</v>
      </c>
      <c r="K175">
        <v>449</v>
      </c>
      <c r="L175">
        <v>501</v>
      </c>
      <c r="M175">
        <v>626</v>
      </c>
      <c r="N175">
        <v>780</v>
      </c>
      <c r="O175">
        <v>896</v>
      </c>
      <c r="P175" s="182">
        <v>970</v>
      </c>
    </row>
    <row r="176" spans="1:16">
      <c r="A176" s="146" t="s">
        <v>225</v>
      </c>
      <c r="B176" s="144" t="s">
        <v>1946</v>
      </c>
      <c r="C176" s="144" t="s">
        <v>1947</v>
      </c>
      <c r="E176">
        <v>442</v>
      </c>
      <c r="F176">
        <v>473</v>
      </c>
      <c r="G176">
        <v>568</v>
      </c>
      <c r="H176">
        <v>656</v>
      </c>
      <c r="I176">
        <v>732</v>
      </c>
      <c r="J176" s="182">
        <v>808</v>
      </c>
      <c r="K176">
        <v>555</v>
      </c>
      <c r="L176">
        <v>596</v>
      </c>
      <c r="M176">
        <v>718</v>
      </c>
      <c r="N176">
        <v>820</v>
      </c>
      <c r="O176">
        <v>896</v>
      </c>
      <c r="P176" s="182">
        <v>970</v>
      </c>
    </row>
    <row r="177" spans="1:16">
      <c r="A177" s="146" t="s">
        <v>226</v>
      </c>
      <c r="B177" s="144" t="s">
        <v>1948</v>
      </c>
      <c r="C177" s="144" t="s">
        <v>1949</v>
      </c>
      <c r="E177">
        <v>457</v>
      </c>
      <c r="F177">
        <v>490</v>
      </c>
      <c r="G177">
        <v>587</v>
      </c>
      <c r="H177">
        <v>678</v>
      </c>
      <c r="I177">
        <v>757</v>
      </c>
      <c r="J177" s="182">
        <v>836</v>
      </c>
      <c r="K177">
        <v>568</v>
      </c>
      <c r="L177">
        <v>572</v>
      </c>
      <c r="M177">
        <v>743</v>
      </c>
      <c r="N177">
        <v>849</v>
      </c>
      <c r="O177">
        <v>928</v>
      </c>
      <c r="P177" s="182">
        <v>1005</v>
      </c>
    </row>
    <row r="178" spans="1:16">
      <c r="A178" s="146" t="s">
        <v>227</v>
      </c>
      <c r="B178" s="144" t="s">
        <v>1950</v>
      </c>
      <c r="C178" s="144" t="s">
        <v>1951</v>
      </c>
      <c r="E178">
        <v>442</v>
      </c>
      <c r="F178">
        <v>473</v>
      </c>
      <c r="G178">
        <v>568</v>
      </c>
      <c r="H178">
        <v>656</v>
      </c>
      <c r="I178">
        <v>732</v>
      </c>
      <c r="J178" s="182">
        <v>808</v>
      </c>
      <c r="K178">
        <v>443</v>
      </c>
      <c r="L178">
        <v>519</v>
      </c>
      <c r="M178">
        <v>626</v>
      </c>
      <c r="N178">
        <v>780</v>
      </c>
      <c r="O178">
        <v>837</v>
      </c>
      <c r="P178" s="182">
        <v>963</v>
      </c>
    </row>
    <row r="179" spans="1:16">
      <c r="A179" s="146" t="s">
        <v>228</v>
      </c>
      <c r="B179" s="144" t="s">
        <v>1952</v>
      </c>
      <c r="C179" s="144" t="s">
        <v>1953</v>
      </c>
      <c r="E179">
        <v>450</v>
      </c>
      <c r="F179">
        <v>482</v>
      </c>
      <c r="G179">
        <v>578</v>
      </c>
      <c r="H179">
        <v>668</v>
      </c>
      <c r="I179">
        <v>746</v>
      </c>
      <c r="J179" s="182">
        <v>823</v>
      </c>
      <c r="K179">
        <v>452</v>
      </c>
      <c r="L179">
        <v>528</v>
      </c>
      <c r="M179">
        <v>626</v>
      </c>
      <c r="N179">
        <v>835</v>
      </c>
      <c r="O179">
        <v>911</v>
      </c>
      <c r="P179" s="182">
        <v>987</v>
      </c>
    </row>
    <row r="180" spans="1:16">
      <c r="A180" s="146" t="s">
        <v>38</v>
      </c>
      <c r="B180" s="144" t="s">
        <v>799</v>
      </c>
      <c r="C180" s="144" t="s">
        <v>1650</v>
      </c>
      <c r="D180" s="171"/>
      <c r="E180">
        <v>475</v>
      </c>
      <c r="F180">
        <v>508</v>
      </c>
      <c r="G180">
        <v>610</v>
      </c>
      <c r="H180">
        <v>705</v>
      </c>
      <c r="I180">
        <v>786</v>
      </c>
      <c r="J180" s="182">
        <v>868</v>
      </c>
      <c r="K180">
        <v>551</v>
      </c>
      <c r="L180">
        <v>641</v>
      </c>
      <c r="M180">
        <v>772</v>
      </c>
      <c r="N180">
        <v>883</v>
      </c>
      <c r="O180">
        <v>965</v>
      </c>
      <c r="P180" s="182">
        <v>1047</v>
      </c>
    </row>
    <row r="181" spans="1:16">
      <c r="A181" s="146" t="s">
        <v>229</v>
      </c>
      <c r="B181" s="144" t="s">
        <v>1954</v>
      </c>
      <c r="C181" s="144" t="s">
        <v>1955</v>
      </c>
      <c r="E181">
        <v>470</v>
      </c>
      <c r="F181">
        <v>528</v>
      </c>
      <c r="G181">
        <v>626</v>
      </c>
      <c r="H181">
        <v>814</v>
      </c>
      <c r="I181">
        <v>908</v>
      </c>
      <c r="J181" s="182">
        <v>1002</v>
      </c>
      <c r="K181">
        <v>470</v>
      </c>
      <c r="L181">
        <v>528</v>
      </c>
      <c r="M181">
        <v>626</v>
      </c>
      <c r="N181">
        <v>882</v>
      </c>
      <c r="O181">
        <v>908</v>
      </c>
      <c r="P181" s="182">
        <v>1044</v>
      </c>
    </row>
    <row r="182" spans="1:16">
      <c r="A182" s="146" t="s">
        <v>230</v>
      </c>
      <c r="B182" s="144" t="s">
        <v>1956</v>
      </c>
      <c r="C182" s="144" t="s">
        <v>1957</v>
      </c>
      <c r="E182">
        <v>485</v>
      </c>
      <c r="F182">
        <v>540</v>
      </c>
      <c r="G182">
        <v>648</v>
      </c>
      <c r="H182">
        <v>749</v>
      </c>
      <c r="I182">
        <v>836</v>
      </c>
      <c r="J182" s="182">
        <v>922</v>
      </c>
      <c r="K182">
        <v>485</v>
      </c>
      <c r="L182">
        <v>578</v>
      </c>
      <c r="M182">
        <v>685</v>
      </c>
      <c r="N182">
        <v>940</v>
      </c>
      <c r="O182">
        <v>1029</v>
      </c>
      <c r="P182" s="182">
        <v>1117</v>
      </c>
    </row>
    <row r="183" spans="1:16">
      <c r="A183" s="146" t="s">
        <v>32</v>
      </c>
      <c r="B183" s="144" t="s">
        <v>807</v>
      </c>
      <c r="C183" s="144" t="s">
        <v>1645</v>
      </c>
      <c r="D183" s="171"/>
      <c r="E183">
        <v>503</v>
      </c>
      <c r="F183">
        <v>539</v>
      </c>
      <c r="G183">
        <v>647</v>
      </c>
      <c r="H183">
        <v>747</v>
      </c>
      <c r="I183">
        <v>833</v>
      </c>
      <c r="J183" s="182">
        <v>920</v>
      </c>
      <c r="K183">
        <v>513</v>
      </c>
      <c r="L183">
        <v>643</v>
      </c>
      <c r="M183">
        <v>797</v>
      </c>
      <c r="N183">
        <v>939</v>
      </c>
      <c r="O183">
        <v>1028</v>
      </c>
      <c r="P183" s="182">
        <v>1116</v>
      </c>
    </row>
    <row r="184" spans="1:16">
      <c r="A184" s="146" t="s">
        <v>231</v>
      </c>
      <c r="B184" s="144" t="s">
        <v>1958</v>
      </c>
      <c r="C184" s="144" t="s">
        <v>1959</v>
      </c>
      <c r="E184">
        <v>452</v>
      </c>
      <c r="F184">
        <v>485</v>
      </c>
      <c r="G184">
        <v>582</v>
      </c>
      <c r="H184">
        <v>672</v>
      </c>
      <c r="I184">
        <v>750</v>
      </c>
      <c r="J184" s="182">
        <v>828</v>
      </c>
      <c r="K184">
        <v>484</v>
      </c>
      <c r="L184">
        <v>551</v>
      </c>
      <c r="M184">
        <v>734</v>
      </c>
      <c r="N184">
        <v>840</v>
      </c>
      <c r="O184">
        <v>918</v>
      </c>
      <c r="P184" s="182">
        <v>994</v>
      </c>
    </row>
    <row r="185" spans="1:16">
      <c r="A185" s="146" t="s">
        <v>232</v>
      </c>
      <c r="B185" s="144" t="s">
        <v>1960</v>
      </c>
      <c r="C185" s="144" t="s">
        <v>1961</v>
      </c>
      <c r="E185">
        <v>463</v>
      </c>
      <c r="F185">
        <v>496</v>
      </c>
      <c r="G185">
        <v>596</v>
      </c>
      <c r="H185">
        <v>688</v>
      </c>
      <c r="I185">
        <v>767</v>
      </c>
      <c r="J185" s="182">
        <v>846</v>
      </c>
      <c r="K185">
        <v>478</v>
      </c>
      <c r="L185">
        <v>512</v>
      </c>
      <c r="M185">
        <v>626</v>
      </c>
      <c r="N185">
        <v>799</v>
      </c>
      <c r="O185">
        <v>939</v>
      </c>
      <c r="P185" s="182">
        <v>1017</v>
      </c>
    </row>
    <row r="186" spans="1:16">
      <c r="A186" s="184" t="s">
        <v>48</v>
      </c>
      <c r="B186" s="185" t="s">
        <v>815</v>
      </c>
      <c r="C186" s="185" t="s">
        <v>1662</v>
      </c>
      <c r="D186" s="171"/>
      <c r="E186">
        <v>606</v>
      </c>
      <c r="F186">
        <v>649</v>
      </c>
      <c r="G186">
        <v>778</v>
      </c>
      <c r="H186">
        <v>900</v>
      </c>
      <c r="I186">
        <v>1003</v>
      </c>
      <c r="J186" s="182">
        <v>1108</v>
      </c>
      <c r="K186" s="183">
        <v>652</v>
      </c>
      <c r="L186" s="183">
        <v>714</v>
      </c>
      <c r="M186" s="183">
        <v>924</v>
      </c>
      <c r="N186">
        <v>1136</v>
      </c>
      <c r="O186">
        <v>1248</v>
      </c>
      <c r="P186" s="182">
        <v>1358</v>
      </c>
    </row>
    <row r="187" spans="1:16">
      <c r="A187" s="146" t="s">
        <v>233</v>
      </c>
      <c r="B187" s="144" t="s">
        <v>1962</v>
      </c>
      <c r="C187" s="144" t="s">
        <v>1963</v>
      </c>
      <c r="E187">
        <v>442</v>
      </c>
      <c r="F187">
        <v>473</v>
      </c>
      <c r="G187">
        <v>568</v>
      </c>
      <c r="H187">
        <v>656</v>
      </c>
      <c r="I187">
        <v>732</v>
      </c>
      <c r="J187" s="182">
        <v>808</v>
      </c>
      <c r="K187">
        <v>470</v>
      </c>
      <c r="L187">
        <v>528</v>
      </c>
      <c r="M187">
        <v>626</v>
      </c>
      <c r="N187">
        <v>820</v>
      </c>
      <c r="O187">
        <v>896</v>
      </c>
      <c r="P187" s="182">
        <v>970</v>
      </c>
    </row>
    <row r="188" spans="1:16">
      <c r="A188" s="146" t="s">
        <v>234</v>
      </c>
      <c r="B188" s="144" t="s">
        <v>1964</v>
      </c>
      <c r="C188" s="144" t="s">
        <v>1965</v>
      </c>
      <c r="E188">
        <v>442</v>
      </c>
      <c r="F188">
        <v>473</v>
      </c>
      <c r="G188">
        <v>568</v>
      </c>
      <c r="H188">
        <v>656</v>
      </c>
      <c r="I188">
        <v>732</v>
      </c>
      <c r="J188" s="182">
        <v>808</v>
      </c>
      <c r="K188">
        <v>477</v>
      </c>
      <c r="L188">
        <v>526</v>
      </c>
      <c r="M188">
        <v>626</v>
      </c>
      <c r="N188">
        <v>820</v>
      </c>
      <c r="O188">
        <v>896</v>
      </c>
      <c r="P188" s="182">
        <v>970</v>
      </c>
    </row>
    <row r="189" spans="1:16">
      <c r="A189" s="146" t="s">
        <v>235</v>
      </c>
      <c r="B189" s="144" t="s">
        <v>1966</v>
      </c>
      <c r="C189" s="144" t="s">
        <v>1967</v>
      </c>
      <c r="E189">
        <v>442</v>
      </c>
      <c r="F189">
        <v>466</v>
      </c>
      <c r="G189">
        <v>568</v>
      </c>
      <c r="H189">
        <v>656</v>
      </c>
      <c r="I189">
        <v>732</v>
      </c>
      <c r="J189" s="182">
        <v>808</v>
      </c>
      <c r="K189">
        <v>455</v>
      </c>
      <c r="L189">
        <v>466</v>
      </c>
      <c r="M189">
        <v>626</v>
      </c>
      <c r="N189">
        <v>820</v>
      </c>
      <c r="O189">
        <v>896</v>
      </c>
      <c r="P189" s="182">
        <v>970</v>
      </c>
    </row>
    <row r="190" spans="1:16">
      <c r="A190" s="146" t="s">
        <v>23</v>
      </c>
      <c r="B190" s="144" t="s">
        <v>826</v>
      </c>
      <c r="C190" s="144" t="s">
        <v>1636</v>
      </c>
      <c r="D190" s="171"/>
      <c r="E190">
        <v>488</v>
      </c>
      <c r="F190">
        <v>576</v>
      </c>
      <c r="G190">
        <v>696</v>
      </c>
      <c r="H190">
        <v>803</v>
      </c>
      <c r="I190">
        <v>896</v>
      </c>
      <c r="J190" s="182">
        <v>989</v>
      </c>
      <c r="K190">
        <v>488</v>
      </c>
      <c r="L190">
        <v>576</v>
      </c>
      <c r="M190">
        <v>757</v>
      </c>
      <c r="N190">
        <v>1010</v>
      </c>
      <c r="O190">
        <v>1081</v>
      </c>
      <c r="P190" s="182">
        <v>1203</v>
      </c>
    </row>
    <row r="191" spans="1:16">
      <c r="A191" s="146" t="s">
        <v>236</v>
      </c>
      <c r="B191" s="144" t="s">
        <v>1968</v>
      </c>
      <c r="C191" s="144" t="s">
        <v>1969</v>
      </c>
      <c r="E191">
        <v>442</v>
      </c>
      <c r="F191">
        <v>473</v>
      </c>
      <c r="G191">
        <v>568</v>
      </c>
      <c r="H191">
        <v>656</v>
      </c>
      <c r="I191">
        <v>732</v>
      </c>
      <c r="J191" s="182">
        <v>808</v>
      </c>
      <c r="K191">
        <v>476</v>
      </c>
      <c r="L191">
        <v>528</v>
      </c>
      <c r="M191">
        <v>626</v>
      </c>
      <c r="N191">
        <v>820</v>
      </c>
      <c r="O191">
        <v>896</v>
      </c>
      <c r="P191" s="182">
        <v>970</v>
      </c>
    </row>
    <row r="192" spans="1:16">
      <c r="A192" s="146" t="s">
        <v>237</v>
      </c>
      <c r="B192" s="144" t="s">
        <v>1970</v>
      </c>
      <c r="C192" s="144" t="s">
        <v>1971</v>
      </c>
      <c r="E192">
        <v>443</v>
      </c>
      <c r="F192">
        <v>463</v>
      </c>
      <c r="G192">
        <v>595</v>
      </c>
      <c r="H192">
        <v>686</v>
      </c>
      <c r="I192">
        <v>766</v>
      </c>
      <c r="J192" s="182">
        <v>845</v>
      </c>
      <c r="K192">
        <v>443</v>
      </c>
      <c r="L192">
        <v>463</v>
      </c>
      <c r="M192">
        <v>626</v>
      </c>
      <c r="N192">
        <v>858</v>
      </c>
      <c r="O192">
        <v>926</v>
      </c>
      <c r="P192" s="182">
        <v>1016</v>
      </c>
    </row>
    <row r="193" spans="1:16">
      <c r="A193" s="146" t="s">
        <v>24</v>
      </c>
      <c r="B193" s="144" t="s">
        <v>834</v>
      </c>
      <c r="C193" s="144" t="s">
        <v>1637</v>
      </c>
      <c r="D193" s="171"/>
      <c r="E193">
        <v>488</v>
      </c>
      <c r="F193">
        <v>576</v>
      </c>
      <c r="G193">
        <v>696</v>
      </c>
      <c r="H193">
        <v>803</v>
      </c>
      <c r="I193">
        <v>896</v>
      </c>
      <c r="J193" s="182">
        <v>989</v>
      </c>
      <c r="K193">
        <v>488</v>
      </c>
      <c r="L193">
        <v>576</v>
      </c>
      <c r="M193">
        <v>757</v>
      </c>
      <c r="N193">
        <v>1010</v>
      </c>
      <c r="O193">
        <v>1081</v>
      </c>
      <c r="P193" s="182">
        <v>1203</v>
      </c>
    </row>
    <row r="194" spans="1:16">
      <c r="A194" s="146" t="s">
        <v>238</v>
      </c>
      <c r="B194" s="144" t="s">
        <v>1972</v>
      </c>
      <c r="C194" s="144" t="s">
        <v>1973</v>
      </c>
      <c r="E194">
        <v>469</v>
      </c>
      <c r="F194">
        <v>508</v>
      </c>
      <c r="G194">
        <v>610</v>
      </c>
      <c r="H194">
        <v>705</v>
      </c>
      <c r="I194">
        <v>786</v>
      </c>
      <c r="J194" s="182">
        <v>868</v>
      </c>
      <c r="K194">
        <v>469</v>
      </c>
      <c r="L194">
        <v>538</v>
      </c>
      <c r="M194">
        <v>663</v>
      </c>
      <c r="N194">
        <v>827</v>
      </c>
      <c r="O194">
        <v>962</v>
      </c>
      <c r="P194" s="182">
        <v>1047</v>
      </c>
    </row>
    <row r="195" spans="1:16">
      <c r="A195" s="146" t="s">
        <v>239</v>
      </c>
      <c r="B195" s="144" t="s">
        <v>1974</v>
      </c>
      <c r="C195" s="144" t="s">
        <v>1975</v>
      </c>
      <c r="E195">
        <v>442</v>
      </c>
      <c r="F195">
        <v>473</v>
      </c>
      <c r="G195">
        <v>568</v>
      </c>
      <c r="H195">
        <v>656</v>
      </c>
      <c r="I195">
        <v>732</v>
      </c>
      <c r="J195" s="182">
        <v>808</v>
      </c>
      <c r="K195">
        <v>473</v>
      </c>
      <c r="L195">
        <v>480</v>
      </c>
      <c r="M195">
        <v>626</v>
      </c>
      <c r="N195">
        <v>820</v>
      </c>
      <c r="O195">
        <v>896</v>
      </c>
      <c r="P195" s="182">
        <v>970</v>
      </c>
    </row>
    <row r="196" spans="1:16">
      <c r="A196" s="146" t="s">
        <v>240</v>
      </c>
      <c r="B196" s="144" t="s">
        <v>1976</v>
      </c>
      <c r="C196" s="144" t="s">
        <v>1977</v>
      </c>
      <c r="E196">
        <v>442</v>
      </c>
      <c r="F196">
        <v>473</v>
      </c>
      <c r="G196">
        <v>568</v>
      </c>
      <c r="H196">
        <v>656</v>
      </c>
      <c r="I196">
        <v>732</v>
      </c>
      <c r="J196" s="182">
        <v>808</v>
      </c>
      <c r="K196">
        <v>443</v>
      </c>
      <c r="L196">
        <v>496</v>
      </c>
      <c r="M196">
        <v>626</v>
      </c>
      <c r="N196">
        <v>820</v>
      </c>
      <c r="O196">
        <v>896</v>
      </c>
      <c r="P196" s="182">
        <v>970</v>
      </c>
    </row>
    <row r="197" spans="1:16">
      <c r="A197" s="146" t="s">
        <v>241</v>
      </c>
      <c r="B197" s="144" t="s">
        <v>1978</v>
      </c>
      <c r="C197" s="144" t="s">
        <v>1979</v>
      </c>
      <c r="E197">
        <v>442</v>
      </c>
      <c r="F197">
        <v>473</v>
      </c>
      <c r="G197">
        <v>568</v>
      </c>
      <c r="H197">
        <v>656</v>
      </c>
      <c r="I197">
        <v>732</v>
      </c>
      <c r="J197" s="182">
        <v>808</v>
      </c>
      <c r="K197">
        <v>477</v>
      </c>
      <c r="L197">
        <v>517</v>
      </c>
      <c r="M197">
        <v>626</v>
      </c>
      <c r="N197">
        <v>820</v>
      </c>
      <c r="O197">
        <v>896</v>
      </c>
      <c r="P197" s="182">
        <v>970</v>
      </c>
    </row>
    <row r="198" spans="1:16">
      <c r="A198" s="146" t="s">
        <v>242</v>
      </c>
      <c r="B198" s="144" t="s">
        <v>1980</v>
      </c>
      <c r="C198" s="144" t="s">
        <v>1981</v>
      </c>
      <c r="E198">
        <v>452</v>
      </c>
      <c r="F198">
        <v>485</v>
      </c>
      <c r="G198">
        <v>582</v>
      </c>
      <c r="H198">
        <v>672</v>
      </c>
      <c r="I198">
        <v>750</v>
      </c>
      <c r="J198" s="182">
        <v>828</v>
      </c>
      <c r="K198">
        <v>476</v>
      </c>
      <c r="L198">
        <v>497</v>
      </c>
      <c r="M198">
        <v>673</v>
      </c>
      <c r="N198">
        <v>840</v>
      </c>
      <c r="O198">
        <v>918</v>
      </c>
      <c r="P198" s="182">
        <v>994</v>
      </c>
    </row>
    <row r="199" spans="1:16">
      <c r="A199" s="146" t="s">
        <v>243</v>
      </c>
      <c r="B199" s="144" t="s">
        <v>1982</v>
      </c>
      <c r="C199" s="144" t="s">
        <v>1983</v>
      </c>
      <c r="E199">
        <v>471</v>
      </c>
      <c r="F199">
        <v>517</v>
      </c>
      <c r="G199">
        <v>665</v>
      </c>
      <c r="H199">
        <v>828</v>
      </c>
      <c r="I199">
        <v>965</v>
      </c>
      <c r="J199" s="182">
        <v>1110</v>
      </c>
      <c r="K199">
        <v>471</v>
      </c>
      <c r="L199">
        <v>517</v>
      </c>
      <c r="M199">
        <v>665</v>
      </c>
      <c r="N199">
        <v>828</v>
      </c>
      <c r="O199">
        <v>965</v>
      </c>
      <c r="P199" s="182">
        <v>1110</v>
      </c>
    </row>
    <row r="200" spans="1:16">
      <c r="A200" s="146" t="s">
        <v>36</v>
      </c>
      <c r="B200" s="144" t="s">
        <v>854</v>
      </c>
      <c r="C200" s="144" t="s">
        <v>1649</v>
      </c>
      <c r="D200" s="171"/>
      <c r="E200">
        <v>510</v>
      </c>
      <c r="F200">
        <v>546</v>
      </c>
      <c r="G200">
        <v>655</v>
      </c>
      <c r="H200">
        <v>756</v>
      </c>
      <c r="I200">
        <v>845</v>
      </c>
      <c r="J200" s="182">
        <v>931</v>
      </c>
      <c r="K200">
        <v>643</v>
      </c>
      <c r="L200">
        <v>679</v>
      </c>
      <c r="M200">
        <v>831</v>
      </c>
      <c r="N200">
        <v>950</v>
      </c>
      <c r="O200">
        <v>1041</v>
      </c>
      <c r="P200" s="182">
        <v>1130</v>
      </c>
    </row>
    <row r="201" spans="1:16">
      <c r="A201" s="146" t="s">
        <v>49</v>
      </c>
      <c r="B201" s="144" t="s">
        <v>856</v>
      </c>
      <c r="C201" s="144" t="s">
        <v>1660</v>
      </c>
      <c r="D201" s="171"/>
      <c r="E201">
        <v>613</v>
      </c>
      <c r="F201">
        <v>657</v>
      </c>
      <c r="G201">
        <v>788</v>
      </c>
      <c r="H201">
        <v>911</v>
      </c>
      <c r="I201">
        <v>1017</v>
      </c>
      <c r="J201" s="182">
        <v>1122</v>
      </c>
      <c r="K201">
        <v>642</v>
      </c>
      <c r="L201">
        <v>730</v>
      </c>
      <c r="M201">
        <v>895</v>
      </c>
      <c r="N201">
        <v>1150</v>
      </c>
      <c r="O201">
        <v>1264</v>
      </c>
      <c r="P201" s="182">
        <v>1376</v>
      </c>
    </row>
    <row r="202" spans="1:16">
      <c r="A202" s="146" t="s">
        <v>244</v>
      </c>
      <c r="B202" s="144" t="s">
        <v>1984</v>
      </c>
      <c r="C202" s="144" t="s">
        <v>1985</v>
      </c>
      <c r="E202">
        <v>442</v>
      </c>
      <c r="F202">
        <v>473</v>
      </c>
      <c r="G202">
        <v>568</v>
      </c>
      <c r="H202">
        <v>656</v>
      </c>
      <c r="I202">
        <v>732</v>
      </c>
      <c r="J202" s="182">
        <v>808</v>
      </c>
      <c r="K202">
        <v>475</v>
      </c>
      <c r="L202">
        <v>528</v>
      </c>
      <c r="M202">
        <v>626</v>
      </c>
      <c r="N202">
        <v>820</v>
      </c>
      <c r="O202">
        <v>896</v>
      </c>
      <c r="P202" s="182">
        <v>970</v>
      </c>
    </row>
    <row r="203" spans="1:16">
      <c r="A203" s="146" t="s">
        <v>245</v>
      </c>
      <c r="B203" s="144" t="s">
        <v>862</v>
      </c>
      <c r="C203" s="144" t="s">
        <v>1682</v>
      </c>
      <c r="D203" s="171"/>
      <c r="E203">
        <v>501</v>
      </c>
      <c r="F203">
        <v>505</v>
      </c>
      <c r="G203">
        <v>655</v>
      </c>
      <c r="H203">
        <v>756</v>
      </c>
      <c r="I203">
        <v>845</v>
      </c>
      <c r="J203" s="182">
        <v>931</v>
      </c>
      <c r="K203">
        <v>501</v>
      </c>
      <c r="L203">
        <v>505</v>
      </c>
      <c r="M203">
        <v>681</v>
      </c>
      <c r="N203">
        <v>900</v>
      </c>
      <c r="O203">
        <v>1041</v>
      </c>
      <c r="P203" s="182">
        <v>1130</v>
      </c>
    </row>
    <row r="204" spans="1:16">
      <c r="A204" s="146" t="s">
        <v>246</v>
      </c>
      <c r="B204" s="144" t="s">
        <v>1986</v>
      </c>
      <c r="C204" s="144" t="s">
        <v>1987</v>
      </c>
      <c r="E204">
        <v>442</v>
      </c>
      <c r="F204">
        <v>473</v>
      </c>
      <c r="G204">
        <v>568</v>
      </c>
      <c r="H204">
        <v>656</v>
      </c>
      <c r="I204">
        <v>732</v>
      </c>
      <c r="J204" s="182">
        <v>808</v>
      </c>
      <c r="K204">
        <v>476</v>
      </c>
      <c r="L204">
        <v>528</v>
      </c>
      <c r="M204">
        <v>626</v>
      </c>
      <c r="N204">
        <v>820</v>
      </c>
      <c r="O204">
        <v>896</v>
      </c>
      <c r="P204" s="182">
        <v>970</v>
      </c>
    </row>
    <row r="205" spans="1:16">
      <c r="A205" s="146" t="s">
        <v>247</v>
      </c>
      <c r="B205" s="144" t="s">
        <v>1988</v>
      </c>
      <c r="C205" s="144" t="s">
        <v>1989</v>
      </c>
      <c r="E205">
        <v>442</v>
      </c>
      <c r="F205">
        <v>473</v>
      </c>
      <c r="G205">
        <v>568</v>
      </c>
      <c r="H205">
        <v>656</v>
      </c>
      <c r="I205">
        <v>732</v>
      </c>
      <c r="J205" s="182">
        <v>808</v>
      </c>
      <c r="K205">
        <v>482</v>
      </c>
      <c r="L205">
        <v>484</v>
      </c>
      <c r="M205">
        <v>626</v>
      </c>
      <c r="N205">
        <v>780</v>
      </c>
      <c r="O205">
        <v>896</v>
      </c>
      <c r="P205" s="182">
        <v>970</v>
      </c>
    </row>
    <row r="206" spans="1:16">
      <c r="A206" s="184" t="s">
        <v>58</v>
      </c>
      <c r="B206" s="185" t="s">
        <v>870</v>
      </c>
      <c r="C206" s="185" t="s">
        <v>1672</v>
      </c>
      <c r="D206" s="171"/>
      <c r="E206">
        <v>586</v>
      </c>
      <c r="F206">
        <v>628</v>
      </c>
      <c r="G206">
        <v>753</v>
      </c>
      <c r="H206">
        <v>870</v>
      </c>
      <c r="I206">
        <v>971</v>
      </c>
      <c r="J206" s="182">
        <v>1071</v>
      </c>
      <c r="K206" s="183">
        <v>636</v>
      </c>
      <c r="L206" s="183">
        <v>765</v>
      </c>
      <c r="M206" s="183">
        <v>945</v>
      </c>
      <c r="N206">
        <v>1097</v>
      </c>
      <c r="O206">
        <v>1205</v>
      </c>
      <c r="P206" s="182">
        <v>1311</v>
      </c>
    </row>
    <row r="207" spans="1:16">
      <c r="A207" s="146" t="s">
        <v>39</v>
      </c>
      <c r="B207" s="144" t="s">
        <v>872</v>
      </c>
      <c r="C207" s="144" t="s">
        <v>1651</v>
      </c>
      <c r="D207" s="171"/>
      <c r="E207">
        <v>475</v>
      </c>
      <c r="F207">
        <v>508</v>
      </c>
      <c r="G207">
        <v>610</v>
      </c>
      <c r="H207">
        <v>705</v>
      </c>
      <c r="I207">
        <v>786</v>
      </c>
      <c r="J207" s="182">
        <v>868</v>
      </c>
      <c r="K207">
        <v>551</v>
      </c>
      <c r="L207">
        <v>641</v>
      </c>
      <c r="M207">
        <v>772</v>
      </c>
      <c r="N207">
        <v>883</v>
      </c>
      <c r="O207">
        <v>965</v>
      </c>
      <c r="P207" s="182">
        <v>1047</v>
      </c>
    </row>
    <row r="208" spans="1:16">
      <c r="A208" s="146" t="s">
        <v>248</v>
      </c>
      <c r="B208" s="144" t="s">
        <v>1990</v>
      </c>
      <c r="C208" s="144" t="s">
        <v>1991</v>
      </c>
      <c r="E208">
        <v>442</v>
      </c>
      <c r="F208">
        <v>473</v>
      </c>
      <c r="G208">
        <v>568</v>
      </c>
      <c r="H208">
        <v>656</v>
      </c>
      <c r="I208">
        <v>732</v>
      </c>
      <c r="J208" s="182">
        <v>808</v>
      </c>
      <c r="K208">
        <v>463</v>
      </c>
      <c r="L208">
        <v>493</v>
      </c>
      <c r="M208">
        <v>632</v>
      </c>
      <c r="N208">
        <v>820</v>
      </c>
      <c r="O208">
        <v>896</v>
      </c>
      <c r="P208" s="182">
        <v>970</v>
      </c>
    </row>
    <row r="209" spans="1:16">
      <c r="A209" s="146" t="s">
        <v>249</v>
      </c>
      <c r="B209" s="144" t="s">
        <v>1992</v>
      </c>
      <c r="C209" s="144" t="s">
        <v>1993</v>
      </c>
      <c r="E209">
        <v>469</v>
      </c>
      <c r="F209">
        <v>489</v>
      </c>
      <c r="G209">
        <v>621</v>
      </c>
      <c r="H209">
        <v>718</v>
      </c>
      <c r="I209">
        <v>801</v>
      </c>
      <c r="J209" s="182">
        <v>883</v>
      </c>
      <c r="K209">
        <v>469</v>
      </c>
      <c r="L209">
        <v>489</v>
      </c>
      <c r="M209">
        <v>662</v>
      </c>
      <c r="N209">
        <v>824</v>
      </c>
      <c r="O209">
        <v>960</v>
      </c>
      <c r="P209" s="182">
        <v>1066</v>
      </c>
    </row>
    <row r="210" spans="1:16">
      <c r="A210" s="146" t="s">
        <v>250</v>
      </c>
      <c r="B210" s="144" t="s">
        <v>1994</v>
      </c>
      <c r="C210" s="144" t="s">
        <v>1995</v>
      </c>
      <c r="E210">
        <v>460</v>
      </c>
      <c r="F210">
        <v>463</v>
      </c>
      <c r="G210">
        <v>626</v>
      </c>
      <c r="H210">
        <v>724</v>
      </c>
      <c r="I210">
        <v>808</v>
      </c>
      <c r="J210" s="182">
        <v>891</v>
      </c>
      <c r="K210">
        <v>460</v>
      </c>
      <c r="L210">
        <v>463</v>
      </c>
      <c r="M210">
        <v>626</v>
      </c>
      <c r="N210">
        <v>907</v>
      </c>
      <c r="O210">
        <v>926</v>
      </c>
      <c r="P210" s="182">
        <v>1065</v>
      </c>
    </row>
    <row r="211" spans="1:16">
      <c r="A211" s="146" t="s">
        <v>251</v>
      </c>
      <c r="B211" s="144" t="s">
        <v>1996</v>
      </c>
      <c r="C211" s="144" t="s">
        <v>1997</v>
      </c>
      <c r="E211">
        <v>449</v>
      </c>
      <c r="F211">
        <v>486</v>
      </c>
      <c r="G211">
        <v>626</v>
      </c>
      <c r="H211">
        <v>738</v>
      </c>
      <c r="I211">
        <v>823</v>
      </c>
      <c r="J211" s="182">
        <v>909</v>
      </c>
      <c r="K211">
        <v>449</v>
      </c>
      <c r="L211">
        <v>486</v>
      </c>
      <c r="M211">
        <v>626</v>
      </c>
      <c r="N211">
        <v>922</v>
      </c>
      <c r="O211">
        <v>926</v>
      </c>
      <c r="P211" s="182">
        <v>1065</v>
      </c>
    </row>
    <row r="212" spans="1:16">
      <c r="A212" s="146" t="s">
        <v>252</v>
      </c>
      <c r="B212" s="144" t="s">
        <v>1998</v>
      </c>
      <c r="C212" s="144" t="s">
        <v>1999</v>
      </c>
      <c r="E212">
        <v>442</v>
      </c>
      <c r="F212">
        <v>473</v>
      </c>
      <c r="G212">
        <v>568</v>
      </c>
      <c r="H212">
        <v>656</v>
      </c>
      <c r="I212">
        <v>732</v>
      </c>
      <c r="J212" s="182">
        <v>808</v>
      </c>
      <c r="K212">
        <v>477</v>
      </c>
      <c r="L212">
        <v>485</v>
      </c>
      <c r="M212">
        <v>626</v>
      </c>
      <c r="N212">
        <v>780</v>
      </c>
      <c r="O212">
        <v>896</v>
      </c>
      <c r="P212" s="182">
        <v>970</v>
      </c>
    </row>
    <row r="213" spans="1:16">
      <c r="A213" s="146" t="s">
        <v>253</v>
      </c>
      <c r="B213" s="144" t="s">
        <v>2000</v>
      </c>
      <c r="C213" s="144" t="s">
        <v>2001</v>
      </c>
      <c r="E213">
        <v>443</v>
      </c>
      <c r="F213">
        <v>528</v>
      </c>
      <c r="G213">
        <v>626</v>
      </c>
      <c r="H213">
        <v>745</v>
      </c>
      <c r="I213">
        <v>831</v>
      </c>
      <c r="J213" s="182">
        <v>917</v>
      </c>
      <c r="K213">
        <v>443</v>
      </c>
      <c r="L213">
        <v>528</v>
      </c>
      <c r="M213">
        <v>626</v>
      </c>
      <c r="N213">
        <v>865</v>
      </c>
      <c r="O213">
        <v>908</v>
      </c>
      <c r="P213" s="182">
        <v>1044</v>
      </c>
    </row>
    <row r="214" spans="1:16">
      <c r="A214" s="146" t="s">
        <v>86</v>
      </c>
      <c r="B214" s="144" t="s">
        <v>893</v>
      </c>
      <c r="C214" s="144" t="s">
        <v>1700</v>
      </c>
      <c r="D214" s="171"/>
      <c r="E214">
        <v>540</v>
      </c>
      <c r="F214">
        <v>578</v>
      </c>
      <c r="G214">
        <v>693</v>
      </c>
      <c r="H214">
        <v>801</v>
      </c>
      <c r="I214">
        <v>893</v>
      </c>
      <c r="J214" s="182">
        <v>986</v>
      </c>
      <c r="K214">
        <v>567</v>
      </c>
      <c r="L214">
        <v>665</v>
      </c>
      <c r="M214">
        <v>789</v>
      </c>
      <c r="N214">
        <v>1008</v>
      </c>
      <c r="O214">
        <v>1054</v>
      </c>
      <c r="P214" s="182">
        <v>1201</v>
      </c>
    </row>
    <row r="215" spans="1:16">
      <c r="A215" s="146" t="s">
        <v>254</v>
      </c>
      <c r="B215" s="144" t="s">
        <v>2002</v>
      </c>
      <c r="C215" s="144" t="s">
        <v>2003</v>
      </c>
      <c r="E215">
        <v>469</v>
      </c>
      <c r="F215">
        <v>528</v>
      </c>
      <c r="G215">
        <v>626</v>
      </c>
      <c r="H215">
        <v>889</v>
      </c>
      <c r="I215">
        <v>992</v>
      </c>
      <c r="J215" s="182">
        <v>1095</v>
      </c>
      <c r="K215">
        <v>469</v>
      </c>
      <c r="L215">
        <v>528</v>
      </c>
      <c r="M215">
        <v>626</v>
      </c>
      <c r="N215">
        <v>922</v>
      </c>
      <c r="O215">
        <v>1109</v>
      </c>
      <c r="P215" s="182">
        <v>1275</v>
      </c>
    </row>
    <row r="216" spans="1:16">
      <c r="A216" s="146" t="s">
        <v>255</v>
      </c>
      <c r="B216" s="144" t="s">
        <v>2004</v>
      </c>
      <c r="C216" s="144" t="s">
        <v>2005</v>
      </c>
      <c r="E216">
        <v>442</v>
      </c>
      <c r="F216">
        <v>473</v>
      </c>
      <c r="G216">
        <v>568</v>
      </c>
      <c r="H216">
        <v>656</v>
      </c>
      <c r="I216">
        <v>732</v>
      </c>
      <c r="J216" s="182">
        <v>808</v>
      </c>
      <c r="K216">
        <v>477</v>
      </c>
      <c r="L216">
        <v>513</v>
      </c>
      <c r="M216">
        <v>626</v>
      </c>
      <c r="N216">
        <v>780</v>
      </c>
      <c r="O216">
        <v>896</v>
      </c>
      <c r="P216" s="182">
        <v>970</v>
      </c>
    </row>
    <row r="217" spans="1:16">
      <c r="A217" s="146" t="s">
        <v>256</v>
      </c>
      <c r="B217" s="144" t="s">
        <v>2006</v>
      </c>
      <c r="C217" s="144" t="s">
        <v>2007</v>
      </c>
      <c r="E217">
        <v>442</v>
      </c>
      <c r="F217">
        <v>473</v>
      </c>
      <c r="G217">
        <v>568</v>
      </c>
      <c r="H217">
        <v>656</v>
      </c>
      <c r="I217">
        <v>732</v>
      </c>
      <c r="J217" s="182">
        <v>808</v>
      </c>
      <c r="K217">
        <v>467</v>
      </c>
      <c r="L217">
        <v>488</v>
      </c>
      <c r="M217">
        <v>660</v>
      </c>
      <c r="N217">
        <v>820</v>
      </c>
      <c r="O217">
        <v>896</v>
      </c>
      <c r="P217" s="182">
        <v>970</v>
      </c>
    </row>
    <row r="218" spans="1:16">
      <c r="A218" s="146" t="s">
        <v>257</v>
      </c>
      <c r="B218" s="144" t="s">
        <v>2008</v>
      </c>
      <c r="C218" s="144" t="s">
        <v>2009</v>
      </c>
      <c r="E218">
        <v>472</v>
      </c>
      <c r="F218">
        <v>506</v>
      </c>
      <c r="G218">
        <v>607</v>
      </c>
      <c r="H218">
        <v>701</v>
      </c>
      <c r="I218">
        <v>782</v>
      </c>
      <c r="J218" s="182">
        <v>863</v>
      </c>
      <c r="K218">
        <v>509</v>
      </c>
      <c r="L218">
        <v>606</v>
      </c>
      <c r="M218">
        <v>719</v>
      </c>
      <c r="N218">
        <v>878</v>
      </c>
      <c r="O218">
        <v>960</v>
      </c>
      <c r="P218" s="182">
        <v>1041</v>
      </c>
    </row>
    <row r="219" spans="1:16">
      <c r="A219" s="146" t="s">
        <v>258</v>
      </c>
      <c r="B219" s="144" t="s">
        <v>2010</v>
      </c>
      <c r="C219" s="144" t="s">
        <v>2011</v>
      </c>
      <c r="E219">
        <v>449</v>
      </c>
      <c r="F219">
        <v>497</v>
      </c>
      <c r="G219">
        <v>605</v>
      </c>
      <c r="H219">
        <v>698</v>
      </c>
      <c r="I219">
        <v>778</v>
      </c>
      <c r="J219" s="182">
        <v>859</v>
      </c>
      <c r="K219">
        <v>449</v>
      </c>
      <c r="L219">
        <v>497</v>
      </c>
      <c r="M219">
        <v>626</v>
      </c>
      <c r="N219">
        <v>874</v>
      </c>
      <c r="O219">
        <v>918</v>
      </c>
      <c r="P219" s="182">
        <v>1036</v>
      </c>
    </row>
    <row r="220" spans="1:16">
      <c r="A220" s="146" t="s">
        <v>259</v>
      </c>
      <c r="B220" s="144" t="s">
        <v>2012</v>
      </c>
      <c r="C220" s="144" t="s">
        <v>2013</v>
      </c>
      <c r="E220">
        <v>475</v>
      </c>
      <c r="F220">
        <v>510</v>
      </c>
      <c r="G220">
        <v>626</v>
      </c>
      <c r="H220">
        <v>730</v>
      </c>
      <c r="I220">
        <v>815</v>
      </c>
      <c r="J220" s="182">
        <v>899</v>
      </c>
      <c r="K220">
        <v>475</v>
      </c>
      <c r="L220">
        <v>510</v>
      </c>
      <c r="M220">
        <v>626</v>
      </c>
      <c r="N220">
        <v>801</v>
      </c>
      <c r="O220">
        <v>908</v>
      </c>
      <c r="P220" s="182">
        <v>1044</v>
      </c>
    </row>
    <row r="221" spans="1:16">
      <c r="A221" s="146" t="s">
        <v>260</v>
      </c>
      <c r="B221" s="144" t="s">
        <v>2014</v>
      </c>
      <c r="C221" s="144" t="s">
        <v>2015</v>
      </c>
      <c r="E221">
        <v>452</v>
      </c>
      <c r="F221">
        <v>477</v>
      </c>
      <c r="G221">
        <v>582</v>
      </c>
      <c r="H221">
        <v>672</v>
      </c>
      <c r="I221">
        <v>750</v>
      </c>
      <c r="J221" s="182">
        <v>828</v>
      </c>
      <c r="K221">
        <v>470</v>
      </c>
      <c r="L221">
        <v>477</v>
      </c>
      <c r="M221">
        <v>626</v>
      </c>
      <c r="N221">
        <v>840</v>
      </c>
      <c r="O221">
        <v>908</v>
      </c>
      <c r="P221" s="182">
        <v>994</v>
      </c>
    </row>
    <row r="222" spans="1:16">
      <c r="A222" s="184" t="s">
        <v>50</v>
      </c>
      <c r="B222" s="185" t="s">
        <v>916</v>
      </c>
      <c r="C222" s="185" t="s">
        <v>1663</v>
      </c>
      <c r="D222" s="171"/>
      <c r="E222">
        <v>606</v>
      </c>
      <c r="F222">
        <v>649</v>
      </c>
      <c r="G222">
        <v>778</v>
      </c>
      <c r="H222">
        <v>900</v>
      </c>
      <c r="I222">
        <v>1003</v>
      </c>
      <c r="J222" s="182">
        <v>1108</v>
      </c>
      <c r="K222" s="183">
        <v>652</v>
      </c>
      <c r="L222" s="183">
        <v>714</v>
      </c>
      <c r="M222" s="183">
        <v>924</v>
      </c>
      <c r="N222">
        <v>1136</v>
      </c>
      <c r="O222">
        <v>1248</v>
      </c>
      <c r="P222" s="182">
        <v>1358</v>
      </c>
    </row>
    <row r="223" spans="1:16">
      <c r="A223" s="146" t="s">
        <v>19</v>
      </c>
      <c r="B223" s="144" t="s">
        <v>918</v>
      </c>
      <c r="C223" s="144" t="s">
        <v>1633</v>
      </c>
      <c r="D223" s="171"/>
      <c r="E223">
        <v>481</v>
      </c>
      <c r="F223">
        <v>515</v>
      </c>
      <c r="G223">
        <v>618</v>
      </c>
      <c r="H223">
        <v>713</v>
      </c>
      <c r="I223">
        <v>796</v>
      </c>
      <c r="J223" s="182">
        <v>878</v>
      </c>
      <c r="K223">
        <v>526</v>
      </c>
      <c r="L223">
        <v>604</v>
      </c>
      <c r="M223">
        <v>782</v>
      </c>
      <c r="N223">
        <v>895</v>
      </c>
      <c r="O223">
        <v>979</v>
      </c>
      <c r="P223" s="182">
        <v>1061</v>
      </c>
    </row>
    <row r="224" spans="1:16">
      <c r="A224" s="146" t="s">
        <v>261</v>
      </c>
      <c r="B224" s="144" t="s">
        <v>2016</v>
      </c>
      <c r="C224" s="144" t="s">
        <v>2017</v>
      </c>
      <c r="E224">
        <v>442</v>
      </c>
      <c r="F224">
        <v>473</v>
      </c>
      <c r="G224">
        <v>568</v>
      </c>
      <c r="H224">
        <v>656</v>
      </c>
      <c r="I224">
        <v>732</v>
      </c>
      <c r="J224" s="182">
        <v>808</v>
      </c>
      <c r="K224">
        <v>483</v>
      </c>
      <c r="L224">
        <v>558</v>
      </c>
      <c r="M224">
        <v>662</v>
      </c>
      <c r="N224">
        <v>820</v>
      </c>
      <c r="O224">
        <v>896</v>
      </c>
      <c r="P224" s="182">
        <v>970</v>
      </c>
    </row>
    <row r="225" spans="1:16">
      <c r="A225" s="146" t="s">
        <v>262</v>
      </c>
      <c r="B225" s="144" t="s">
        <v>2018</v>
      </c>
      <c r="C225" s="144" t="s">
        <v>2019</v>
      </c>
      <c r="E225">
        <v>448</v>
      </c>
      <c r="F225">
        <v>481</v>
      </c>
      <c r="G225">
        <v>577</v>
      </c>
      <c r="H225">
        <v>667</v>
      </c>
      <c r="I225">
        <v>745</v>
      </c>
      <c r="J225" s="182">
        <v>821</v>
      </c>
      <c r="K225">
        <v>448</v>
      </c>
      <c r="L225">
        <v>499</v>
      </c>
      <c r="M225">
        <v>626</v>
      </c>
      <c r="N225">
        <v>802</v>
      </c>
      <c r="O225">
        <v>908</v>
      </c>
      <c r="P225" s="182">
        <v>986</v>
      </c>
    </row>
    <row r="226" spans="1:16">
      <c r="A226" s="146" t="s">
        <v>263</v>
      </c>
      <c r="B226" s="144" t="s">
        <v>2020</v>
      </c>
      <c r="C226" s="144" t="s">
        <v>2021</v>
      </c>
      <c r="E226">
        <v>442</v>
      </c>
      <c r="F226">
        <v>473</v>
      </c>
      <c r="G226">
        <v>568</v>
      </c>
      <c r="H226">
        <v>656</v>
      </c>
      <c r="I226">
        <v>732</v>
      </c>
      <c r="J226" s="182">
        <v>808</v>
      </c>
      <c r="K226">
        <v>443</v>
      </c>
      <c r="L226">
        <v>486</v>
      </c>
      <c r="M226">
        <v>626</v>
      </c>
      <c r="N226">
        <v>820</v>
      </c>
      <c r="O226">
        <v>896</v>
      </c>
      <c r="P226" s="182">
        <v>970</v>
      </c>
    </row>
    <row r="227" spans="1:16">
      <c r="A227" s="146" t="s">
        <v>264</v>
      </c>
      <c r="B227" s="144" t="s">
        <v>2022</v>
      </c>
      <c r="C227" s="144" t="s">
        <v>2023</v>
      </c>
      <c r="E227">
        <v>436</v>
      </c>
      <c r="F227">
        <v>473</v>
      </c>
      <c r="G227">
        <v>568</v>
      </c>
      <c r="H227">
        <v>656</v>
      </c>
      <c r="I227">
        <v>732</v>
      </c>
      <c r="J227" s="182">
        <v>808</v>
      </c>
      <c r="K227">
        <v>436</v>
      </c>
      <c r="L227">
        <v>533</v>
      </c>
      <c r="M227">
        <v>645</v>
      </c>
      <c r="N227">
        <v>793</v>
      </c>
      <c r="O227">
        <v>896</v>
      </c>
      <c r="P227" s="182">
        <v>970</v>
      </c>
    </row>
    <row r="228" spans="1:16">
      <c r="A228" s="146" t="s">
        <v>76</v>
      </c>
      <c r="B228" s="144" t="s">
        <v>932</v>
      </c>
      <c r="C228" s="144" t="s">
        <v>1689</v>
      </c>
      <c r="D228" s="171"/>
      <c r="E228">
        <v>460</v>
      </c>
      <c r="F228">
        <v>522</v>
      </c>
      <c r="G228">
        <v>627</v>
      </c>
      <c r="H228">
        <v>724</v>
      </c>
      <c r="I228">
        <v>808</v>
      </c>
      <c r="J228" s="182">
        <v>891</v>
      </c>
      <c r="K228">
        <v>460</v>
      </c>
      <c r="L228">
        <v>537</v>
      </c>
      <c r="M228">
        <v>717</v>
      </c>
      <c r="N228">
        <v>907</v>
      </c>
      <c r="O228">
        <v>993</v>
      </c>
      <c r="P228" s="182">
        <v>1077</v>
      </c>
    </row>
    <row r="229" spans="1:16">
      <c r="A229" s="186" t="s">
        <v>28</v>
      </c>
      <c r="B229" s="185" t="s">
        <v>934</v>
      </c>
      <c r="C229" s="185" t="s">
        <v>1641</v>
      </c>
      <c r="D229" s="171"/>
      <c r="E229" s="183">
        <v>665</v>
      </c>
      <c r="F229">
        <v>712</v>
      </c>
      <c r="G229">
        <v>855</v>
      </c>
      <c r="H229">
        <v>986</v>
      </c>
      <c r="I229">
        <v>1101</v>
      </c>
      <c r="J229" s="182">
        <v>1215</v>
      </c>
      <c r="K229" s="183">
        <v>681</v>
      </c>
      <c r="L229" s="183">
        <v>834</v>
      </c>
      <c r="M229" s="183">
        <v>1050</v>
      </c>
      <c r="N229">
        <v>1249</v>
      </c>
      <c r="O229">
        <v>1374</v>
      </c>
      <c r="P229" s="182">
        <v>1497</v>
      </c>
    </row>
    <row r="230" spans="1:16">
      <c r="A230" s="146" t="s">
        <v>265</v>
      </c>
      <c r="B230" s="144" t="s">
        <v>2024</v>
      </c>
      <c r="C230" s="144" t="s">
        <v>2025</v>
      </c>
      <c r="E230">
        <v>442</v>
      </c>
      <c r="F230">
        <v>473</v>
      </c>
      <c r="G230">
        <v>568</v>
      </c>
      <c r="H230">
        <v>656</v>
      </c>
      <c r="I230">
        <v>732</v>
      </c>
      <c r="J230" s="182">
        <v>808</v>
      </c>
      <c r="K230">
        <v>504</v>
      </c>
      <c r="L230">
        <v>556</v>
      </c>
      <c r="M230">
        <v>668</v>
      </c>
      <c r="N230">
        <v>820</v>
      </c>
      <c r="O230">
        <v>896</v>
      </c>
      <c r="P230" s="182">
        <v>970</v>
      </c>
    </row>
    <row r="231" spans="1:16">
      <c r="A231" s="146" t="s">
        <v>85</v>
      </c>
      <c r="B231" s="144" t="s">
        <v>2026</v>
      </c>
      <c r="C231" s="144" t="s">
        <v>2027</v>
      </c>
      <c r="E231">
        <v>442</v>
      </c>
      <c r="F231">
        <v>473</v>
      </c>
      <c r="G231">
        <v>568</v>
      </c>
      <c r="H231">
        <v>656</v>
      </c>
      <c r="I231">
        <v>732</v>
      </c>
      <c r="J231" s="182">
        <v>808</v>
      </c>
      <c r="K231">
        <v>461</v>
      </c>
      <c r="L231">
        <v>504</v>
      </c>
      <c r="M231">
        <v>651</v>
      </c>
      <c r="N231">
        <v>820</v>
      </c>
      <c r="O231">
        <v>896</v>
      </c>
      <c r="P231" s="182">
        <v>970</v>
      </c>
    </row>
    <row r="232" spans="1:16">
      <c r="A232" s="146" t="s">
        <v>67</v>
      </c>
      <c r="B232" s="144" t="s">
        <v>942</v>
      </c>
      <c r="C232" s="144" t="s">
        <v>1681</v>
      </c>
      <c r="D232" s="171"/>
      <c r="E232">
        <v>493</v>
      </c>
      <c r="F232">
        <v>529</v>
      </c>
      <c r="G232">
        <v>635</v>
      </c>
      <c r="H232">
        <v>733</v>
      </c>
      <c r="I232">
        <v>818</v>
      </c>
      <c r="J232" s="182">
        <v>903</v>
      </c>
      <c r="K232">
        <v>623</v>
      </c>
      <c r="L232">
        <v>642</v>
      </c>
      <c r="M232">
        <v>788</v>
      </c>
      <c r="N232">
        <v>919</v>
      </c>
      <c r="O232">
        <v>1006</v>
      </c>
      <c r="P232" s="182">
        <v>1091</v>
      </c>
    </row>
    <row r="233" spans="1:16">
      <c r="A233" s="146" t="s">
        <v>266</v>
      </c>
      <c r="B233" s="144" t="s">
        <v>2028</v>
      </c>
      <c r="C233" s="144" t="s">
        <v>2029</v>
      </c>
      <c r="E233">
        <v>475</v>
      </c>
      <c r="F233">
        <v>510</v>
      </c>
      <c r="G233">
        <v>612</v>
      </c>
      <c r="H233">
        <v>707</v>
      </c>
      <c r="I233">
        <v>790</v>
      </c>
      <c r="J233" s="182">
        <v>871</v>
      </c>
      <c r="K233">
        <v>475</v>
      </c>
      <c r="L233">
        <v>528</v>
      </c>
      <c r="M233">
        <v>626</v>
      </c>
      <c r="N233">
        <v>849</v>
      </c>
      <c r="O233">
        <v>908</v>
      </c>
      <c r="P233" s="182">
        <v>1044</v>
      </c>
    </row>
    <row r="234" spans="1:16">
      <c r="A234" s="146" t="s">
        <v>267</v>
      </c>
      <c r="B234" s="144" t="s">
        <v>2030</v>
      </c>
      <c r="C234" s="144" t="s">
        <v>2031</v>
      </c>
      <c r="E234">
        <v>442</v>
      </c>
      <c r="F234">
        <v>473</v>
      </c>
      <c r="G234">
        <v>568</v>
      </c>
      <c r="H234">
        <v>656</v>
      </c>
      <c r="I234">
        <v>732</v>
      </c>
      <c r="J234" s="182">
        <v>808</v>
      </c>
      <c r="K234">
        <v>510</v>
      </c>
      <c r="L234">
        <v>562</v>
      </c>
      <c r="M234">
        <v>666</v>
      </c>
      <c r="N234">
        <v>820</v>
      </c>
      <c r="O234">
        <v>896</v>
      </c>
      <c r="P234" s="182">
        <v>970</v>
      </c>
    </row>
    <row r="235" spans="1:16">
      <c r="A235" s="146" t="s">
        <v>269</v>
      </c>
      <c r="B235" s="144" t="s">
        <v>2032</v>
      </c>
      <c r="C235" s="144" t="s">
        <v>2033</v>
      </c>
      <c r="E235">
        <v>442</v>
      </c>
      <c r="F235">
        <v>473</v>
      </c>
      <c r="G235">
        <v>568</v>
      </c>
      <c r="H235">
        <v>656</v>
      </c>
      <c r="I235">
        <v>732</v>
      </c>
      <c r="J235" s="182">
        <v>808</v>
      </c>
      <c r="K235">
        <v>476</v>
      </c>
      <c r="L235">
        <v>497</v>
      </c>
      <c r="M235">
        <v>657</v>
      </c>
      <c r="N235">
        <v>820</v>
      </c>
      <c r="O235">
        <v>896</v>
      </c>
      <c r="P235" s="182">
        <v>970</v>
      </c>
    </row>
    <row r="236" spans="1:16">
      <c r="A236" s="146" t="s">
        <v>270</v>
      </c>
      <c r="B236" s="144" t="s">
        <v>2034</v>
      </c>
      <c r="C236" s="144" t="s">
        <v>2035</v>
      </c>
      <c r="E236">
        <v>478</v>
      </c>
      <c r="F236">
        <v>512</v>
      </c>
      <c r="G236">
        <v>615</v>
      </c>
      <c r="H236">
        <v>710</v>
      </c>
      <c r="I236">
        <v>792</v>
      </c>
      <c r="J236" s="182">
        <v>874</v>
      </c>
      <c r="K236">
        <v>517</v>
      </c>
      <c r="L236">
        <v>540</v>
      </c>
      <c r="M236">
        <v>730</v>
      </c>
      <c r="N236">
        <v>889</v>
      </c>
      <c r="O236">
        <v>973</v>
      </c>
      <c r="P236" s="182">
        <v>1055</v>
      </c>
    </row>
    <row r="237" spans="1:16">
      <c r="A237" s="146" t="s">
        <v>87</v>
      </c>
      <c r="B237" s="144" t="s">
        <v>956</v>
      </c>
      <c r="C237" s="144" t="s">
        <v>1702</v>
      </c>
      <c r="D237" s="171"/>
      <c r="E237">
        <v>496</v>
      </c>
      <c r="F237">
        <v>531</v>
      </c>
      <c r="G237">
        <v>638</v>
      </c>
      <c r="H237">
        <v>737</v>
      </c>
      <c r="I237">
        <v>822</v>
      </c>
      <c r="J237" s="182">
        <v>908</v>
      </c>
      <c r="K237">
        <v>535</v>
      </c>
      <c r="L237">
        <v>570</v>
      </c>
      <c r="M237">
        <v>721</v>
      </c>
      <c r="N237">
        <v>898</v>
      </c>
      <c r="O237">
        <v>1011</v>
      </c>
      <c r="P237" s="182">
        <v>1097</v>
      </c>
    </row>
    <row r="238" spans="1:16">
      <c r="A238" s="146" t="s">
        <v>271</v>
      </c>
      <c r="B238" s="144" t="s">
        <v>2036</v>
      </c>
      <c r="C238" s="144" t="s">
        <v>2037</v>
      </c>
      <c r="E238">
        <v>460</v>
      </c>
      <c r="F238">
        <v>493</v>
      </c>
      <c r="G238">
        <v>595</v>
      </c>
      <c r="H238">
        <v>688</v>
      </c>
      <c r="I238">
        <v>768</v>
      </c>
      <c r="J238" s="182">
        <v>849</v>
      </c>
      <c r="K238">
        <v>554</v>
      </c>
      <c r="L238">
        <v>614</v>
      </c>
      <c r="M238">
        <v>742</v>
      </c>
      <c r="N238">
        <v>863</v>
      </c>
      <c r="O238">
        <v>943</v>
      </c>
      <c r="P238" s="182">
        <v>1022</v>
      </c>
    </row>
    <row r="239" spans="1:16">
      <c r="A239" s="184" t="s">
        <v>59</v>
      </c>
      <c r="B239" s="185" t="s">
        <v>961</v>
      </c>
      <c r="C239" s="185" t="s">
        <v>1673</v>
      </c>
      <c r="D239" s="171"/>
      <c r="E239">
        <v>586</v>
      </c>
      <c r="F239">
        <v>628</v>
      </c>
      <c r="G239">
        <v>753</v>
      </c>
      <c r="H239">
        <v>870</v>
      </c>
      <c r="I239">
        <v>971</v>
      </c>
      <c r="J239" s="182">
        <v>1071</v>
      </c>
      <c r="K239" s="183">
        <v>636</v>
      </c>
      <c r="L239" s="183">
        <v>765</v>
      </c>
      <c r="M239" s="183">
        <v>945</v>
      </c>
      <c r="N239">
        <v>1097</v>
      </c>
      <c r="O239">
        <v>1205</v>
      </c>
      <c r="P239" s="182">
        <v>1311</v>
      </c>
    </row>
    <row r="240" spans="1:16">
      <c r="A240" s="146" t="s">
        <v>272</v>
      </c>
      <c r="B240" s="144" t="s">
        <v>2038</v>
      </c>
      <c r="C240" s="144" t="s">
        <v>2039</v>
      </c>
      <c r="E240">
        <v>442</v>
      </c>
      <c r="F240">
        <v>473</v>
      </c>
      <c r="G240">
        <v>568</v>
      </c>
      <c r="H240">
        <v>656</v>
      </c>
      <c r="I240">
        <v>732</v>
      </c>
      <c r="J240" s="182">
        <v>808</v>
      </c>
      <c r="K240">
        <v>477</v>
      </c>
      <c r="L240">
        <v>528</v>
      </c>
      <c r="M240">
        <v>626</v>
      </c>
      <c r="N240">
        <v>780</v>
      </c>
      <c r="O240">
        <v>837</v>
      </c>
      <c r="P240" s="182">
        <v>963</v>
      </c>
    </row>
    <row r="241" spans="1:16">
      <c r="A241" s="146" t="s">
        <v>273</v>
      </c>
      <c r="B241" s="144" t="s">
        <v>2040</v>
      </c>
      <c r="C241" s="144" t="s">
        <v>2041</v>
      </c>
      <c r="E241">
        <v>531</v>
      </c>
      <c r="F241">
        <v>568</v>
      </c>
      <c r="G241">
        <v>682</v>
      </c>
      <c r="H241">
        <v>788</v>
      </c>
      <c r="I241">
        <v>878</v>
      </c>
      <c r="J241" s="182">
        <v>970</v>
      </c>
      <c r="K241">
        <v>592</v>
      </c>
      <c r="L241">
        <v>698</v>
      </c>
      <c r="M241">
        <v>835</v>
      </c>
      <c r="N241">
        <v>991</v>
      </c>
      <c r="O241">
        <v>1086</v>
      </c>
      <c r="P241" s="182">
        <v>1180</v>
      </c>
    </row>
    <row r="242" spans="1:16">
      <c r="A242" s="146" t="s">
        <v>63</v>
      </c>
      <c r="B242" s="144" t="s">
        <v>970</v>
      </c>
      <c r="C242" s="144" t="s">
        <v>1679</v>
      </c>
      <c r="D242" s="171"/>
      <c r="E242">
        <v>442</v>
      </c>
      <c r="F242">
        <v>473</v>
      </c>
      <c r="G242">
        <v>568</v>
      </c>
      <c r="H242">
        <v>656</v>
      </c>
      <c r="I242">
        <v>732</v>
      </c>
      <c r="J242" s="182">
        <v>808</v>
      </c>
      <c r="K242">
        <v>543</v>
      </c>
      <c r="L242">
        <v>586</v>
      </c>
      <c r="M242">
        <v>718</v>
      </c>
      <c r="N242">
        <v>820</v>
      </c>
      <c r="O242">
        <v>896</v>
      </c>
      <c r="P242" s="182">
        <v>970</v>
      </c>
    </row>
    <row r="243" spans="1:16">
      <c r="A243" s="146" t="s">
        <v>274</v>
      </c>
      <c r="B243" s="144" t="s">
        <v>2042</v>
      </c>
      <c r="C243" s="144" t="s">
        <v>2043</v>
      </c>
      <c r="E243">
        <v>430</v>
      </c>
      <c r="F243">
        <v>506</v>
      </c>
      <c r="G243">
        <v>607</v>
      </c>
      <c r="H243">
        <v>701</v>
      </c>
      <c r="I243">
        <v>782</v>
      </c>
      <c r="J243" s="182">
        <v>863</v>
      </c>
      <c r="K243">
        <v>430</v>
      </c>
      <c r="L243">
        <v>534</v>
      </c>
      <c r="M243">
        <v>723</v>
      </c>
      <c r="N243">
        <v>878</v>
      </c>
      <c r="O243">
        <v>960</v>
      </c>
      <c r="P243" s="182">
        <v>1041</v>
      </c>
    </row>
    <row r="244" spans="1:16">
      <c r="A244" s="146" t="s">
        <v>275</v>
      </c>
      <c r="B244" s="144" t="s">
        <v>2044</v>
      </c>
      <c r="C244" s="144" t="s">
        <v>2045</v>
      </c>
      <c r="E244">
        <v>470</v>
      </c>
      <c r="F244">
        <v>512</v>
      </c>
      <c r="G244">
        <v>615</v>
      </c>
      <c r="H244">
        <v>710</v>
      </c>
      <c r="I244">
        <v>792</v>
      </c>
      <c r="J244" s="182">
        <v>874</v>
      </c>
      <c r="K244">
        <v>470</v>
      </c>
      <c r="L244">
        <v>528</v>
      </c>
      <c r="M244">
        <v>626</v>
      </c>
      <c r="N244">
        <v>888</v>
      </c>
      <c r="O244">
        <v>908</v>
      </c>
      <c r="P244" s="182">
        <v>1044</v>
      </c>
    </row>
    <row r="245" spans="1:16">
      <c r="A245" s="146" t="s">
        <v>94</v>
      </c>
      <c r="B245" s="144" t="s">
        <v>978</v>
      </c>
      <c r="C245" s="144" t="s">
        <v>1707</v>
      </c>
      <c r="D245" s="171"/>
      <c r="E245">
        <v>411</v>
      </c>
      <c r="F245">
        <v>523</v>
      </c>
      <c r="G245">
        <v>628</v>
      </c>
      <c r="H245">
        <v>725</v>
      </c>
      <c r="I245">
        <v>810</v>
      </c>
      <c r="J245" s="182">
        <v>893</v>
      </c>
      <c r="K245">
        <v>411</v>
      </c>
      <c r="L245">
        <v>552</v>
      </c>
      <c r="M245">
        <v>690</v>
      </c>
      <c r="N245">
        <v>909</v>
      </c>
      <c r="O245">
        <v>994</v>
      </c>
      <c r="P245" s="182">
        <v>1078</v>
      </c>
    </row>
    <row r="246" spans="1:16">
      <c r="A246" s="146" t="s">
        <v>276</v>
      </c>
      <c r="B246" s="144" t="s">
        <v>2046</v>
      </c>
      <c r="C246" s="144" t="s">
        <v>2047</v>
      </c>
      <c r="E246">
        <v>442</v>
      </c>
      <c r="F246">
        <v>473</v>
      </c>
      <c r="G246">
        <v>568</v>
      </c>
      <c r="H246">
        <v>656</v>
      </c>
      <c r="I246">
        <v>732</v>
      </c>
      <c r="J246" s="182">
        <v>808</v>
      </c>
      <c r="K246">
        <v>496</v>
      </c>
      <c r="L246">
        <v>517</v>
      </c>
      <c r="M246">
        <v>700</v>
      </c>
      <c r="N246">
        <v>820</v>
      </c>
      <c r="O246">
        <v>896</v>
      </c>
      <c r="P246" s="182">
        <v>970</v>
      </c>
    </row>
    <row r="247" spans="1:16">
      <c r="A247" s="146" t="s">
        <v>277</v>
      </c>
      <c r="B247" s="144" t="s">
        <v>2048</v>
      </c>
      <c r="C247" s="144" t="s">
        <v>2049</v>
      </c>
      <c r="E247">
        <v>442</v>
      </c>
      <c r="F247">
        <v>463</v>
      </c>
      <c r="G247">
        <v>568</v>
      </c>
      <c r="H247">
        <v>656</v>
      </c>
      <c r="I247">
        <v>732</v>
      </c>
      <c r="J247" s="182">
        <v>808</v>
      </c>
      <c r="K247">
        <v>443</v>
      </c>
      <c r="L247">
        <v>463</v>
      </c>
      <c r="M247">
        <v>626</v>
      </c>
      <c r="N247">
        <v>820</v>
      </c>
      <c r="O247">
        <v>896</v>
      </c>
      <c r="P247" s="182">
        <v>970</v>
      </c>
    </row>
    <row r="248" spans="1:16">
      <c r="A248" s="184" t="s">
        <v>29</v>
      </c>
      <c r="B248" s="185" t="s">
        <v>986</v>
      </c>
      <c r="C248" s="185" t="s">
        <v>1642</v>
      </c>
      <c r="D248" s="171"/>
      <c r="E248" s="183">
        <v>665</v>
      </c>
      <c r="F248">
        <v>712</v>
      </c>
      <c r="G248">
        <v>855</v>
      </c>
      <c r="H248">
        <v>986</v>
      </c>
      <c r="I248">
        <v>1101</v>
      </c>
      <c r="J248" s="182">
        <v>1215</v>
      </c>
      <c r="K248" s="183">
        <v>681</v>
      </c>
      <c r="L248" s="183">
        <v>834</v>
      </c>
      <c r="M248" s="183">
        <v>1050</v>
      </c>
      <c r="N248">
        <v>1249</v>
      </c>
      <c r="O248">
        <v>1374</v>
      </c>
      <c r="P248" s="182">
        <v>1497</v>
      </c>
    </row>
    <row r="249" spans="1:16">
      <c r="A249" s="146" t="s">
        <v>82</v>
      </c>
      <c r="B249" s="144" t="s">
        <v>988</v>
      </c>
      <c r="C249" s="144" t="s">
        <v>1694</v>
      </c>
      <c r="D249" s="171"/>
      <c r="E249">
        <v>537</v>
      </c>
      <c r="F249">
        <v>575</v>
      </c>
      <c r="G249">
        <v>690</v>
      </c>
      <c r="H249">
        <v>797</v>
      </c>
      <c r="I249">
        <v>890</v>
      </c>
      <c r="J249" s="182">
        <v>981</v>
      </c>
      <c r="K249">
        <v>593</v>
      </c>
      <c r="L249">
        <v>693</v>
      </c>
      <c r="M249">
        <v>870</v>
      </c>
      <c r="N249">
        <v>1002</v>
      </c>
      <c r="O249">
        <v>1099</v>
      </c>
      <c r="P249" s="182">
        <v>1194</v>
      </c>
    </row>
    <row r="250" spans="1:16">
      <c r="A250" s="146" t="s">
        <v>278</v>
      </c>
      <c r="B250" s="144" t="s">
        <v>2050</v>
      </c>
      <c r="C250" s="144" t="s">
        <v>2051</v>
      </c>
      <c r="E250">
        <v>450</v>
      </c>
      <c r="F250">
        <v>477</v>
      </c>
      <c r="G250">
        <v>578</v>
      </c>
      <c r="H250">
        <v>668</v>
      </c>
      <c r="I250">
        <v>746</v>
      </c>
      <c r="J250" s="182">
        <v>823</v>
      </c>
      <c r="K250">
        <v>457</v>
      </c>
      <c r="L250">
        <v>477</v>
      </c>
      <c r="M250">
        <v>645</v>
      </c>
      <c r="N250">
        <v>835</v>
      </c>
      <c r="O250">
        <v>911</v>
      </c>
      <c r="P250" s="182">
        <v>987</v>
      </c>
    </row>
    <row r="251" spans="1:16">
      <c r="A251" s="146" t="s">
        <v>279</v>
      </c>
      <c r="B251" s="144" t="s">
        <v>994</v>
      </c>
      <c r="C251" s="144" t="s">
        <v>1664</v>
      </c>
      <c r="D251" s="171"/>
      <c r="E251">
        <v>478</v>
      </c>
      <c r="F251">
        <v>594</v>
      </c>
      <c r="G251">
        <v>762</v>
      </c>
      <c r="H251">
        <v>880</v>
      </c>
      <c r="I251">
        <v>982</v>
      </c>
      <c r="J251" s="182">
        <v>1083</v>
      </c>
      <c r="K251">
        <v>478</v>
      </c>
      <c r="L251">
        <v>594</v>
      </c>
      <c r="M251">
        <v>803</v>
      </c>
      <c r="N251">
        <v>1000</v>
      </c>
      <c r="O251">
        <v>1073</v>
      </c>
      <c r="P251" s="182">
        <v>1234</v>
      </c>
    </row>
    <row r="252" spans="1:16">
      <c r="A252" s="146" t="s">
        <v>280</v>
      </c>
      <c r="B252" s="144" t="s">
        <v>2052</v>
      </c>
      <c r="C252" s="144" t="s">
        <v>2053</v>
      </c>
      <c r="E252">
        <v>473</v>
      </c>
      <c r="F252">
        <v>497</v>
      </c>
      <c r="G252">
        <v>608</v>
      </c>
      <c r="H252">
        <v>703</v>
      </c>
      <c r="I252">
        <v>785</v>
      </c>
      <c r="J252" s="182">
        <v>866</v>
      </c>
      <c r="K252">
        <v>493</v>
      </c>
      <c r="L252">
        <v>497</v>
      </c>
      <c r="M252">
        <v>672</v>
      </c>
      <c r="N252">
        <v>880</v>
      </c>
      <c r="O252">
        <v>963</v>
      </c>
      <c r="P252" s="182">
        <v>1043</v>
      </c>
    </row>
    <row r="253" spans="1:16">
      <c r="A253" s="146" t="s">
        <v>281</v>
      </c>
      <c r="B253" s="144" t="s">
        <v>2054</v>
      </c>
      <c r="C253" s="144" t="s">
        <v>2055</v>
      </c>
      <c r="E253">
        <v>473</v>
      </c>
      <c r="F253">
        <v>507</v>
      </c>
      <c r="G253">
        <v>608</v>
      </c>
      <c r="H253">
        <v>703</v>
      </c>
      <c r="I253">
        <v>785</v>
      </c>
      <c r="J253" s="182">
        <v>866</v>
      </c>
      <c r="K253">
        <v>476</v>
      </c>
      <c r="L253">
        <v>523</v>
      </c>
      <c r="M253">
        <v>673</v>
      </c>
      <c r="N253">
        <v>880</v>
      </c>
      <c r="O253">
        <v>963</v>
      </c>
      <c r="P253" s="182">
        <v>1043</v>
      </c>
    </row>
    <row r="254" spans="1:16">
      <c r="A254" s="146" t="s">
        <v>282</v>
      </c>
      <c r="B254" s="144" t="s">
        <v>2056</v>
      </c>
      <c r="C254" s="144" t="s">
        <v>2057</v>
      </c>
      <c r="E254">
        <v>428</v>
      </c>
      <c r="F254">
        <v>496</v>
      </c>
      <c r="G254">
        <v>596</v>
      </c>
      <c r="H254">
        <v>689</v>
      </c>
      <c r="I254">
        <v>768</v>
      </c>
      <c r="J254" s="182">
        <v>848</v>
      </c>
      <c r="K254">
        <v>428</v>
      </c>
      <c r="L254">
        <v>531</v>
      </c>
      <c r="M254">
        <v>719</v>
      </c>
      <c r="N254">
        <v>862</v>
      </c>
      <c r="O254">
        <v>943</v>
      </c>
      <c r="P254" s="182">
        <v>1021</v>
      </c>
    </row>
    <row r="255" spans="1:16">
      <c r="A255" s="146" t="s">
        <v>283</v>
      </c>
      <c r="B255" s="144" t="s">
        <v>2058</v>
      </c>
      <c r="C255" s="144" t="s">
        <v>2059</v>
      </c>
      <c r="E255">
        <v>442</v>
      </c>
      <c r="F255">
        <v>473</v>
      </c>
      <c r="G255">
        <v>568</v>
      </c>
      <c r="H255">
        <v>656</v>
      </c>
      <c r="I255">
        <v>732</v>
      </c>
      <c r="J255" s="182">
        <v>808</v>
      </c>
      <c r="K255">
        <v>477</v>
      </c>
      <c r="L255">
        <v>508</v>
      </c>
      <c r="M255">
        <v>626</v>
      </c>
      <c r="N255">
        <v>780</v>
      </c>
      <c r="O255">
        <v>896</v>
      </c>
      <c r="P255" s="182">
        <v>970</v>
      </c>
    </row>
    <row r="256" spans="1:16">
      <c r="A256" s="146" t="s">
        <v>284</v>
      </c>
      <c r="B256" s="144" t="s">
        <v>2060</v>
      </c>
      <c r="C256" s="144" t="s">
        <v>2061</v>
      </c>
      <c r="E256">
        <v>442</v>
      </c>
      <c r="F256">
        <v>473</v>
      </c>
      <c r="G256">
        <v>568</v>
      </c>
      <c r="H256">
        <v>656</v>
      </c>
      <c r="I256">
        <v>732</v>
      </c>
      <c r="J256" s="182">
        <v>808</v>
      </c>
      <c r="K256">
        <v>473</v>
      </c>
      <c r="L256">
        <v>528</v>
      </c>
      <c r="M256">
        <v>626</v>
      </c>
      <c r="N256">
        <v>820</v>
      </c>
      <c r="O256">
        <v>896</v>
      </c>
      <c r="P256" s="182">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v>474</v>
      </c>
      <c r="F3">
        <v>520</v>
      </c>
      <c r="G3">
        <v>623</v>
      </c>
      <c r="H3">
        <v>720</v>
      </c>
      <c r="I3">
        <v>803</v>
      </c>
      <c r="J3" s="182">
        <v>886</v>
      </c>
      <c r="K3">
        <v>474</v>
      </c>
      <c r="L3">
        <v>565</v>
      </c>
      <c r="M3">
        <v>670</v>
      </c>
      <c r="N3">
        <v>875</v>
      </c>
      <c r="O3">
        <v>988</v>
      </c>
      <c r="P3" s="182">
        <v>1071</v>
      </c>
    </row>
    <row r="4" spans="1:16">
      <c r="A4" t="s">
        <v>96</v>
      </c>
      <c r="B4" t="s">
        <v>293</v>
      </c>
      <c r="C4" t="s">
        <v>96</v>
      </c>
      <c r="E4">
        <v>451</v>
      </c>
      <c r="F4">
        <v>493</v>
      </c>
      <c r="G4">
        <v>637</v>
      </c>
      <c r="H4">
        <v>745</v>
      </c>
      <c r="I4">
        <v>831</v>
      </c>
      <c r="J4" s="182">
        <v>917</v>
      </c>
      <c r="K4">
        <v>451</v>
      </c>
      <c r="L4">
        <v>493</v>
      </c>
      <c r="M4">
        <v>637</v>
      </c>
      <c r="N4">
        <v>934</v>
      </c>
      <c r="O4">
        <v>942</v>
      </c>
      <c r="P4" s="182">
        <v>1083</v>
      </c>
    </row>
    <row r="5" spans="1:16">
      <c r="A5" t="s">
        <v>97</v>
      </c>
      <c r="B5" t="s">
        <v>296</v>
      </c>
      <c r="C5" t="s">
        <v>97</v>
      </c>
      <c r="E5">
        <v>442</v>
      </c>
      <c r="F5">
        <v>473</v>
      </c>
      <c r="G5">
        <v>568</v>
      </c>
      <c r="H5">
        <v>656</v>
      </c>
      <c r="I5">
        <v>732</v>
      </c>
      <c r="J5" s="182">
        <v>808</v>
      </c>
      <c r="K5">
        <v>539</v>
      </c>
      <c r="L5">
        <v>589</v>
      </c>
      <c r="M5">
        <v>713</v>
      </c>
      <c r="N5">
        <v>820</v>
      </c>
      <c r="O5">
        <v>896</v>
      </c>
      <c r="P5" s="182">
        <v>970</v>
      </c>
    </row>
    <row r="6" spans="1:16">
      <c r="A6" s="144" t="s">
        <v>98</v>
      </c>
      <c r="B6" s="144" t="s">
        <v>299</v>
      </c>
      <c r="C6" s="144" t="s">
        <v>98</v>
      </c>
      <c r="D6" s="144"/>
      <c r="E6">
        <v>435</v>
      </c>
      <c r="F6">
        <v>515</v>
      </c>
      <c r="G6">
        <v>618</v>
      </c>
      <c r="H6">
        <v>713</v>
      </c>
      <c r="I6">
        <v>796</v>
      </c>
      <c r="J6" s="182">
        <v>878</v>
      </c>
      <c r="K6">
        <v>435</v>
      </c>
      <c r="L6">
        <v>519</v>
      </c>
      <c r="M6">
        <v>702</v>
      </c>
      <c r="N6">
        <v>895</v>
      </c>
      <c r="O6">
        <v>979</v>
      </c>
      <c r="P6" s="182">
        <v>1061</v>
      </c>
    </row>
    <row r="7" spans="1:16">
      <c r="A7" s="144" t="s">
        <v>92</v>
      </c>
      <c r="B7" s="144" t="s">
        <v>303</v>
      </c>
      <c r="C7" s="144" t="s">
        <v>92</v>
      </c>
      <c r="D7" s="144"/>
      <c r="E7">
        <v>424</v>
      </c>
      <c r="F7">
        <v>523</v>
      </c>
      <c r="G7">
        <v>628</v>
      </c>
      <c r="H7">
        <v>725</v>
      </c>
      <c r="I7">
        <v>810</v>
      </c>
      <c r="J7" s="182">
        <v>893</v>
      </c>
      <c r="K7">
        <v>424</v>
      </c>
      <c r="L7">
        <v>570</v>
      </c>
      <c r="M7">
        <v>712</v>
      </c>
      <c r="N7">
        <v>909</v>
      </c>
      <c r="O7">
        <v>994</v>
      </c>
      <c r="P7" s="182">
        <v>1078</v>
      </c>
    </row>
    <row r="8" spans="1:16">
      <c r="A8" s="144" t="s">
        <v>21</v>
      </c>
      <c r="B8" s="144" t="s">
        <v>306</v>
      </c>
      <c r="C8" s="144" t="s">
        <v>21</v>
      </c>
      <c r="D8" s="144"/>
      <c r="E8">
        <v>474</v>
      </c>
      <c r="F8">
        <v>560</v>
      </c>
      <c r="G8">
        <v>713</v>
      </c>
      <c r="H8">
        <v>824</v>
      </c>
      <c r="I8">
        <v>920</v>
      </c>
      <c r="J8" s="182">
        <v>1015</v>
      </c>
      <c r="K8">
        <v>474</v>
      </c>
      <c r="L8">
        <v>560</v>
      </c>
      <c r="M8">
        <v>736</v>
      </c>
      <c r="N8">
        <v>1004</v>
      </c>
      <c r="O8">
        <v>1051</v>
      </c>
      <c r="P8" s="182">
        <v>1209</v>
      </c>
    </row>
    <row r="9" spans="1:16">
      <c r="A9" s="144" t="s">
        <v>99</v>
      </c>
      <c r="B9" s="144" t="s">
        <v>309</v>
      </c>
      <c r="C9" s="144" t="s">
        <v>99</v>
      </c>
      <c r="D9" s="144"/>
      <c r="E9">
        <v>410</v>
      </c>
      <c r="F9">
        <v>493</v>
      </c>
      <c r="G9">
        <v>592</v>
      </c>
      <c r="H9">
        <v>684</v>
      </c>
      <c r="I9">
        <v>763</v>
      </c>
      <c r="J9" s="182">
        <v>842</v>
      </c>
      <c r="K9">
        <v>410</v>
      </c>
      <c r="L9">
        <v>526</v>
      </c>
      <c r="M9">
        <v>689</v>
      </c>
      <c r="N9">
        <v>855</v>
      </c>
      <c r="O9">
        <v>935</v>
      </c>
      <c r="P9" s="182">
        <v>1013</v>
      </c>
    </row>
    <row r="10" spans="1:16">
      <c r="A10" s="144" t="s">
        <v>100</v>
      </c>
      <c r="B10" s="144" t="s">
        <v>312</v>
      </c>
      <c r="C10" s="144" t="s">
        <v>100</v>
      </c>
      <c r="D10" s="144"/>
      <c r="E10">
        <v>509</v>
      </c>
      <c r="F10">
        <v>551</v>
      </c>
      <c r="G10">
        <v>700</v>
      </c>
      <c r="H10">
        <v>877</v>
      </c>
      <c r="I10">
        <v>978</v>
      </c>
      <c r="J10" s="182">
        <v>1080</v>
      </c>
      <c r="K10">
        <v>509</v>
      </c>
      <c r="L10">
        <v>551</v>
      </c>
      <c r="M10">
        <v>700</v>
      </c>
      <c r="N10">
        <v>1031</v>
      </c>
      <c r="O10">
        <v>1181</v>
      </c>
      <c r="P10" s="182">
        <v>1323</v>
      </c>
    </row>
    <row r="11" spans="1:16">
      <c r="A11" t="s">
        <v>101</v>
      </c>
      <c r="B11" t="s">
        <v>315</v>
      </c>
      <c r="C11" t="s">
        <v>101</v>
      </c>
      <c r="E11">
        <v>463</v>
      </c>
      <c r="F11">
        <v>508</v>
      </c>
      <c r="G11">
        <v>613</v>
      </c>
      <c r="H11">
        <v>708</v>
      </c>
      <c r="I11">
        <v>791</v>
      </c>
      <c r="J11" s="182">
        <v>872</v>
      </c>
      <c r="K11">
        <v>463</v>
      </c>
      <c r="L11">
        <v>508</v>
      </c>
      <c r="M11">
        <v>654</v>
      </c>
      <c r="N11">
        <v>815</v>
      </c>
      <c r="O11">
        <v>949</v>
      </c>
      <c r="P11" s="182">
        <v>1053</v>
      </c>
    </row>
    <row r="12" spans="1:16">
      <c r="A12" s="144" t="s">
        <v>78</v>
      </c>
      <c r="B12" s="144" t="s">
        <v>318</v>
      </c>
      <c r="C12" s="144" t="s">
        <v>78</v>
      </c>
      <c r="D12" s="144"/>
      <c r="E12">
        <v>537</v>
      </c>
      <c r="F12">
        <v>575</v>
      </c>
      <c r="G12">
        <v>690</v>
      </c>
      <c r="H12">
        <v>797</v>
      </c>
      <c r="I12">
        <v>890</v>
      </c>
      <c r="J12" s="182">
        <v>981</v>
      </c>
      <c r="K12">
        <v>571</v>
      </c>
      <c r="L12">
        <v>683</v>
      </c>
      <c r="M12">
        <v>857</v>
      </c>
      <c r="N12">
        <v>1002</v>
      </c>
      <c r="O12">
        <v>1099</v>
      </c>
      <c r="P12" s="182">
        <v>1194</v>
      </c>
    </row>
    <row r="13" spans="1:16">
      <c r="A13" s="144" t="s">
        <v>25</v>
      </c>
      <c r="B13" s="144" t="s">
        <v>321</v>
      </c>
      <c r="C13" s="144" t="s">
        <v>25</v>
      </c>
      <c r="D13" s="144"/>
      <c r="E13">
        <v>665</v>
      </c>
      <c r="F13">
        <v>712</v>
      </c>
      <c r="G13">
        <v>855</v>
      </c>
      <c r="H13">
        <v>986</v>
      </c>
      <c r="I13">
        <v>1101</v>
      </c>
      <c r="J13" s="182">
        <v>1215</v>
      </c>
      <c r="K13">
        <v>696</v>
      </c>
      <c r="L13">
        <v>853</v>
      </c>
      <c r="M13">
        <v>1074</v>
      </c>
      <c r="N13">
        <v>1249</v>
      </c>
      <c r="O13">
        <v>1374</v>
      </c>
      <c r="P13" s="182">
        <v>1497</v>
      </c>
    </row>
    <row r="14" spans="1:16">
      <c r="A14" t="s">
        <v>102</v>
      </c>
      <c r="B14" t="s">
        <v>324</v>
      </c>
      <c r="C14" t="s">
        <v>102</v>
      </c>
      <c r="E14">
        <v>451</v>
      </c>
      <c r="F14">
        <v>471</v>
      </c>
      <c r="G14">
        <v>621</v>
      </c>
      <c r="H14">
        <v>718</v>
      </c>
      <c r="I14">
        <v>801</v>
      </c>
      <c r="J14" s="182">
        <v>883</v>
      </c>
      <c r="K14">
        <v>451</v>
      </c>
      <c r="L14">
        <v>471</v>
      </c>
      <c r="M14">
        <v>637</v>
      </c>
      <c r="N14">
        <v>793</v>
      </c>
      <c r="O14">
        <v>924</v>
      </c>
      <c r="P14" s="182">
        <v>1063</v>
      </c>
    </row>
    <row r="15" spans="1:16">
      <c r="A15" t="s">
        <v>103</v>
      </c>
      <c r="B15" t="s">
        <v>327</v>
      </c>
      <c r="C15" t="s">
        <v>103</v>
      </c>
      <c r="E15">
        <v>442</v>
      </c>
      <c r="F15">
        <v>473</v>
      </c>
      <c r="G15">
        <v>568</v>
      </c>
      <c r="H15">
        <v>656</v>
      </c>
      <c r="I15">
        <v>732</v>
      </c>
      <c r="J15" s="182">
        <v>808</v>
      </c>
      <c r="K15">
        <v>534</v>
      </c>
      <c r="L15">
        <v>547</v>
      </c>
      <c r="M15">
        <v>661</v>
      </c>
      <c r="N15">
        <v>820</v>
      </c>
      <c r="O15">
        <v>896</v>
      </c>
      <c r="P15" s="182">
        <v>970</v>
      </c>
    </row>
    <row r="16" spans="1:16">
      <c r="A16" s="144" t="s">
        <v>60</v>
      </c>
      <c r="B16" s="144" t="s">
        <v>330</v>
      </c>
      <c r="C16" s="144" t="s">
        <v>60</v>
      </c>
      <c r="D16" s="144"/>
      <c r="E16">
        <v>521</v>
      </c>
      <c r="F16">
        <v>551</v>
      </c>
      <c r="G16">
        <v>670</v>
      </c>
      <c r="H16">
        <v>773</v>
      </c>
      <c r="I16">
        <v>863</v>
      </c>
      <c r="J16" s="182">
        <v>952</v>
      </c>
      <c r="K16">
        <v>537</v>
      </c>
      <c r="L16">
        <v>551</v>
      </c>
      <c r="M16">
        <v>734</v>
      </c>
      <c r="N16">
        <v>971</v>
      </c>
      <c r="O16">
        <v>1064</v>
      </c>
      <c r="P16" s="182">
        <v>1156</v>
      </c>
    </row>
    <row r="17" spans="1:16">
      <c r="A17" s="144" t="s">
        <v>79</v>
      </c>
      <c r="B17" s="144" t="s">
        <v>332</v>
      </c>
      <c r="C17" s="144" t="s">
        <v>79</v>
      </c>
      <c r="D17" s="144"/>
      <c r="E17">
        <v>537</v>
      </c>
      <c r="F17">
        <v>575</v>
      </c>
      <c r="G17">
        <v>690</v>
      </c>
      <c r="H17">
        <v>797</v>
      </c>
      <c r="I17">
        <v>890</v>
      </c>
      <c r="J17" s="182">
        <v>981</v>
      </c>
      <c r="K17">
        <v>571</v>
      </c>
      <c r="L17">
        <v>683</v>
      </c>
      <c r="M17">
        <v>857</v>
      </c>
      <c r="N17">
        <v>1002</v>
      </c>
      <c r="O17">
        <v>1099</v>
      </c>
      <c r="P17" s="182">
        <v>1194</v>
      </c>
    </row>
    <row r="18" spans="1:16">
      <c r="A18" t="s">
        <v>104</v>
      </c>
      <c r="B18" t="s">
        <v>335</v>
      </c>
      <c r="C18" t="s">
        <v>104</v>
      </c>
      <c r="E18">
        <v>570</v>
      </c>
      <c r="F18">
        <v>595</v>
      </c>
      <c r="G18">
        <v>753</v>
      </c>
      <c r="H18">
        <v>871</v>
      </c>
      <c r="I18">
        <v>972</v>
      </c>
      <c r="J18" s="182">
        <v>1072</v>
      </c>
      <c r="K18">
        <v>570</v>
      </c>
      <c r="L18">
        <v>595</v>
      </c>
      <c r="M18">
        <v>805</v>
      </c>
      <c r="N18">
        <v>1003</v>
      </c>
      <c r="O18">
        <v>1076</v>
      </c>
      <c r="P18" s="182">
        <v>1237</v>
      </c>
    </row>
    <row r="19" spans="1:16">
      <c r="A19" t="s">
        <v>105</v>
      </c>
      <c r="B19" t="s">
        <v>338</v>
      </c>
      <c r="C19" t="s">
        <v>105</v>
      </c>
      <c r="E19">
        <v>462</v>
      </c>
      <c r="F19">
        <v>507</v>
      </c>
      <c r="G19">
        <v>635</v>
      </c>
      <c r="H19">
        <v>733</v>
      </c>
      <c r="I19">
        <v>818</v>
      </c>
      <c r="J19" s="182">
        <v>903</v>
      </c>
      <c r="K19">
        <v>462</v>
      </c>
      <c r="L19">
        <v>507</v>
      </c>
      <c r="M19">
        <v>653</v>
      </c>
      <c r="N19">
        <v>813</v>
      </c>
      <c r="O19">
        <v>947</v>
      </c>
      <c r="P19" s="182">
        <v>1089</v>
      </c>
    </row>
    <row r="20" spans="1:16">
      <c r="A20" t="s">
        <v>106</v>
      </c>
      <c r="B20" t="s">
        <v>341</v>
      </c>
      <c r="C20" t="s">
        <v>106</v>
      </c>
      <c r="E20">
        <v>451</v>
      </c>
      <c r="F20">
        <v>491</v>
      </c>
      <c r="G20">
        <v>626</v>
      </c>
      <c r="H20">
        <v>723</v>
      </c>
      <c r="I20">
        <v>806</v>
      </c>
      <c r="J20" s="182">
        <v>890</v>
      </c>
      <c r="K20">
        <v>451</v>
      </c>
      <c r="L20">
        <v>491</v>
      </c>
      <c r="M20">
        <v>637</v>
      </c>
      <c r="N20">
        <v>906</v>
      </c>
      <c r="O20">
        <v>991</v>
      </c>
      <c r="P20" s="182">
        <v>1076</v>
      </c>
    </row>
    <row r="21" spans="1:16">
      <c r="A21" s="144" t="s">
        <v>84</v>
      </c>
      <c r="B21" s="144" t="s">
        <v>344</v>
      </c>
      <c r="C21" s="144" t="s">
        <v>84</v>
      </c>
      <c r="D21" s="144"/>
      <c r="E21">
        <v>468</v>
      </c>
      <c r="F21">
        <v>510</v>
      </c>
      <c r="G21">
        <v>612</v>
      </c>
      <c r="H21">
        <v>707</v>
      </c>
      <c r="I21">
        <v>790</v>
      </c>
      <c r="J21" s="182">
        <v>871</v>
      </c>
      <c r="K21">
        <v>468</v>
      </c>
      <c r="L21">
        <v>573</v>
      </c>
      <c r="M21">
        <v>704</v>
      </c>
      <c r="N21">
        <v>877</v>
      </c>
      <c r="O21">
        <v>941</v>
      </c>
      <c r="P21" s="182">
        <v>1050</v>
      </c>
    </row>
    <row r="22" spans="1:16">
      <c r="A22" s="144" t="s">
        <v>107</v>
      </c>
      <c r="B22" s="144" t="s">
        <v>347</v>
      </c>
      <c r="C22" s="144" t="s">
        <v>107</v>
      </c>
      <c r="D22" s="144"/>
      <c r="E22">
        <v>640</v>
      </c>
      <c r="F22">
        <v>644</v>
      </c>
      <c r="G22">
        <v>828</v>
      </c>
      <c r="H22">
        <v>1023</v>
      </c>
      <c r="I22">
        <v>1141</v>
      </c>
      <c r="J22" s="182">
        <v>1259</v>
      </c>
      <c r="K22">
        <v>640</v>
      </c>
      <c r="L22">
        <v>644</v>
      </c>
      <c r="M22">
        <v>828</v>
      </c>
      <c r="N22">
        <v>1141</v>
      </c>
      <c r="O22">
        <v>1408</v>
      </c>
      <c r="P22" s="182">
        <v>1556</v>
      </c>
    </row>
    <row r="23" spans="1:16">
      <c r="A23" s="144" t="s">
        <v>34</v>
      </c>
      <c r="B23" s="144" t="s">
        <v>350</v>
      </c>
      <c r="C23" s="144" t="s">
        <v>34</v>
      </c>
      <c r="D23" s="144"/>
      <c r="E23">
        <v>510</v>
      </c>
      <c r="F23">
        <v>546</v>
      </c>
      <c r="G23">
        <v>655</v>
      </c>
      <c r="H23">
        <v>756</v>
      </c>
      <c r="I23">
        <v>845</v>
      </c>
      <c r="J23" s="182">
        <v>931</v>
      </c>
      <c r="K23">
        <v>643</v>
      </c>
      <c r="L23">
        <v>690</v>
      </c>
      <c r="M23">
        <v>831</v>
      </c>
      <c r="N23">
        <v>950</v>
      </c>
      <c r="O23">
        <v>1041</v>
      </c>
      <c r="P23" s="182">
        <v>1130</v>
      </c>
    </row>
    <row r="24" spans="1:16">
      <c r="A24" t="s">
        <v>108</v>
      </c>
      <c r="B24" t="s">
        <v>353</v>
      </c>
      <c r="C24" t="s">
        <v>108</v>
      </c>
      <c r="E24">
        <v>493</v>
      </c>
      <c r="F24">
        <v>528</v>
      </c>
      <c r="G24">
        <v>633</v>
      </c>
      <c r="H24">
        <v>732</v>
      </c>
      <c r="I24">
        <v>817</v>
      </c>
      <c r="J24" s="182">
        <v>901</v>
      </c>
      <c r="K24">
        <v>545</v>
      </c>
      <c r="L24">
        <v>549</v>
      </c>
      <c r="M24">
        <v>743</v>
      </c>
      <c r="N24">
        <v>918</v>
      </c>
      <c r="O24">
        <v>1005</v>
      </c>
      <c r="P24" s="182">
        <v>1090</v>
      </c>
    </row>
    <row r="25" spans="1:16">
      <c r="A25" t="s">
        <v>109</v>
      </c>
      <c r="B25" t="s">
        <v>356</v>
      </c>
      <c r="C25" t="s">
        <v>109</v>
      </c>
      <c r="E25">
        <v>442</v>
      </c>
      <c r="F25">
        <v>473</v>
      </c>
      <c r="G25">
        <v>568</v>
      </c>
      <c r="H25">
        <v>656</v>
      </c>
      <c r="I25">
        <v>732</v>
      </c>
      <c r="J25" s="182">
        <v>808</v>
      </c>
      <c r="K25">
        <v>456</v>
      </c>
      <c r="L25">
        <v>495</v>
      </c>
      <c r="M25">
        <v>637</v>
      </c>
      <c r="N25">
        <v>820</v>
      </c>
      <c r="O25">
        <v>896</v>
      </c>
      <c r="P25" s="182">
        <v>970</v>
      </c>
    </row>
    <row r="26" spans="1:16">
      <c r="A26" t="s">
        <v>110</v>
      </c>
      <c r="B26" t="s">
        <v>359</v>
      </c>
      <c r="C26" t="s">
        <v>110</v>
      </c>
      <c r="E26">
        <v>442</v>
      </c>
      <c r="F26">
        <v>473</v>
      </c>
      <c r="G26">
        <v>568</v>
      </c>
      <c r="H26">
        <v>656</v>
      </c>
      <c r="I26">
        <v>732</v>
      </c>
      <c r="J26" s="182">
        <v>808</v>
      </c>
      <c r="K26">
        <v>460</v>
      </c>
      <c r="L26">
        <v>537</v>
      </c>
      <c r="M26">
        <v>637</v>
      </c>
      <c r="N26">
        <v>820</v>
      </c>
      <c r="O26">
        <v>896</v>
      </c>
      <c r="P26" s="182">
        <v>970</v>
      </c>
    </row>
    <row r="27" spans="1:16">
      <c r="A27" t="s">
        <v>111</v>
      </c>
      <c r="B27" t="s">
        <v>362</v>
      </c>
      <c r="C27" t="s">
        <v>111</v>
      </c>
      <c r="E27">
        <v>398</v>
      </c>
      <c r="F27">
        <v>491</v>
      </c>
      <c r="G27">
        <v>588</v>
      </c>
      <c r="H27">
        <v>680</v>
      </c>
      <c r="I27">
        <v>758</v>
      </c>
      <c r="J27" s="182">
        <v>837</v>
      </c>
      <c r="K27">
        <v>398</v>
      </c>
      <c r="L27">
        <v>494</v>
      </c>
      <c r="M27">
        <v>669</v>
      </c>
      <c r="N27">
        <v>850</v>
      </c>
      <c r="O27">
        <v>929</v>
      </c>
      <c r="P27" s="182">
        <v>1007</v>
      </c>
    </row>
    <row r="28" spans="1:16">
      <c r="A28" s="144" t="s">
        <v>35</v>
      </c>
      <c r="B28" s="144" t="s">
        <v>364</v>
      </c>
      <c r="C28" s="144" t="s">
        <v>35</v>
      </c>
      <c r="D28" s="144"/>
      <c r="E28">
        <v>510</v>
      </c>
      <c r="F28">
        <v>546</v>
      </c>
      <c r="G28">
        <v>655</v>
      </c>
      <c r="H28">
        <v>756</v>
      </c>
      <c r="I28">
        <v>845</v>
      </c>
      <c r="J28" s="182">
        <v>931</v>
      </c>
      <c r="K28">
        <v>643</v>
      </c>
      <c r="L28">
        <v>690</v>
      </c>
      <c r="M28">
        <v>831</v>
      </c>
      <c r="N28">
        <v>950</v>
      </c>
      <c r="O28">
        <v>1041</v>
      </c>
      <c r="P28" s="182">
        <v>1130</v>
      </c>
    </row>
    <row r="29" spans="1:16">
      <c r="A29" t="s">
        <v>112</v>
      </c>
      <c r="B29" t="s">
        <v>367</v>
      </c>
      <c r="C29" t="s">
        <v>112</v>
      </c>
      <c r="E29">
        <v>483</v>
      </c>
      <c r="F29">
        <v>520</v>
      </c>
      <c r="G29">
        <v>695</v>
      </c>
      <c r="H29">
        <v>802</v>
      </c>
      <c r="I29">
        <v>895</v>
      </c>
      <c r="J29" s="182">
        <v>988</v>
      </c>
      <c r="K29">
        <v>483</v>
      </c>
      <c r="L29">
        <v>520</v>
      </c>
      <c r="M29">
        <v>696</v>
      </c>
      <c r="N29">
        <v>1005</v>
      </c>
      <c r="O29">
        <v>1106</v>
      </c>
      <c r="P29" s="182">
        <v>1202</v>
      </c>
    </row>
    <row r="30" spans="1:16">
      <c r="A30" s="144" t="s">
        <v>26</v>
      </c>
      <c r="B30" s="144" t="s">
        <v>369</v>
      </c>
      <c r="C30" s="144" t="s">
        <v>26</v>
      </c>
      <c r="D30" s="144"/>
      <c r="E30">
        <v>665</v>
      </c>
      <c r="F30">
        <v>712</v>
      </c>
      <c r="G30">
        <v>855</v>
      </c>
      <c r="H30">
        <v>986</v>
      </c>
      <c r="I30">
        <v>1101</v>
      </c>
      <c r="J30" s="182">
        <v>1215</v>
      </c>
      <c r="K30">
        <v>696</v>
      </c>
      <c r="L30">
        <v>853</v>
      </c>
      <c r="M30">
        <v>1074</v>
      </c>
      <c r="N30">
        <v>1249</v>
      </c>
      <c r="O30">
        <v>1374</v>
      </c>
      <c r="P30" s="182">
        <v>1497</v>
      </c>
    </row>
    <row r="31" spans="1:16">
      <c r="A31" s="144" t="s">
        <v>113</v>
      </c>
      <c r="B31" s="144" t="s">
        <v>372</v>
      </c>
      <c r="C31" s="144" t="s">
        <v>113</v>
      </c>
      <c r="D31" s="144"/>
      <c r="E31">
        <v>498</v>
      </c>
      <c r="F31">
        <v>525</v>
      </c>
      <c r="G31">
        <v>641</v>
      </c>
      <c r="H31">
        <v>740</v>
      </c>
      <c r="I31">
        <v>826</v>
      </c>
      <c r="J31" s="182">
        <v>911</v>
      </c>
      <c r="K31">
        <v>522</v>
      </c>
      <c r="L31">
        <v>525</v>
      </c>
      <c r="M31">
        <v>710</v>
      </c>
      <c r="N31">
        <v>887</v>
      </c>
      <c r="O31">
        <v>1016</v>
      </c>
      <c r="P31" s="182">
        <v>1102</v>
      </c>
    </row>
    <row r="32" spans="1:16">
      <c r="A32" s="144" t="s">
        <v>12</v>
      </c>
      <c r="B32" s="144" t="s">
        <v>375</v>
      </c>
      <c r="C32" s="144" t="s">
        <v>12</v>
      </c>
      <c r="D32" s="144"/>
      <c r="E32">
        <v>481</v>
      </c>
      <c r="F32">
        <v>515</v>
      </c>
      <c r="G32">
        <v>618</v>
      </c>
      <c r="H32">
        <v>713</v>
      </c>
      <c r="I32">
        <v>796</v>
      </c>
      <c r="J32" s="182">
        <v>878</v>
      </c>
      <c r="K32">
        <v>510</v>
      </c>
      <c r="L32">
        <v>586</v>
      </c>
      <c r="M32">
        <v>782</v>
      </c>
      <c r="N32">
        <v>895</v>
      </c>
      <c r="O32">
        <v>979</v>
      </c>
      <c r="P32" s="182">
        <v>1061</v>
      </c>
    </row>
    <row r="33" spans="1:16">
      <c r="A33" s="144" t="s">
        <v>33</v>
      </c>
      <c r="B33" s="144" t="s">
        <v>378</v>
      </c>
      <c r="C33" s="144" t="s">
        <v>33</v>
      </c>
      <c r="D33" s="144"/>
      <c r="E33">
        <v>442</v>
      </c>
      <c r="F33">
        <v>473</v>
      </c>
      <c r="G33">
        <v>568</v>
      </c>
      <c r="H33">
        <v>656</v>
      </c>
      <c r="I33">
        <v>732</v>
      </c>
      <c r="J33" s="182">
        <v>808</v>
      </c>
      <c r="K33">
        <v>459</v>
      </c>
      <c r="L33">
        <v>542</v>
      </c>
      <c r="M33">
        <v>676</v>
      </c>
      <c r="N33">
        <v>820</v>
      </c>
      <c r="O33">
        <v>896</v>
      </c>
      <c r="P33" s="182">
        <v>970</v>
      </c>
    </row>
    <row r="34" spans="1:16">
      <c r="A34" t="s">
        <v>114</v>
      </c>
      <c r="B34" t="s">
        <v>381</v>
      </c>
      <c r="C34" t="s">
        <v>114</v>
      </c>
      <c r="E34">
        <v>442</v>
      </c>
      <c r="F34">
        <v>473</v>
      </c>
      <c r="G34">
        <v>568</v>
      </c>
      <c r="H34">
        <v>656</v>
      </c>
      <c r="I34">
        <v>732</v>
      </c>
      <c r="J34" s="182">
        <v>808</v>
      </c>
      <c r="K34">
        <v>461</v>
      </c>
      <c r="L34">
        <v>537</v>
      </c>
      <c r="M34">
        <v>637</v>
      </c>
      <c r="N34">
        <v>820</v>
      </c>
      <c r="O34">
        <v>896</v>
      </c>
      <c r="P34" s="182">
        <v>970</v>
      </c>
    </row>
    <row r="35" spans="1:16">
      <c r="A35" s="144" t="s">
        <v>22</v>
      </c>
      <c r="B35" s="144" t="s">
        <v>383</v>
      </c>
      <c r="C35" s="144" t="s">
        <v>22</v>
      </c>
      <c r="D35" s="144"/>
      <c r="E35">
        <v>474</v>
      </c>
      <c r="F35">
        <v>560</v>
      </c>
      <c r="G35">
        <v>713</v>
      </c>
      <c r="H35">
        <v>824</v>
      </c>
      <c r="I35">
        <v>920</v>
      </c>
      <c r="J35" s="182">
        <v>1015</v>
      </c>
      <c r="K35">
        <v>474</v>
      </c>
      <c r="L35">
        <v>560</v>
      </c>
      <c r="M35">
        <v>736</v>
      </c>
      <c r="N35">
        <v>1004</v>
      </c>
      <c r="O35">
        <v>1051</v>
      </c>
      <c r="P35" s="182">
        <v>1209</v>
      </c>
    </row>
    <row r="36" spans="1:16">
      <c r="A36" t="s">
        <v>115</v>
      </c>
      <c r="B36" t="s">
        <v>386</v>
      </c>
      <c r="C36" t="s">
        <v>115</v>
      </c>
      <c r="E36">
        <v>442</v>
      </c>
      <c r="F36">
        <v>473</v>
      </c>
      <c r="G36">
        <v>568</v>
      </c>
      <c r="H36">
        <v>656</v>
      </c>
      <c r="I36">
        <v>732</v>
      </c>
      <c r="J36" s="182">
        <v>808</v>
      </c>
      <c r="K36">
        <v>451</v>
      </c>
      <c r="L36">
        <v>506</v>
      </c>
      <c r="M36">
        <v>637</v>
      </c>
      <c r="N36">
        <v>820</v>
      </c>
      <c r="O36">
        <v>896</v>
      </c>
      <c r="P36" s="182">
        <v>970</v>
      </c>
    </row>
    <row r="37" spans="1:16">
      <c r="A37" t="s">
        <v>116</v>
      </c>
      <c r="B37" t="s">
        <v>389</v>
      </c>
      <c r="C37" t="s">
        <v>116</v>
      </c>
      <c r="E37">
        <v>442</v>
      </c>
      <c r="F37">
        <v>473</v>
      </c>
      <c r="G37">
        <v>568</v>
      </c>
      <c r="H37">
        <v>656</v>
      </c>
      <c r="I37">
        <v>732</v>
      </c>
      <c r="J37" s="182">
        <v>808</v>
      </c>
      <c r="K37">
        <v>459</v>
      </c>
      <c r="L37">
        <v>537</v>
      </c>
      <c r="M37">
        <v>637</v>
      </c>
      <c r="N37">
        <v>793</v>
      </c>
      <c r="O37">
        <v>896</v>
      </c>
      <c r="P37" s="182">
        <v>970</v>
      </c>
    </row>
    <row r="38" spans="1:16">
      <c r="A38" s="144" t="s">
        <v>52</v>
      </c>
      <c r="B38" s="144" t="s">
        <v>392</v>
      </c>
      <c r="C38" s="144" t="s">
        <v>52</v>
      </c>
      <c r="D38" s="144"/>
      <c r="E38">
        <v>586</v>
      </c>
      <c r="F38">
        <v>628</v>
      </c>
      <c r="G38">
        <v>753</v>
      </c>
      <c r="H38">
        <v>870</v>
      </c>
      <c r="I38">
        <v>971</v>
      </c>
      <c r="J38" s="182">
        <v>1071</v>
      </c>
      <c r="K38">
        <v>623</v>
      </c>
      <c r="L38">
        <v>750</v>
      </c>
      <c r="M38">
        <v>926</v>
      </c>
      <c r="N38">
        <v>1097</v>
      </c>
      <c r="O38">
        <v>1205</v>
      </c>
      <c r="P38" s="182">
        <v>1311</v>
      </c>
    </row>
    <row r="39" spans="1:16">
      <c r="A39" t="s">
        <v>117</v>
      </c>
      <c r="B39" t="s">
        <v>395</v>
      </c>
      <c r="C39" t="s">
        <v>117</v>
      </c>
      <c r="E39">
        <v>442</v>
      </c>
      <c r="F39">
        <v>473</v>
      </c>
      <c r="G39">
        <v>568</v>
      </c>
      <c r="H39">
        <v>656</v>
      </c>
      <c r="I39">
        <v>732</v>
      </c>
      <c r="J39" s="182">
        <v>808</v>
      </c>
      <c r="K39">
        <v>456</v>
      </c>
      <c r="L39">
        <v>530</v>
      </c>
      <c r="M39">
        <v>637</v>
      </c>
      <c r="N39">
        <v>820</v>
      </c>
      <c r="O39">
        <v>890</v>
      </c>
      <c r="P39" s="182">
        <v>970</v>
      </c>
    </row>
    <row r="40" spans="1:16">
      <c r="A40" t="s">
        <v>118</v>
      </c>
      <c r="B40" t="s">
        <v>398</v>
      </c>
      <c r="C40" t="s">
        <v>118</v>
      </c>
      <c r="E40">
        <v>470</v>
      </c>
      <c r="F40">
        <v>508</v>
      </c>
      <c r="G40">
        <v>610</v>
      </c>
      <c r="H40">
        <v>705</v>
      </c>
      <c r="I40">
        <v>786</v>
      </c>
      <c r="J40" s="182">
        <v>868</v>
      </c>
      <c r="K40">
        <v>470</v>
      </c>
      <c r="L40">
        <v>560</v>
      </c>
      <c r="M40">
        <v>664</v>
      </c>
      <c r="N40">
        <v>827</v>
      </c>
      <c r="O40">
        <v>963</v>
      </c>
      <c r="P40" s="182">
        <v>1047</v>
      </c>
    </row>
    <row r="41" spans="1:16">
      <c r="A41" s="144" t="s">
        <v>93</v>
      </c>
      <c r="B41" s="144" t="s">
        <v>400</v>
      </c>
      <c r="C41" s="144" t="s">
        <v>93</v>
      </c>
      <c r="D41" s="144"/>
      <c r="E41">
        <v>424</v>
      </c>
      <c r="F41">
        <v>523</v>
      </c>
      <c r="G41">
        <v>628</v>
      </c>
      <c r="H41">
        <v>725</v>
      </c>
      <c r="I41">
        <v>810</v>
      </c>
      <c r="J41" s="182">
        <v>893</v>
      </c>
      <c r="K41">
        <v>424</v>
      </c>
      <c r="L41">
        <v>570</v>
      </c>
      <c r="M41">
        <v>712</v>
      </c>
      <c r="N41">
        <v>909</v>
      </c>
      <c r="O41">
        <v>994</v>
      </c>
      <c r="P41" s="182">
        <v>1078</v>
      </c>
    </row>
    <row r="42" spans="1:16">
      <c r="A42" t="s">
        <v>119</v>
      </c>
      <c r="B42" t="s">
        <v>403</v>
      </c>
      <c r="C42" t="s">
        <v>119</v>
      </c>
      <c r="E42">
        <v>442</v>
      </c>
      <c r="F42">
        <v>473</v>
      </c>
      <c r="G42">
        <v>568</v>
      </c>
      <c r="H42">
        <v>656</v>
      </c>
      <c r="I42">
        <v>732</v>
      </c>
      <c r="J42" s="182">
        <v>808</v>
      </c>
      <c r="K42">
        <v>451</v>
      </c>
      <c r="L42">
        <v>479</v>
      </c>
      <c r="M42">
        <v>637</v>
      </c>
      <c r="N42">
        <v>820</v>
      </c>
      <c r="O42">
        <v>896</v>
      </c>
      <c r="P42" s="182">
        <v>970</v>
      </c>
    </row>
    <row r="43" spans="1:16">
      <c r="A43" t="s">
        <v>120</v>
      </c>
      <c r="B43" t="s">
        <v>406</v>
      </c>
      <c r="C43" t="s">
        <v>120</v>
      </c>
      <c r="E43">
        <v>403</v>
      </c>
      <c r="F43">
        <v>487</v>
      </c>
      <c r="G43">
        <v>610</v>
      </c>
      <c r="H43">
        <v>705</v>
      </c>
      <c r="I43">
        <v>786</v>
      </c>
      <c r="J43" s="182">
        <v>868</v>
      </c>
      <c r="K43">
        <v>403</v>
      </c>
      <c r="L43">
        <v>487</v>
      </c>
      <c r="M43">
        <v>644</v>
      </c>
      <c r="N43">
        <v>793</v>
      </c>
      <c r="O43">
        <v>924</v>
      </c>
      <c r="P43" s="182">
        <v>1047</v>
      </c>
    </row>
    <row r="44" spans="1:16">
      <c r="A44" t="s">
        <v>121</v>
      </c>
      <c r="B44" t="s">
        <v>409</v>
      </c>
      <c r="C44" t="s">
        <v>121</v>
      </c>
      <c r="E44">
        <v>442</v>
      </c>
      <c r="F44">
        <v>473</v>
      </c>
      <c r="G44">
        <v>568</v>
      </c>
      <c r="H44">
        <v>656</v>
      </c>
      <c r="I44">
        <v>732</v>
      </c>
      <c r="J44" s="182">
        <v>808</v>
      </c>
      <c r="K44">
        <v>453</v>
      </c>
      <c r="L44">
        <v>478</v>
      </c>
      <c r="M44">
        <v>637</v>
      </c>
      <c r="N44">
        <v>820</v>
      </c>
      <c r="O44">
        <v>896</v>
      </c>
      <c r="P44" s="182">
        <v>970</v>
      </c>
    </row>
    <row r="45" spans="1:16">
      <c r="A45" s="144" t="s">
        <v>40</v>
      </c>
      <c r="B45" s="144" t="s">
        <v>412</v>
      </c>
      <c r="C45" s="144" t="s">
        <v>40</v>
      </c>
      <c r="D45" s="144"/>
      <c r="E45">
        <v>613</v>
      </c>
      <c r="F45">
        <v>657</v>
      </c>
      <c r="G45">
        <v>788</v>
      </c>
      <c r="H45">
        <v>911</v>
      </c>
      <c r="I45">
        <v>1017</v>
      </c>
      <c r="J45" s="182">
        <v>1122</v>
      </c>
      <c r="K45">
        <v>613</v>
      </c>
      <c r="L45">
        <v>722</v>
      </c>
      <c r="M45">
        <v>913</v>
      </c>
      <c r="N45">
        <v>1150</v>
      </c>
      <c r="O45">
        <v>1264</v>
      </c>
      <c r="P45" s="182">
        <v>1376</v>
      </c>
    </row>
    <row r="46" spans="1:16">
      <c r="A46" t="s">
        <v>122</v>
      </c>
      <c r="B46" t="s">
        <v>415</v>
      </c>
      <c r="C46" t="s">
        <v>122</v>
      </c>
      <c r="E46">
        <v>456</v>
      </c>
      <c r="F46">
        <v>495</v>
      </c>
      <c r="G46">
        <v>596</v>
      </c>
      <c r="H46">
        <v>689</v>
      </c>
      <c r="I46">
        <v>768</v>
      </c>
      <c r="J46" s="182">
        <v>848</v>
      </c>
      <c r="K46">
        <v>456</v>
      </c>
      <c r="L46">
        <v>495</v>
      </c>
      <c r="M46">
        <v>637</v>
      </c>
      <c r="N46">
        <v>862</v>
      </c>
      <c r="O46">
        <v>942</v>
      </c>
      <c r="P46" s="182">
        <v>1021</v>
      </c>
    </row>
    <row r="47" spans="1:16">
      <c r="A47" t="s">
        <v>123</v>
      </c>
      <c r="B47" t="s">
        <v>418</v>
      </c>
      <c r="C47" t="s">
        <v>123</v>
      </c>
      <c r="E47">
        <v>417</v>
      </c>
      <c r="F47">
        <v>471</v>
      </c>
      <c r="G47">
        <v>635</v>
      </c>
      <c r="H47">
        <v>733</v>
      </c>
      <c r="I47">
        <v>818</v>
      </c>
      <c r="J47" s="182">
        <v>903</v>
      </c>
      <c r="K47">
        <v>417</v>
      </c>
      <c r="L47">
        <v>471</v>
      </c>
      <c r="M47">
        <v>637</v>
      </c>
      <c r="N47">
        <v>914</v>
      </c>
      <c r="O47">
        <v>1006</v>
      </c>
      <c r="P47" s="182">
        <v>1091</v>
      </c>
    </row>
    <row r="48" spans="1:16">
      <c r="A48" s="144" t="s">
        <v>80</v>
      </c>
      <c r="B48" s="144" t="s">
        <v>420</v>
      </c>
      <c r="C48" s="144" t="s">
        <v>80</v>
      </c>
      <c r="D48" s="144"/>
      <c r="E48">
        <v>537</v>
      </c>
      <c r="F48">
        <v>575</v>
      </c>
      <c r="G48">
        <v>690</v>
      </c>
      <c r="H48">
        <v>797</v>
      </c>
      <c r="I48">
        <v>890</v>
      </c>
      <c r="J48" s="182">
        <v>981</v>
      </c>
      <c r="K48">
        <v>571</v>
      </c>
      <c r="L48">
        <v>683</v>
      </c>
      <c r="M48">
        <v>857</v>
      </c>
      <c r="N48">
        <v>1002</v>
      </c>
      <c r="O48">
        <v>1099</v>
      </c>
      <c r="P48" s="182">
        <v>1194</v>
      </c>
    </row>
    <row r="49" spans="1:16">
      <c r="A49" t="s">
        <v>124</v>
      </c>
      <c r="B49" t="s">
        <v>423</v>
      </c>
      <c r="C49" t="s">
        <v>124</v>
      </c>
      <c r="E49">
        <v>445</v>
      </c>
      <c r="F49">
        <v>476</v>
      </c>
      <c r="G49">
        <v>572</v>
      </c>
      <c r="H49">
        <v>660</v>
      </c>
      <c r="I49">
        <v>737</v>
      </c>
      <c r="J49" s="182">
        <v>813</v>
      </c>
      <c r="K49">
        <v>456</v>
      </c>
      <c r="L49">
        <v>481</v>
      </c>
      <c r="M49">
        <v>637</v>
      </c>
      <c r="N49">
        <v>793</v>
      </c>
      <c r="O49">
        <v>900</v>
      </c>
      <c r="P49" s="182">
        <v>975</v>
      </c>
    </row>
    <row r="50" spans="1:16">
      <c r="A50" t="s">
        <v>125</v>
      </c>
      <c r="B50" t="s">
        <v>426</v>
      </c>
      <c r="C50" t="s">
        <v>125</v>
      </c>
      <c r="E50">
        <v>498</v>
      </c>
      <c r="F50">
        <v>534</v>
      </c>
      <c r="G50">
        <v>641</v>
      </c>
      <c r="H50">
        <v>740</v>
      </c>
      <c r="I50">
        <v>826</v>
      </c>
      <c r="J50" s="182">
        <v>911</v>
      </c>
      <c r="K50">
        <v>628</v>
      </c>
      <c r="L50">
        <v>674</v>
      </c>
      <c r="M50">
        <v>811</v>
      </c>
      <c r="N50">
        <v>929</v>
      </c>
      <c r="O50">
        <v>1016</v>
      </c>
      <c r="P50" s="182">
        <v>1102</v>
      </c>
    </row>
    <row r="51" spans="1:16">
      <c r="A51" t="s">
        <v>126</v>
      </c>
      <c r="B51" t="s">
        <v>429</v>
      </c>
      <c r="C51" t="s">
        <v>126</v>
      </c>
      <c r="E51">
        <v>545</v>
      </c>
      <c r="F51">
        <v>583</v>
      </c>
      <c r="G51">
        <v>700</v>
      </c>
      <c r="H51">
        <v>808</v>
      </c>
      <c r="I51">
        <v>902</v>
      </c>
      <c r="J51" s="182">
        <v>996</v>
      </c>
      <c r="K51">
        <v>576</v>
      </c>
      <c r="L51">
        <v>601</v>
      </c>
      <c r="M51">
        <v>813</v>
      </c>
      <c r="N51">
        <v>1018</v>
      </c>
      <c r="O51">
        <v>1086</v>
      </c>
      <c r="P51" s="182">
        <v>1213</v>
      </c>
    </row>
    <row r="52" spans="1:16">
      <c r="A52" s="144" t="s">
        <v>61</v>
      </c>
      <c r="B52" s="144" t="s">
        <v>431</v>
      </c>
      <c r="C52" s="144" t="s">
        <v>61</v>
      </c>
      <c r="D52" s="144"/>
      <c r="E52">
        <v>521</v>
      </c>
      <c r="F52">
        <v>551</v>
      </c>
      <c r="G52">
        <v>670</v>
      </c>
      <c r="H52">
        <v>773</v>
      </c>
      <c r="I52">
        <v>863</v>
      </c>
      <c r="J52" s="182">
        <v>952</v>
      </c>
      <c r="K52">
        <v>537</v>
      </c>
      <c r="L52">
        <v>551</v>
      </c>
      <c r="M52">
        <v>734</v>
      </c>
      <c r="N52">
        <v>971</v>
      </c>
      <c r="O52">
        <v>1064</v>
      </c>
      <c r="P52" s="182">
        <v>1156</v>
      </c>
    </row>
    <row r="53" spans="1:16">
      <c r="A53" t="s">
        <v>127</v>
      </c>
      <c r="B53" t="s">
        <v>434</v>
      </c>
      <c r="C53" t="s">
        <v>127</v>
      </c>
      <c r="E53">
        <v>442</v>
      </c>
      <c r="F53">
        <v>473</v>
      </c>
      <c r="G53">
        <v>568</v>
      </c>
      <c r="H53">
        <v>656</v>
      </c>
      <c r="I53">
        <v>732</v>
      </c>
      <c r="J53" s="182">
        <v>808</v>
      </c>
      <c r="K53">
        <v>451</v>
      </c>
      <c r="L53">
        <v>518</v>
      </c>
      <c r="M53">
        <v>637</v>
      </c>
      <c r="N53">
        <v>820</v>
      </c>
      <c r="O53">
        <v>896</v>
      </c>
      <c r="P53" s="182">
        <v>970</v>
      </c>
    </row>
    <row r="54" spans="1:16">
      <c r="A54" t="s">
        <v>128</v>
      </c>
      <c r="B54" t="s">
        <v>437</v>
      </c>
      <c r="C54" t="s">
        <v>128</v>
      </c>
      <c r="E54">
        <v>497</v>
      </c>
      <c r="F54">
        <v>533</v>
      </c>
      <c r="G54">
        <v>640</v>
      </c>
      <c r="H54">
        <v>738</v>
      </c>
      <c r="I54">
        <v>823</v>
      </c>
      <c r="J54" s="182">
        <v>909</v>
      </c>
      <c r="K54">
        <v>528</v>
      </c>
      <c r="L54">
        <v>580</v>
      </c>
      <c r="M54">
        <v>746</v>
      </c>
      <c r="N54">
        <v>926</v>
      </c>
      <c r="O54">
        <v>1014</v>
      </c>
      <c r="P54" s="182">
        <v>1100</v>
      </c>
    </row>
    <row r="55" spans="1:16">
      <c r="A55" t="s">
        <v>129</v>
      </c>
      <c r="B55" t="s">
        <v>440</v>
      </c>
      <c r="C55" t="s">
        <v>129</v>
      </c>
      <c r="E55">
        <v>467</v>
      </c>
      <c r="F55">
        <v>471</v>
      </c>
      <c r="G55">
        <v>606</v>
      </c>
      <c r="H55">
        <v>700</v>
      </c>
      <c r="I55">
        <v>781</v>
      </c>
      <c r="J55" s="182">
        <v>861</v>
      </c>
      <c r="K55">
        <v>467</v>
      </c>
      <c r="L55">
        <v>471</v>
      </c>
      <c r="M55">
        <v>637</v>
      </c>
      <c r="N55">
        <v>875</v>
      </c>
      <c r="O55">
        <v>942</v>
      </c>
      <c r="P55" s="182">
        <v>1037</v>
      </c>
    </row>
    <row r="56" spans="1:16">
      <c r="A56" s="144" t="s">
        <v>69</v>
      </c>
      <c r="B56" s="144" t="s">
        <v>443</v>
      </c>
      <c r="C56" s="144" t="s">
        <v>69</v>
      </c>
      <c r="D56" s="144"/>
      <c r="E56">
        <v>505</v>
      </c>
      <c r="F56">
        <v>553</v>
      </c>
      <c r="G56">
        <v>663</v>
      </c>
      <c r="H56">
        <v>766</v>
      </c>
      <c r="I56">
        <v>855</v>
      </c>
      <c r="J56" s="182">
        <v>943</v>
      </c>
      <c r="K56">
        <v>505</v>
      </c>
      <c r="L56">
        <v>589</v>
      </c>
      <c r="M56">
        <v>774</v>
      </c>
      <c r="N56">
        <v>962</v>
      </c>
      <c r="O56">
        <v>1054</v>
      </c>
      <c r="P56" s="182">
        <v>1144</v>
      </c>
    </row>
    <row r="57" spans="1:16">
      <c r="A57" t="s">
        <v>130</v>
      </c>
      <c r="B57" t="s">
        <v>446</v>
      </c>
      <c r="C57" t="s">
        <v>130</v>
      </c>
      <c r="E57">
        <v>442</v>
      </c>
      <c r="F57">
        <v>473</v>
      </c>
      <c r="G57">
        <v>568</v>
      </c>
      <c r="H57">
        <v>656</v>
      </c>
      <c r="I57">
        <v>732</v>
      </c>
      <c r="J57" s="182">
        <v>808</v>
      </c>
      <c r="K57">
        <v>459</v>
      </c>
      <c r="L57">
        <v>498</v>
      </c>
      <c r="M57">
        <v>637</v>
      </c>
      <c r="N57">
        <v>820</v>
      </c>
      <c r="O57">
        <v>896</v>
      </c>
      <c r="P57" s="182">
        <v>970</v>
      </c>
    </row>
    <row r="58" spans="1:16">
      <c r="A58" t="s">
        <v>131</v>
      </c>
      <c r="B58" t="s">
        <v>449</v>
      </c>
      <c r="C58" t="s">
        <v>131</v>
      </c>
      <c r="E58">
        <v>451</v>
      </c>
      <c r="F58">
        <v>511</v>
      </c>
      <c r="G58">
        <v>613</v>
      </c>
      <c r="H58">
        <v>708</v>
      </c>
      <c r="I58">
        <v>791</v>
      </c>
      <c r="J58" s="182">
        <v>872</v>
      </c>
      <c r="K58">
        <v>451</v>
      </c>
      <c r="L58">
        <v>537</v>
      </c>
      <c r="M58">
        <v>637</v>
      </c>
      <c r="N58">
        <v>888</v>
      </c>
      <c r="O58">
        <v>934</v>
      </c>
      <c r="P58" s="182">
        <v>1053</v>
      </c>
    </row>
    <row r="59" spans="1:16">
      <c r="A59" s="144" t="s">
        <v>41</v>
      </c>
      <c r="B59" s="144" t="s">
        <v>451</v>
      </c>
      <c r="C59" s="144" t="s">
        <v>41</v>
      </c>
      <c r="D59" s="144"/>
      <c r="E59">
        <v>613</v>
      </c>
      <c r="F59">
        <v>657</v>
      </c>
      <c r="G59">
        <v>788</v>
      </c>
      <c r="H59">
        <v>911</v>
      </c>
      <c r="I59">
        <v>1017</v>
      </c>
      <c r="J59" s="182">
        <v>1122</v>
      </c>
      <c r="K59">
        <v>613</v>
      </c>
      <c r="L59">
        <v>722</v>
      </c>
      <c r="M59">
        <v>913</v>
      </c>
      <c r="N59">
        <v>1150</v>
      </c>
      <c r="O59">
        <v>1264</v>
      </c>
      <c r="P59" s="182">
        <v>1376</v>
      </c>
    </row>
    <row r="60" spans="1:16">
      <c r="A60" t="s">
        <v>132</v>
      </c>
      <c r="B60" t="s">
        <v>454</v>
      </c>
      <c r="C60" t="s">
        <v>132</v>
      </c>
      <c r="E60">
        <v>442</v>
      </c>
      <c r="F60">
        <v>473</v>
      </c>
      <c r="G60">
        <v>568</v>
      </c>
      <c r="H60">
        <v>656</v>
      </c>
      <c r="I60">
        <v>732</v>
      </c>
      <c r="J60" s="182">
        <v>808</v>
      </c>
      <c r="K60">
        <v>459</v>
      </c>
      <c r="L60">
        <v>531</v>
      </c>
      <c r="M60">
        <v>637</v>
      </c>
      <c r="N60">
        <v>820</v>
      </c>
      <c r="O60">
        <v>896</v>
      </c>
      <c r="P60" s="182">
        <v>970</v>
      </c>
    </row>
    <row r="61" spans="1:16">
      <c r="A61" t="s">
        <v>134</v>
      </c>
      <c r="B61" t="s">
        <v>457</v>
      </c>
      <c r="C61" t="s">
        <v>134</v>
      </c>
      <c r="E61">
        <v>452</v>
      </c>
      <c r="F61">
        <v>472</v>
      </c>
      <c r="G61">
        <v>588</v>
      </c>
      <c r="H61">
        <v>680</v>
      </c>
      <c r="I61">
        <v>758</v>
      </c>
      <c r="J61" s="182">
        <v>837</v>
      </c>
      <c r="K61">
        <v>452</v>
      </c>
      <c r="L61">
        <v>472</v>
      </c>
      <c r="M61">
        <v>638</v>
      </c>
      <c r="N61">
        <v>850</v>
      </c>
      <c r="O61">
        <v>892</v>
      </c>
      <c r="P61" s="182">
        <v>1007</v>
      </c>
    </row>
    <row r="62" spans="1:16">
      <c r="A62" s="144" t="s">
        <v>42</v>
      </c>
      <c r="B62" s="144" t="s">
        <v>459</v>
      </c>
      <c r="C62" s="144" t="s">
        <v>42</v>
      </c>
      <c r="D62" s="144"/>
      <c r="E62">
        <v>613</v>
      </c>
      <c r="F62">
        <v>657</v>
      </c>
      <c r="G62">
        <v>788</v>
      </c>
      <c r="H62">
        <v>911</v>
      </c>
      <c r="I62">
        <v>1017</v>
      </c>
      <c r="J62" s="182">
        <v>1122</v>
      </c>
      <c r="K62">
        <v>613</v>
      </c>
      <c r="L62">
        <v>722</v>
      </c>
      <c r="M62">
        <v>913</v>
      </c>
      <c r="N62">
        <v>1150</v>
      </c>
      <c r="O62">
        <v>1264</v>
      </c>
      <c r="P62" s="182">
        <v>1376</v>
      </c>
    </row>
    <row r="63" spans="1:16">
      <c r="A63" s="144" t="s">
        <v>43</v>
      </c>
      <c r="B63" s="144" t="s">
        <v>461</v>
      </c>
      <c r="C63" s="144" t="s">
        <v>43</v>
      </c>
      <c r="D63" s="144"/>
      <c r="E63">
        <v>613</v>
      </c>
      <c r="F63">
        <v>657</v>
      </c>
      <c r="G63">
        <v>788</v>
      </c>
      <c r="H63">
        <v>911</v>
      </c>
      <c r="I63">
        <v>1017</v>
      </c>
      <c r="J63" s="182">
        <v>1122</v>
      </c>
      <c r="K63">
        <v>613</v>
      </c>
      <c r="L63">
        <v>722</v>
      </c>
      <c r="M63">
        <v>913</v>
      </c>
      <c r="N63">
        <v>1150</v>
      </c>
      <c r="O63">
        <v>1264</v>
      </c>
      <c r="P63" s="182">
        <v>1376</v>
      </c>
    </row>
    <row r="64" spans="1:16">
      <c r="A64" t="s">
        <v>133</v>
      </c>
      <c r="B64" t="s">
        <v>464</v>
      </c>
      <c r="C64" t="s">
        <v>133</v>
      </c>
      <c r="E64">
        <v>468</v>
      </c>
      <c r="F64">
        <v>471</v>
      </c>
      <c r="G64">
        <v>630</v>
      </c>
      <c r="H64">
        <v>726</v>
      </c>
      <c r="I64">
        <v>811</v>
      </c>
      <c r="J64" s="182">
        <v>895</v>
      </c>
      <c r="K64">
        <v>468</v>
      </c>
      <c r="L64">
        <v>471</v>
      </c>
      <c r="M64">
        <v>637</v>
      </c>
      <c r="N64">
        <v>793</v>
      </c>
      <c r="O64">
        <v>924</v>
      </c>
      <c r="P64" s="182">
        <v>1063</v>
      </c>
    </row>
    <row r="65" spans="1:16">
      <c r="A65" t="s">
        <v>135</v>
      </c>
      <c r="B65" t="s">
        <v>467</v>
      </c>
      <c r="C65" t="s">
        <v>135</v>
      </c>
      <c r="E65">
        <v>451</v>
      </c>
      <c r="F65">
        <v>487</v>
      </c>
      <c r="G65">
        <v>585</v>
      </c>
      <c r="H65">
        <v>675</v>
      </c>
      <c r="I65">
        <v>753</v>
      </c>
      <c r="J65" s="182">
        <v>831</v>
      </c>
      <c r="K65">
        <v>451</v>
      </c>
      <c r="L65">
        <v>495</v>
      </c>
      <c r="M65">
        <v>637</v>
      </c>
      <c r="N65">
        <v>793</v>
      </c>
      <c r="O65">
        <v>921</v>
      </c>
      <c r="P65" s="182">
        <v>998</v>
      </c>
    </row>
    <row r="66" spans="1:16">
      <c r="A66" t="s">
        <v>136</v>
      </c>
      <c r="B66" t="s">
        <v>470</v>
      </c>
      <c r="C66" t="s">
        <v>136</v>
      </c>
      <c r="E66">
        <v>442</v>
      </c>
      <c r="F66">
        <v>473</v>
      </c>
      <c r="G66">
        <v>568</v>
      </c>
      <c r="H66">
        <v>656</v>
      </c>
      <c r="I66">
        <v>732</v>
      </c>
      <c r="J66" s="182">
        <v>808</v>
      </c>
      <c r="K66">
        <v>458</v>
      </c>
      <c r="L66">
        <v>537</v>
      </c>
      <c r="M66">
        <v>637</v>
      </c>
      <c r="N66">
        <v>793</v>
      </c>
      <c r="O66">
        <v>851</v>
      </c>
      <c r="P66" s="182">
        <v>970</v>
      </c>
    </row>
    <row r="67" spans="1:16">
      <c r="A67" t="s">
        <v>137</v>
      </c>
      <c r="B67" t="s">
        <v>473</v>
      </c>
      <c r="C67" t="s">
        <v>137</v>
      </c>
      <c r="E67">
        <v>451</v>
      </c>
      <c r="F67">
        <v>471</v>
      </c>
      <c r="G67">
        <v>627</v>
      </c>
      <c r="H67">
        <v>724</v>
      </c>
      <c r="I67">
        <v>808</v>
      </c>
      <c r="J67" s="182">
        <v>891</v>
      </c>
      <c r="K67">
        <v>451</v>
      </c>
      <c r="L67">
        <v>471</v>
      </c>
      <c r="M67">
        <v>637</v>
      </c>
      <c r="N67">
        <v>793</v>
      </c>
      <c r="O67">
        <v>924</v>
      </c>
      <c r="P67" s="182">
        <v>1063</v>
      </c>
    </row>
    <row r="68" spans="1:16">
      <c r="A68" t="s">
        <v>138</v>
      </c>
      <c r="B68" t="s">
        <v>476</v>
      </c>
      <c r="C68" t="s">
        <v>138</v>
      </c>
      <c r="E68">
        <v>442</v>
      </c>
      <c r="F68">
        <v>473</v>
      </c>
      <c r="G68">
        <v>568</v>
      </c>
      <c r="H68">
        <v>656</v>
      </c>
      <c r="I68">
        <v>732</v>
      </c>
      <c r="J68" s="182">
        <v>808</v>
      </c>
      <c r="K68">
        <v>501</v>
      </c>
      <c r="L68">
        <v>596</v>
      </c>
      <c r="M68">
        <v>708</v>
      </c>
      <c r="N68">
        <v>820</v>
      </c>
      <c r="O68">
        <v>896</v>
      </c>
      <c r="P68" s="182">
        <v>970</v>
      </c>
    </row>
    <row r="69" spans="1:16">
      <c r="A69" t="s">
        <v>139</v>
      </c>
      <c r="B69" t="s">
        <v>479</v>
      </c>
      <c r="C69" t="s">
        <v>139</v>
      </c>
      <c r="E69">
        <v>442</v>
      </c>
      <c r="F69">
        <v>473</v>
      </c>
      <c r="G69">
        <v>568</v>
      </c>
      <c r="H69">
        <v>656</v>
      </c>
      <c r="I69">
        <v>732</v>
      </c>
      <c r="J69" s="182">
        <v>808</v>
      </c>
      <c r="K69">
        <v>468</v>
      </c>
      <c r="L69">
        <v>481</v>
      </c>
      <c r="M69">
        <v>637</v>
      </c>
      <c r="N69">
        <v>793</v>
      </c>
      <c r="O69">
        <v>896</v>
      </c>
      <c r="P69" s="182">
        <v>970</v>
      </c>
    </row>
    <row r="70" spans="1:16">
      <c r="A70" s="144" t="s">
        <v>73</v>
      </c>
      <c r="B70" s="144" t="s">
        <v>482</v>
      </c>
      <c r="C70" s="144" t="s">
        <v>73</v>
      </c>
      <c r="D70" s="144"/>
      <c r="E70">
        <v>495</v>
      </c>
      <c r="F70">
        <v>530</v>
      </c>
      <c r="G70">
        <v>636</v>
      </c>
      <c r="H70">
        <v>735</v>
      </c>
      <c r="I70">
        <v>820</v>
      </c>
      <c r="J70" s="182">
        <v>904</v>
      </c>
      <c r="K70">
        <v>624</v>
      </c>
      <c r="L70">
        <v>669</v>
      </c>
      <c r="M70">
        <v>806</v>
      </c>
      <c r="N70">
        <v>922</v>
      </c>
      <c r="O70">
        <v>1009</v>
      </c>
      <c r="P70" s="182">
        <v>1095</v>
      </c>
    </row>
    <row r="71" spans="1:16">
      <c r="A71" t="s">
        <v>140</v>
      </c>
      <c r="B71" t="s">
        <v>485</v>
      </c>
      <c r="C71" t="s">
        <v>140</v>
      </c>
      <c r="E71">
        <v>442</v>
      </c>
      <c r="F71">
        <v>473</v>
      </c>
      <c r="G71">
        <v>568</v>
      </c>
      <c r="H71">
        <v>656</v>
      </c>
      <c r="I71">
        <v>732</v>
      </c>
      <c r="J71" s="182">
        <v>808</v>
      </c>
      <c r="K71">
        <v>451</v>
      </c>
      <c r="L71">
        <v>495</v>
      </c>
      <c r="M71">
        <v>637</v>
      </c>
      <c r="N71">
        <v>793</v>
      </c>
      <c r="O71">
        <v>896</v>
      </c>
      <c r="P71" s="182">
        <v>970</v>
      </c>
    </row>
    <row r="72" spans="1:16">
      <c r="A72" s="144" t="s">
        <v>51</v>
      </c>
      <c r="B72" s="144" t="s">
        <v>490</v>
      </c>
      <c r="C72" s="144" t="s">
        <v>51</v>
      </c>
      <c r="D72" s="144"/>
      <c r="E72">
        <v>442</v>
      </c>
      <c r="F72">
        <v>473</v>
      </c>
      <c r="G72">
        <v>568</v>
      </c>
      <c r="H72">
        <v>656</v>
      </c>
      <c r="I72">
        <v>732</v>
      </c>
      <c r="J72" s="182">
        <v>808</v>
      </c>
      <c r="K72">
        <v>553</v>
      </c>
      <c r="L72">
        <v>596</v>
      </c>
      <c r="M72">
        <v>718</v>
      </c>
      <c r="N72">
        <v>820</v>
      </c>
      <c r="O72">
        <v>896</v>
      </c>
      <c r="P72" s="182">
        <v>970</v>
      </c>
    </row>
    <row r="73" spans="1:16">
      <c r="A73" s="144" t="s">
        <v>44</v>
      </c>
      <c r="B73" s="144" t="s">
        <v>487</v>
      </c>
      <c r="C73" s="144" t="s">
        <v>44</v>
      </c>
      <c r="D73" s="144"/>
      <c r="E73">
        <v>613</v>
      </c>
      <c r="F73">
        <v>657</v>
      </c>
      <c r="G73">
        <v>788</v>
      </c>
      <c r="H73">
        <v>911</v>
      </c>
      <c r="I73">
        <v>1017</v>
      </c>
      <c r="J73" s="182">
        <v>1122</v>
      </c>
      <c r="K73">
        <v>613</v>
      </c>
      <c r="L73">
        <v>722</v>
      </c>
      <c r="M73">
        <v>913</v>
      </c>
      <c r="N73">
        <v>1150</v>
      </c>
      <c r="O73">
        <v>1264</v>
      </c>
      <c r="P73" s="182">
        <v>1376</v>
      </c>
    </row>
    <row r="74" spans="1:16">
      <c r="A74" t="s">
        <v>141</v>
      </c>
      <c r="B74" t="s">
        <v>493</v>
      </c>
      <c r="C74" t="s">
        <v>141</v>
      </c>
      <c r="E74">
        <v>480</v>
      </c>
      <c r="F74">
        <v>514</v>
      </c>
      <c r="G74">
        <v>617</v>
      </c>
      <c r="H74">
        <v>712</v>
      </c>
      <c r="I74">
        <v>795</v>
      </c>
      <c r="J74" s="182">
        <v>877</v>
      </c>
      <c r="K74">
        <v>525</v>
      </c>
      <c r="L74">
        <v>528</v>
      </c>
      <c r="M74">
        <v>694</v>
      </c>
      <c r="N74">
        <v>892</v>
      </c>
      <c r="O74">
        <v>935</v>
      </c>
      <c r="P74" s="182">
        <v>1057</v>
      </c>
    </row>
    <row r="75" spans="1:16">
      <c r="A75" t="s">
        <v>142</v>
      </c>
      <c r="B75" t="s">
        <v>496</v>
      </c>
      <c r="C75" t="s">
        <v>142</v>
      </c>
      <c r="E75">
        <v>438</v>
      </c>
      <c r="F75">
        <v>473</v>
      </c>
      <c r="G75">
        <v>568</v>
      </c>
      <c r="H75">
        <v>656</v>
      </c>
      <c r="I75">
        <v>732</v>
      </c>
      <c r="J75" s="182">
        <v>808</v>
      </c>
      <c r="K75">
        <v>438</v>
      </c>
      <c r="L75">
        <v>487</v>
      </c>
      <c r="M75">
        <v>651</v>
      </c>
      <c r="N75">
        <v>820</v>
      </c>
      <c r="O75">
        <v>896</v>
      </c>
      <c r="P75" s="182">
        <v>970</v>
      </c>
    </row>
    <row r="76" spans="1:16">
      <c r="A76" t="s">
        <v>143</v>
      </c>
      <c r="B76" t="s">
        <v>499</v>
      </c>
      <c r="C76" t="s">
        <v>143</v>
      </c>
      <c r="E76">
        <v>388</v>
      </c>
      <c r="F76">
        <v>482</v>
      </c>
      <c r="G76">
        <v>641</v>
      </c>
      <c r="H76">
        <v>740</v>
      </c>
      <c r="I76">
        <v>826</v>
      </c>
      <c r="J76" s="182">
        <v>911</v>
      </c>
      <c r="K76">
        <v>388</v>
      </c>
      <c r="L76">
        <v>482</v>
      </c>
      <c r="M76">
        <v>652</v>
      </c>
      <c r="N76">
        <v>896</v>
      </c>
      <c r="O76">
        <v>1016</v>
      </c>
      <c r="P76" s="182">
        <v>1102</v>
      </c>
    </row>
    <row r="77" spans="1:16">
      <c r="A77" t="s">
        <v>144</v>
      </c>
      <c r="B77" t="s">
        <v>502</v>
      </c>
      <c r="C77" t="s">
        <v>144</v>
      </c>
      <c r="E77">
        <v>467</v>
      </c>
      <c r="F77">
        <v>488</v>
      </c>
      <c r="G77">
        <v>660</v>
      </c>
      <c r="H77">
        <v>776</v>
      </c>
      <c r="I77">
        <v>866</v>
      </c>
      <c r="J77" s="182">
        <v>956</v>
      </c>
      <c r="K77">
        <v>467</v>
      </c>
      <c r="L77">
        <v>488</v>
      </c>
      <c r="M77">
        <v>660</v>
      </c>
      <c r="N77">
        <v>833</v>
      </c>
      <c r="O77">
        <v>882</v>
      </c>
      <c r="P77" s="182">
        <v>1014</v>
      </c>
    </row>
    <row r="78" spans="1:16">
      <c r="A78" t="s">
        <v>145</v>
      </c>
      <c r="B78" t="s">
        <v>505</v>
      </c>
      <c r="C78" t="s">
        <v>145</v>
      </c>
      <c r="E78">
        <v>451</v>
      </c>
      <c r="F78">
        <v>471</v>
      </c>
      <c r="G78">
        <v>622</v>
      </c>
      <c r="H78">
        <v>719</v>
      </c>
      <c r="I78">
        <v>802</v>
      </c>
      <c r="J78" s="182">
        <v>885</v>
      </c>
      <c r="K78">
        <v>451</v>
      </c>
      <c r="L78">
        <v>471</v>
      </c>
      <c r="M78">
        <v>637</v>
      </c>
      <c r="N78">
        <v>901</v>
      </c>
      <c r="O78">
        <v>942</v>
      </c>
      <c r="P78" s="182">
        <v>1069</v>
      </c>
    </row>
    <row r="79" spans="1:16">
      <c r="A79" t="s">
        <v>146</v>
      </c>
      <c r="B79" t="s">
        <v>508</v>
      </c>
      <c r="C79" t="s">
        <v>146</v>
      </c>
      <c r="E79">
        <v>442</v>
      </c>
      <c r="F79">
        <v>473</v>
      </c>
      <c r="G79">
        <v>568</v>
      </c>
      <c r="H79">
        <v>656</v>
      </c>
      <c r="I79">
        <v>732</v>
      </c>
      <c r="J79" s="182">
        <v>808</v>
      </c>
      <c r="K79">
        <v>451</v>
      </c>
      <c r="L79">
        <v>537</v>
      </c>
      <c r="M79">
        <v>637</v>
      </c>
      <c r="N79">
        <v>820</v>
      </c>
      <c r="O79">
        <v>896</v>
      </c>
      <c r="P79" s="182">
        <v>970</v>
      </c>
    </row>
    <row r="80" spans="1:16">
      <c r="A80" t="s">
        <v>147</v>
      </c>
      <c r="B80" t="s">
        <v>511</v>
      </c>
      <c r="C80" t="s">
        <v>147</v>
      </c>
      <c r="E80">
        <v>442</v>
      </c>
      <c r="F80">
        <v>473</v>
      </c>
      <c r="G80">
        <v>568</v>
      </c>
      <c r="H80">
        <v>656</v>
      </c>
      <c r="I80">
        <v>732</v>
      </c>
      <c r="J80" s="182">
        <v>808</v>
      </c>
      <c r="K80">
        <v>451</v>
      </c>
      <c r="L80">
        <v>495</v>
      </c>
      <c r="M80">
        <v>637</v>
      </c>
      <c r="N80">
        <v>820</v>
      </c>
      <c r="O80">
        <v>896</v>
      </c>
      <c r="P80" s="182">
        <v>970</v>
      </c>
    </row>
    <row r="81" spans="1:16">
      <c r="A81" s="144" t="s">
        <v>53</v>
      </c>
      <c r="B81" s="144" t="s">
        <v>513</v>
      </c>
      <c r="C81" s="144" t="s">
        <v>53</v>
      </c>
      <c r="D81" s="144"/>
      <c r="E81">
        <v>586</v>
      </c>
      <c r="F81">
        <v>628</v>
      </c>
      <c r="G81">
        <v>753</v>
      </c>
      <c r="H81">
        <v>870</v>
      </c>
      <c r="I81">
        <v>971</v>
      </c>
      <c r="J81" s="182">
        <v>1071</v>
      </c>
      <c r="K81">
        <v>623</v>
      </c>
      <c r="L81">
        <v>750</v>
      </c>
      <c r="M81">
        <v>926</v>
      </c>
      <c r="N81">
        <v>1097</v>
      </c>
      <c r="O81">
        <v>1205</v>
      </c>
      <c r="P81" s="182">
        <v>1311</v>
      </c>
    </row>
    <row r="82" spans="1:16">
      <c r="A82" t="s">
        <v>148</v>
      </c>
      <c r="B82" t="s">
        <v>516</v>
      </c>
      <c r="C82" t="s">
        <v>148</v>
      </c>
      <c r="E82">
        <v>451</v>
      </c>
      <c r="F82">
        <v>471</v>
      </c>
      <c r="G82">
        <v>637</v>
      </c>
      <c r="H82">
        <v>745</v>
      </c>
      <c r="I82">
        <v>831</v>
      </c>
      <c r="J82" s="182">
        <v>917</v>
      </c>
      <c r="K82">
        <v>451</v>
      </c>
      <c r="L82">
        <v>471</v>
      </c>
      <c r="M82">
        <v>637</v>
      </c>
      <c r="N82">
        <v>934</v>
      </c>
      <c r="O82">
        <v>1023</v>
      </c>
      <c r="P82" s="182">
        <v>1109</v>
      </c>
    </row>
    <row r="83" spans="1:16">
      <c r="A83" t="s">
        <v>149</v>
      </c>
      <c r="B83" t="s">
        <v>519</v>
      </c>
      <c r="C83" t="s">
        <v>149</v>
      </c>
      <c r="E83">
        <v>467</v>
      </c>
      <c r="F83">
        <v>548</v>
      </c>
      <c r="G83">
        <v>657</v>
      </c>
      <c r="H83">
        <v>759</v>
      </c>
      <c r="I83">
        <v>847</v>
      </c>
      <c r="J83" s="182">
        <v>935</v>
      </c>
      <c r="K83">
        <v>467</v>
      </c>
      <c r="L83">
        <v>580</v>
      </c>
      <c r="M83">
        <v>785</v>
      </c>
      <c r="N83">
        <v>953</v>
      </c>
      <c r="O83">
        <v>1044</v>
      </c>
      <c r="P83" s="182">
        <v>1133</v>
      </c>
    </row>
    <row r="84" spans="1:16">
      <c r="A84" t="s">
        <v>150</v>
      </c>
      <c r="B84" t="s">
        <v>522</v>
      </c>
      <c r="C84" t="s">
        <v>150</v>
      </c>
      <c r="E84">
        <v>442</v>
      </c>
      <c r="F84">
        <v>473</v>
      </c>
      <c r="G84">
        <v>568</v>
      </c>
      <c r="H84">
        <v>656</v>
      </c>
      <c r="I84">
        <v>732</v>
      </c>
      <c r="J84" s="182">
        <v>808</v>
      </c>
      <c r="K84">
        <v>454</v>
      </c>
      <c r="L84">
        <v>543</v>
      </c>
      <c r="M84">
        <v>647</v>
      </c>
      <c r="N84">
        <v>820</v>
      </c>
      <c r="O84">
        <v>896</v>
      </c>
      <c r="P84" s="182">
        <v>970</v>
      </c>
    </row>
    <row r="85" spans="1:16">
      <c r="A85" t="s">
        <v>151</v>
      </c>
      <c r="B85" t="s">
        <v>525</v>
      </c>
      <c r="C85" t="s">
        <v>151</v>
      </c>
      <c r="E85">
        <v>460</v>
      </c>
      <c r="F85">
        <v>484</v>
      </c>
      <c r="G85">
        <v>607</v>
      </c>
      <c r="H85">
        <v>701</v>
      </c>
      <c r="I85">
        <v>782</v>
      </c>
      <c r="J85" s="182">
        <v>863</v>
      </c>
      <c r="K85">
        <v>460</v>
      </c>
      <c r="L85">
        <v>484</v>
      </c>
      <c r="M85">
        <v>639</v>
      </c>
      <c r="N85">
        <v>878</v>
      </c>
      <c r="O85">
        <v>956</v>
      </c>
      <c r="P85" s="182">
        <v>1041</v>
      </c>
    </row>
    <row r="86" spans="1:16">
      <c r="A86" s="144" t="s">
        <v>54</v>
      </c>
      <c r="B86" s="144" t="s">
        <v>527</v>
      </c>
      <c r="C86" s="144" t="s">
        <v>54</v>
      </c>
      <c r="D86" s="144"/>
      <c r="E86">
        <v>586</v>
      </c>
      <c r="F86">
        <v>628</v>
      </c>
      <c r="G86">
        <v>753</v>
      </c>
      <c r="H86">
        <v>870</v>
      </c>
      <c r="I86">
        <v>971</v>
      </c>
      <c r="J86" s="182">
        <v>1071</v>
      </c>
      <c r="K86">
        <v>623</v>
      </c>
      <c r="L86">
        <v>750</v>
      </c>
      <c r="M86">
        <v>926</v>
      </c>
      <c r="N86">
        <v>1097</v>
      </c>
      <c r="O86">
        <v>1205</v>
      </c>
      <c r="P86" s="182">
        <v>1311</v>
      </c>
    </row>
    <row r="87" spans="1:16">
      <c r="A87" t="s">
        <v>152</v>
      </c>
      <c r="B87" t="s">
        <v>530</v>
      </c>
      <c r="C87" t="s">
        <v>152</v>
      </c>
      <c r="E87">
        <v>451</v>
      </c>
      <c r="F87">
        <v>503</v>
      </c>
      <c r="G87">
        <v>603</v>
      </c>
      <c r="H87">
        <v>696</v>
      </c>
      <c r="I87">
        <v>777</v>
      </c>
      <c r="J87" s="182">
        <v>858</v>
      </c>
      <c r="K87">
        <v>451</v>
      </c>
      <c r="L87">
        <v>537</v>
      </c>
      <c r="M87">
        <v>637</v>
      </c>
      <c r="N87">
        <v>872</v>
      </c>
      <c r="O87">
        <v>942</v>
      </c>
      <c r="P87" s="182">
        <v>1034</v>
      </c>
    </row>
    <row r="88" spans="1:16">
      <c r="A88" t="s">
        <v>153</v>
      </c>
      <c r="B88" t="s">
        <v>533</v>
      </c>
      <c r="C88" t="s">
        <v>153</v>
      </c>
      <c r="E88">
        <v>583</v>
      </c>
      <c r="F88">
        <v>625</v>
      </c>
      <c r="G88">
        <v>751</v>
      </c>
      <c r="H88">
        <v>867</v>
      </c>
      <c r="I88">
        <v>967</v>
      </c>
      <c r="J88" s="182">
        <v>1068</v>
      </c>
      <c r="K88">
        <v>619</v>
      </c>
      <c r="L88">
        <v>647</v>
      </c>
      <c r="M88">
        <v>875</v>
      </c>
      <c r="N88">
        <v>1090</v>
      </c>
      <c r="O88">
        <v>1200</v>
      </c>
      <c r="P88" s="182">
        <v>1306</v>
      </c>
    </row>
    <row r="89" spans="1:16">
      <c r="A89" t="s">
        <v>154</v>
      </c>
      <c r="B89" t="s">
        <v>536</v>
      </c>
      <c r="C89" t="s">
        <v>154</v>
      </c>
      <c r="E89">
        <v>462</v>
      </c>
      <c r="F89">
        <v>507</v>
      </c>
      <c r="G89">
        <v>653</v>
      </c>
      <c r="H89">
        <v>813</v>
      </c>
      <c r="I89">
        <v>947</v>
      </c>
      <c r="J89" s="182">
        <v>1053</v>
      </c>
      <c r="K89">
        <v>462</v>
      </c>
      <c r="L89">
        <v>507</v>
      </c>
      <c r="M89">
        <v>653</v>
      </c>
      <c r="N89">
        <v>813</v>
      </c>
      <c r="O89">
        <v>947</v>
      </c>
      <c r="P89" s="182">
        <v>1089</v>
      </c>
    </row>
    <row r="90" spans="1:16">
      <c r="A90" s="144" t="s">
        <v>88</v>
      </c>
      <c r="B90" s="144" t="s">
        <v>539</v>
      </c>
      <c r="C90" s="144" t="s">
        <v>88</v>
      </c>
      <c r="D90" s="144"/>
      <c r="E90">
        <v>496</v>
      </c>
      <c r="F90">
        <v>531</v>
      </c>
      <c r="G90">
        <v>638</v>
      </c>
      <c r="H90">
        <v>737</v>
      </c>
      <c r="I90">
        <v>822</v>
      </c>
      <c r="J90" s="182">
        <v>908</v>
      </c>
      <c r="K90">
        <v>542</v>
      </c>
      <c r="L90">
        <v>578</v>
      </c>
      <c r="M90">
        <v>731</v>
      </c>
      <c r="N90">
        <v>910</v>
      </c>
      <c r="O90">
        <v>1011</v>
      </c>
      <c r="P90" s="182">
        <v>1097</v>
      </c>
    </row>
    <row r="91" spans="1:16">
      <c r="A91" t="s">
        <v>155</v>
      </c>
      <c r="B91" t="s">
        <v>542</v>
      </c>
      <c r="C91" t="s">
        <v>155</v>
      </c>
      <c r="E91">
        <v>442</v>
      </c>
      <c r="F91">
        <v>471</v>
      </c>
      <c r="G91">
        <v>568</v>
      </c>
      <c r="H91">
        <v>656</v>
      </c>
      <c r="I91">
        <v>732</v>
      </c>
      <c r="J91" s="182">
        <v>808</v>
      </c>
      <c r="K91">
        <v>468</v>
      </c>
      <c r="L91">
        <v>471</v>
      </c>
      <c r="M91">
        <v>637</v>
      </c>
      <c r="N91">
        <v>820</v>
      </c>
      <c r="O91">
        <v>896</v>
      </c>
      <c r="P91" s="182">
        <v>970</v>
      </c>
    </row>
    <row r="92" spans="1:16">
      <c r="A92" t="s">
        <v>156</v>
      </c>
      <c r="B92" t="s">
        <v>545</v>
      </c>
      <c r="C92" t="s">
        <v>156</v>
      </c>
      <c r="E92">
        <v>451</v>
      </c>
      <c r="F92">
        <v>497</v>
      </c>
      <c r="G92">
        <v>621</v>
      </c>
      <c r="H92">
        <v>718</v>
      </c>
      <c r="I92">
        <v>801</v>
      </c>
      <c r="J92" s="182">
        <v>883</v>
      </c>
      <c r="K92">
        <v>451</v>
      </c>
      <c r="L92">
        <v>497</v>
      </c>
      <c r="M92">
        <v>637</v>
      </c>
      <c r="N92">
        <v>799</v>
      </c>
      <c r="O92">
        <v>984</v>
      </c>
      <c r="P92" s="182">
        <v>1067</v>
      </c>
    </row>
    <row r="93" spans="1:16">
      <c r="A93" s="144" t="s">
        <v>83</v>
      </c>
      <c r="B93" s="144" t="s">
        <v>548</v>
      </c>
      <c r="C93" s="144" t="s">
        <v>83</v>
      </c>
      <c r="D93" s="144"/>
      <c r="E93">
        <v>533</v>
      </c>
      <c r="F93">
        <v>578</v>
      </c>
      <c r="G93">
        <v>695</v>
      </c>
      <c r="H93">
        <v>802</v>
      </c>
      <c r="I93">
        <v>895</v>
      </c>
      <c r="J93" s="182">
        <v>988</v>
      </c>
      <c r="K93">
        <v>533</v>
      </c>
      <c r="L93">
        <v>623</v>
      </c>
      <c r="M93">
        <v>806</v>
      </c>
      <c r="N93">
        <v>1009</v>
      </c>
      <c r="O93">
        <v>1106</v>
      </c>
      <c r="P93" s="182">
        <v>1202</v>
      </c>
    </row>
    <row r="94" spans="1:16">
      <c r="A94" s="144" t="s">
        <v>66</v>
      </c>
      <c r="B94" s="144" t="s">
        <v>551</v>
      </c>
      <c r="C94" s="144" t="s">
        <v>66</v>
      </c>
      <c r="D94" s="144"/>
      <c r="E94">
        <v>493</v>
      </c>
      <c r="F94">
        <v>529</v>
      </c>
      <c r="G94">
        <v>635</v>
      </c>
      <c r="H94">
        <v>733</v>
      </c>
      <c r="I94">
        <v>818</v>
      </c>
      <c r="J94" s="182">
        <v>903</v>
      </c>
      <c r="K94">
        <v>623</v>
      </c>
      <c r="L94">
        <v>650</v>
      </c>
      <c r="M94">
        <v>798</v>
      </c>
      <c r="N94">
        <v>919</v>
      </c>
      <c r="O94">
        <v>1006</v>
      </c>
      <c r="P94" s="182">
        <v>1091</v>
      </c>
    </row>
    <row r="95" spans="1:16">
      <c r="A95" t="s">
        <v>157</v>
      </c>
      <c r="B95" t="s">
        <v>554</v>
      </c>
      <c r="C95" t="s">
        <v>157</v>
      </c>
      <c r="E95">
        <v>451</v>
      </c>
      <c r="F95">
        <v>505</v>
      </c>
      <c r="G95">
        <v>606</v>
      </c>
      <c r="H95">
        <v>700</v>
      </c>
      <c r="I95">
        <v>781</v>
      </c>
      <c r="J95" s="182">
        <v>861</v>
      </c>
      <c r="K95">
        <v>451</v>
      </c>
      <c r="L95">
        <v>509</v>
      </c>
      <c r="M95">
        <v>637</v>
      </c>
      <c r="N95">
        <v>849</v>
      </c>
      <c r="O95">
        <v>924</v>
      </c>
      <c r="P95" s="182">
        <v>1037</v>
      </c>
    </row>
    <row r="96" spans="1:16">
      <c r="A96" s="144" t="s">
        <v>81</v>
      </c>
      <c r="B96" s="144" t="s">
        <v>556</v>
      </c>
      <c r="C96" s="144" t="s">
        <v>81</v>
      </c>
      <c r="D96" s="144"/>
      <c r="E96">
        <v>537</v>
      </c>
      <c r="F96">
        <v>575</v>
      </c>
      <c r="G96">
        <v>690</v>
      </c>
      <c r="H96">
        <v>797</v>
      </c>
      <c r="I96">
        <v>890</v>
      </c>
      <c r="J96" s="182">
        <v>981</v>
      </c>
      <c r="K96">
        <v>571</v>
      </c>
      <c r="L96">
        <v>683</v>
      </c>
      <c r="M96">
        <v>857</v>
      </c>
      <c r="N96">
        <v>1002</v>
      </c>
      <c r="O96">
        <v>1099</v>
      </c>
      <c r="P96" s="182">
        <v>1194</v>
      </c>
    </row>
    <row r="97" spans="1:16">
      <c r="A97" t="s">
        <v>158</v>
      </c>
      <c r="B97" t="s">
        <v>559</v>
      </c>
      <c r="C97" t="s">
        <v>158</v>
      </c>
      <c r="E97">
        <v>442</v>
      </c>
      <c r="F97">
        <v>473</v>
      </c>
      <c r="G97">
        <v>568</v>
      </c>
      <c r="H97">
        <v>656</v>
      </c>
      <c r="I97">
        <v>732</v>
      </c>
      <c r="J97" s="182">
        <v>808</v>
      </c>
      <c r="K97">
        <v>465</v>
      </c>
      <c r="L97">
        <v>500</v>
      </c>
      <c r="M97">
        <v>637</v>
      </c>
      <c r="N97">
        <v>820</v>
      </c>
      <c r="O97">
        <v>896</v>
      </c>
      <c r="P97" s="182">
        <v>970</v>
      </c>
    </row>
    <row r="98" spans="1:16">
      <c r="A98" t="s">
        <v>159</v>
      </c>
      <c r="B98" t="s">
        <v>562</v>
      </c>
      <c r="C98" t="s">
        <v>159</v>
      </c>
      <c r="E98">
        <v>440</v>
      </c>
      <c r="F98">
        <v>473</v>
      </c>
      <c r="G98">
        <v>568</v>
      </c>
      <c r="H98">
        <v>656</v>
      </c>
      <c r="I98">
        <v>732</v>
      </c>
      <c r="J98" s="182">
        <v>808</v>
      </c>
      <c r="K98">
        <v>440</v>
      </c>
      <c r="L98">
        <v>495</v>
      </c>
      <c r="M98">
        <v>637</v>
      </c>
      <c r="N98">
        <v>820</v>
      </c>
      <c r="O98">
        <v>896</v>
      </c>
      <c r="P98" s="182">
        <v>970</v>
      </c>
    </row>
    <row r="99" spans="1:16">
      <c r="A99" t="s">
        <v>160</v>
      </c>
      <c r="B99" t="s">
        <v>565</v>
      </c>
      <c r="C99" t="s">
        <v>160</v>
      </c>
      <c r="E99">
        <v>453</v>
      </c>
      <c r="F99">
        <v>478</v>
      </c>
      <c r="G99">
        <v>613</v>
      </c>
      <c r="H99">
        <v>708</v>
      </c>
      <c r="I99">
        <v>791</v>
      </c>
      <c r="J99" s="182">
        <v>872</v>
      </c>
      <c r="K99">
        <v>453</v>
      </c>
      <c r="L99">
        <v>478</v>
      </c>
      <c r="M99">
        <v>637</v>
      </c>
      <c r="N99">
        <v>888</v>
      </c>
      <c r="O99">
        <v>942</v>
      </c>
      <c r="P99" s="182">
        <v>1053</v>
      </c>
    </row>
    <row r="100" spans="1:16">
      <c r="A100" t="s">
        <v>161</v>
      </c>
      <c r="B100" t="s">
        <v>568</v>
      </c>
      <c r="C100" t="s">
        <v>161</v>
      </c>
      <c r="E100">
        <v>451</v>
      </c>
      <c r="F100">
        <v>537</v>
      </c>
      <c r="G100">
        <v>637</v>
      </c>
      <c r="H100">
        <v>794</v>
      </c>
      <c r="I100">
        <v>886</v>
      </c>
      <c r="J100" s="182">
        <v>978</v>
      </c>
      <c r="K100">
        <v>451</v>
      </c>
      <c r="L100">
        <v>537</v>
      </c>
      <c r="M100">
        <v>637</v>
      </c>
      <c r="N100">
        <v>842</v>
      </c>
      <c r="O100">
        <v>947</v>
      </c>
      <c r="P100" s="182">
        <v>1089</v>
      </c>
    </row>
    <row r="101" spans="1:16">
      <c r="A101" t="s">
        <v>162</v>
      </c>
      <c r="B101" t="s">
        <v>571</v>
      </c>
      <c r="C101" t="s">
        <v>162</v>
      </c>
      <c r="E101">
        <v>442</v>
      </c>
      <c r="F101">
        <v>473</v>
      </c>
      <c r="G101">
        <v>568</v>
      </c>
      <c r="H101">
        <v>656</v>
      </c>
      <c r="I101">
        <v>732</v>
      </c>
      <c r="J101" s="182">
        <v>808</v>
      </c>
      <c r="K101">
        <v>457</v>
      </c>
      <c r="L101">
        <v>501</v>
      </c>
      <c r="M101">
        <v>645</v>
      </c>
      <c r="N101">
        <v>803</v>
      </c>
      <c r="O101">
        <v>896</v>
      </c>
      <c r="P101" s="182">
        <v>970</v>
      </c>
    </row>
    <row r="102" spans="1:16">
      <c r="A102" s="144" t="s">
        <v>30</v>
      </c>
      <c r="B102" s="144" t="s">
        <v>574</v>
      </c>
      <c r="C102" s="144" t="s">
        <v>30</v>
      </c>
      <c r="D102" s="144"/>
      <c r="E102">
        <v>503</v>
      </c>
      <c r="F102">
        <v>539</v>
      </c>
      <c r="G102">
        <v>647</v>
      </c>
      <c r="H102">
        <v>747</v>
      </c>
      <c r="I102">
        <v>833</v>
      </c>
      <c r="J102" s="182">
        <v>920</v>
      </c>
      <c r="K102">
        <v>518</v>
      </c>
      <c r="L102">
        <v>650</v>
      </c>
      <c r="M102">
        <v>806</v>
      </c>
      <c r="N102">
        <v>939</v>
      </c>
      <c r="O102">
        <v>1028</v>
      </c>
      <c r="P102" s="182">
        <v>1116</v>
      </c>
    </row>
    <row r="103" spans="1:16">
      <c r="A103" s="144" t="s">
        <v>55</v>
      </c>
      <c r="B103" s="144" t="s">
        <v>576</v>
      </c>
      <c r="C103" s="144" t="s">
        <v>55</v>
      </c>
      <c r="D103" s="144"/>
      <c r="E103">
        <v>586</v>
      </c>
      <c r="F103">
        <v>628</v>
      </c>
      <c r="G103">
        <v>753</v>
      </c>
      <c r="H103">
        <v>870</v>
      </c>
      <c r="I103">
        <v>971</v>
      </c>
      <c r="J103" s="182">
        <v>1071</v>
      </c>
      <c r="K103">
        <v>623</v>
      </c>
      <c r="L103">
        <v>750</v>
      </c>
      <c r="M103">
        <v>926</v>
      </c>
      <c r="N103">
        <v>1097</v>
      </c>
      <c r="O103">
        <v>1205</v>
      </c>
      <c r="P103" s="182">
        <v>1311</v>
      </c>
    </row>
    <row r="104" spans="1:16">
      <c r="A104" t="s">
        <v>163</v>
      </c>
      <c r="B104" t="s">
        <v>579</v>
      </c>
      <c r="C104" t="s">
        <v>163</v>
      </c>
      <c r="E104">
        <v>401</v>
      </c>
      <c r="F104">
        <v>511</v>
      </c>
      <c r="G104">
        <v>627</v>
      </c>
      <c r="H104">
        <v>724</v>
      </c>
      <c r="I104">
        <v>808</v>
      </c>
      <c r="J104" s="182">
        <v>891</v>
      </c>
      <c r="K104">
        <v>401</v>
      </c>
      <c r="L104">
        <v>511</v>
      </c>
      <c r="M104">
        <v>637</v>
      </c>
      <c r="N104">
        <v>836</v>
      </c>
      <c r="O104">
        <v>851</v>
      </c>
      <c r="P104" s="182">
        <v>979</v>
      </c>
    </row>
    <row r="105" spans="1:16">
      <c r="A105" t="s">
        <v>164</v>
      </c>
      <c r="B105" t="s">
        <v>582</v>
      </c>
      <c r="C105" t="s">
        <v>164</v>
      </c>
      <c r="E105">
        <v>451</v>
      </c>
      <c r="F105">
        <v>471</v>
      </c>
      <c r="G105">
        <v>637</v>
      </c>
      <c r="H105">
        <v>884</v>
      </c>
      <c r="I105">
        <v>924</v>
      </c>
      <c r="J105" s="182">
        <v>1063</v>
      </c>
      <c r="K105">
        <v>451</v>
      </c>
      <c r="L105">
        <v>471</v>
      </c>
      <c r="M105">
        <v>637</v>
      </c>
      <c r="N105">
        <v>884</v>
      </c>
      <c r="O105">
        <v>924</v>
      </c>
      <c r="P105" s="182">
        <v>1063</v>
      </c>
    </row>
    <row r="106" spans="1:16">
      <c r="A106" t="s">
        <v>165</v>
      </c>
      <c r="B106" t="s">
        <v>585</v>
      </c>
      <c r="C106" t="s">
        <v>165</v>
      </c>
      <c r="E106">
        <v>451</v>
      </c>
      <c r="F106">
        <v>483</v>
      </c>
      <c r="G106">
        <v>580</v>
      </c>
      <c r="H106">
        <v>670</v>
      </c>
      <c r="I106">
        <v>747</v>
      </c>
      <c r="J106" s="182">
        <v>824</v>
      </c>
      <c r="K106">
        <v>451</v>
      </c>
      <c r="L106">
        <v>495</v>
      </c>
      <c r="M106">
        <v>637</v>
      </c>
      <c r="N106">
        <v>837</v>
      </c>
      <c r="O106">
        <v>915</v>
      </c>
      <c r="P106" s="182">
        <v>991</v>
      </c>
    </row>
    <row r="107" spans="1:16">
      <c r="A107" s="144" t="s">
        <v>27</v>
      </c>
      <c r="B107" s="144" t="s">
        <v>587</v>
      </c>
      <c r="C107" s="144" t="s">
        <v>27</v>
      </c>
      <c r="D107" s="144"/>
      <c r="E107">
        <v>665</v>
      </c>
      <c r="F107">
        <v>712</v>
      </c>
      <c r="G107">
        <v>855</v>
      </c>
      <c r="H107">
        <v>986</v>
      </c>
      <c r="I107">
        <v>1101</v>
      </c>
      <c r="J107" s="182">
        <v>1215</v>
      </c>
      <c r="K107">
        <v>696</v>
      </c>
      <c r="L107">
        <v>853</v>
      </c>
      <c r="M107">
        <v>1074</v>
      </c>
      <c r="N107">
        <v>1249</v>
      </c>
      <c r="O107">
        <v>1374</v>
      </c>
      <c r="P107" s="182">
        <v>1497</v>
      </c>
    </row>
    <row r="108" spans="1:16">
      <c r="A108" t="s">
        <v>166</v>
      </c>
      <c r="B108" t="s">
        <v>590</v>
      </c>
      <c r="C108" t="s">
        <v>166</v>
      </c>
      <c r="E108">
        <v>496</v>
      </c>
      <c r="F108">
        <v>578</v>
      </c>
      <c r="G108">
        <v>701</v>
      </c>
      <c r="H108">
        <v>848</v>
      </c>
      <c r="I108">
        <v>946</v>
      </c>
      <c r="J108" s="182">
        <v>1043</v>
      </c>
      <c r="K108">
        <v>496</v>
      </c>
      <c r="L108">
        <v>578</v>
      </c>
      <c r="M108">
        <v>701</v>
      </c>
      <c r="N108">
        <v>873</v>
      </c>
      <c r="O108">
        <v>1017</v>
      </c>
      <c r="P108" s="182">
        <v>1170</v>
      </c>
    </row>
    <row r="109" spans="1:16">
      <c r="A109" t="s">
        <v>167</v>
      </c>
      <c r="B109" t="s">
        <v>593</v>
      </c>
      <c r="C109" t="s">
        <v>167</v>
      </c>
      <c r="E109">
        <v>447</v>
      </c>
      <c r="F109">
        <v>479</v>
      </c>
      <c r="G109">
        <v>575</v>
      </c>
      <c r="H109">
        <v>664</v>
      </c>
      <c r="I109">
        <v>741</v>
      </c>
      <c r="J109" s="182">
        <v>818</v>
      </c>
      <c r="K109">
        <v>554</v>
      </c>
      <c r="L109">
        <v>560</v>
      </c>
      <c r="M109">
        <v>686</v>
      </c>
      <c r="N109">
        <v>830</v>
      </c>
      <c r="O109">
        <v>906</v>
      </c>
      <c r="P109" s="182">
        <v>981</v>
      </c>
    </row>
    <row r="110" spans="1:16">
      <c r="A110" s="144" t="s">
        <v>70</v>
      </c>
      <c r="B110" s="144" t="s">
        <v>596</v>
      </c>
      <c r="C110" s="144" t="s">
        <v>70</v>
      </c>
      <c r="D110" s="144"/>
      <c r="E110">
        <v>442</v>
      </c>
      <c r="F110">
        <v>473</v>
      </c>
      <c r="G110">
        <v>568</v>
      </c>
      <c r="H110">
        <v>656</v>
      </c>
      <c r="I110">
        <v>732</v>
      </c>
      <c r="J110" s="182">
        <v>808</v>
      </c>
      <c r="K110">
        <v>463</v>
      </c>
      <c r="L110">
        <v>520</v>
      </c>
      <c r="M110">
        <v>655</v>
      </c>
      <c r="N110">
        <v>816</v>
      </c>
      <c r="O110">
        <v>896</v>
      </c>
      <c r="P110" s="182">
        <v>970</v>
      </c>
    </row>
    <row r="111" spans="1:16">
      <c r="A111" t="s">
        <v>168</v>
      </c>
      <c r="B111" t="s">
        <v>599</v>
      </c>
      <c r="C111" t="s">
        <v>168</v>
      </c>
      <c r="E111">
        <v>472</v>
      </c>
      <c r="F111">
        <v>506</v>
      </c>
      <c r="G111">
        <v>607</v>
      </c>
      <c r="H111">
        <v>701</v>
      </c>
      <c r="I111">
        <v>782</v>
      </c>
      <c r="J111" s="182">
        <v>863</v>
      </c>
      <c r="K111">
        <v>496</v>
      </c>
      <c r="L111">
        <v>517</v>
      </c>
      <c r="M111">
        <v>700</v>
      </c>
      <c r="N111">
        <v>878</v>
      </c>
      <c r="O111">
        <v>960</v>
      </c>
      <c r="P111" s="182">
        <v>1041</v>
      </c>
    </row>
    <row r="112" spans="1:16">
      <c r="A112" t="s">
        <v>169</v>
      </c>
      <c r="B112" t="s">
        <v>602</v>
      </c>
      <c r="C112" t="s">
        <v>169</v>
      </c>
      <c r="E112">
        <v>493</v>
      </c>
      <c r="F112">
        <v>527</v>
      </c>
      <c r="G112">
        <v>633</v>
      </c>
      <c r="H112">
        <v>732</v>
      </c>
      <c r="I112">
        <v>817</v>
      </c>
      <c r="J112" s="182">
        <v>901</v>
      </c>
      <c r="K112">
        <v>503</v>
      </c>
      <c r="L112">
        <v>527</v>
      </c>
      <c r="M112">
        <v>711</v>
      </c>
      <c r="N112">
        <v>886</v>
      </c>
      <c r="O112">
        <v>950</v>
      </c>
      <c r="P112" s="182">
        <v>1090</v>
      </c>
    </row>
    <row r="113" spans="1:16">
      <c r="A113" t="s">
        <v>170</v>
      </c>
      <c r="B113" t="s">
        <v>605</v>
      </c>
      <c r="C113" t="s">
        <v>170</v>
      </c>
      <c r="E113">
        <v>611</v>
      </c>
      <c r="F113">
        <v>631</v>
      </c>
      <c r="G113">
        <v>786</v>
      </c>
      <c r="H113">
        <v>907</v>
      </c>
      <c r="I113">
        <v>1012</v>
      </c>
      <c r="J113" s="182">
        <v>1117</v>
      </c>
      <c r="K113">
        <v>627</v>
      </c>
      <c r="L113">
        <v>631</v>
      </c>
      <c r="M113">
        <v>854</v>
      </c>
      <c r="N113">
        <v>1143</v>
      </c>
      <c r="O113">
        <v>1209</v>
      </c>
      <c r="P113" s="182">
        <v>1370</v>
      </c>
    </row>
    <row r="114" spans="1:16">
      <c r="A114" t="s">
        <v>171</v>
      </c>
      <c r="B114" t="s">
        <v>608</v>
      </c>
      <c r="C114" t="s">
        <v>171</v>
      </c>
      <c r="E114">
        <v>493</v>
      </c>
      <c r="F114">
        <v>521</v>
      </c>
      <c r="G114">
        <v>635</v>
      </c>
      <c r="H114">
        <v>733</v>
      </c>
      <c r="I114">
        <v>818</v>
      </c>
      <c r="J114" s="182">
        <v>903</v>
      </c>
      <c r="K114">
        <v>518</v>
      </c>
      <c r="L114">
        <v>521</v>
      </c>
      <c r="M114">
        <v>705</v>
      </c>
      <c r="N114">
        <v>905</v>
      </c>
      <c r="O114">
        <v>1006</v>
      </c>
      <c r="P114" s="182">
        <v>1091</v>
      </c>
    </row>
    <row r="115" spans="1:16">
      <c r="A115" t="s">
        <v>172</v>
      </c>
      <c r="B115" t="s">
        <v>611</v>
      </c>
      <c r="C115" t="s">
        <v>172</v>
      </c>
      <c r="E115">
        <v>428</v>
      </c>
      <c r="F115">
        <v>473</v>
      </c>
      <c r="G115">
        <v>568</v>
      </c>
      <c r="H115">
        <v>656</v>
      </c>
      <c r="I115">
        <v>732</v>
      </c>
      <c r="J115" s="182">
        <v>808</v>
      </c>
      <c r="K115">
        <v>428</v>
      </c>
      <c r="L115">
        <v>502</v>
      </c>
      <c r="M115">
        <v>655</v>
      </c>
      <c r="N115">
        <v>820</v>
      </c>
      <c r="O115">
        <v>896</v>
      </c>
      <c r="P115" s="182">
        <v>970</v>
      </c>
    </row>
    <row r="116" spans="1:16">
      <c r="A116" t="s">
        <v>174</v>
      </c>
      <c r="B116" t="s">
        <v>614</v>
      </c>
      <c r="C116" t="s">
        <v>174</v>
      </c>
      <c r="E116">
        <v>389</v>
      </c>
      <c r="F116">
        <v>483</v>
      </c>
      <c r="G116">
        <v>623</v>
      </c>
      <c r="H116">
        <v>720</v>
      </c>
      <c r="I116">
        <v>803</v>
      </c>
      <c r="J116" s="182">
        <v>886</v>
      </c>
      <c r="K116">
        <v>389</v>
      </c>
      <c r="L116">
        <v>483</v>
      </c>
      <c r="M116">
        <v>654</v>
      </c>
      <c r="N116">
        <v>847</v>
      </c>
      <c r="O116">
        <v>971</v>
      </c>
      <c r="P116" s="182">
        <v>1071</v>
      </c>
    </row>
    <row r="117" spans="1:16">
      <c r="A117" t="s">
        <v>175</v>
      </c>
      <c r="B117" t="s">
        <v>617</v>
      </c>
      <c r="C117" t="s">
        <v>175</v>
      </c>
      <c r="E117">
        <v>442</v>
      </c>
      <c r="F117">
        <v>473</v>
      </c>
      <c r="G117">
        <v>568</v>
      </c>
      <c r="H117">
        <v>656</v>
      </c>
      <c r="I117">
        <v>732</v>
      </c>
      <c r="J117" s="182">
        <v>808</v>
      </c>
      <c r="K117">
        <v>459</v>
      </c>
      <c r="L117">
        <v>498</v>
      </c>
      <c r="M117">
        <v>637</v>
      </c>
      <c r="N117">
        <v>820</v>
      </c>
      <c r="O117">
        <v>896</v>
      </c>
      <c r="P117" s="182">
        <v>970</v>
      </c>
    </row>
    <row r="118" spans="1:16">
      <c r="A118" s="144" t="s">
        <v>45</v>
      </c>
      <c r="B118" s="144" t="s">
        <v>619</v>
      </c>
      <c r="C118" s="144" t="s">
        <v>45</v>
      </c>
      <c r="D118" s="144"/>
      <c r="E118">
        <v>613</v>
      </c>
      <c r="F118">
        <v>657</v>
      </c>
      <c r="G118">
        <v>788</v>
      </c>
      <c r="H118">
        <v>911</v>
      </c>
      <c r="I118">
        <v>1017</v>
      </c>
      <c r="J118" s="182">
        <v>1122</v>
      </c>
      <c r="K118">
        <v>613</v>
      </c>
      <c r="L118">
        <v>722</v>
      </c>
      <c r="M118">
        <v>913</v>
      </c>
      <c r="N118">
        <v>1150</v>
      </c>
      <c r="O118">
        <v>1264</v>
      </c>
      <c r="P118" s="182">
        <v>1376</v>
      </c>
    </row>
    <row r="119" spans="1:16">
      <c r="A119" t="s">
        <v>176</v>
      </c>
      <c r="B119" t="s">
        <v>622</v>
      </c>
      <c r="C119" t="s">
        <v>176</v>
      </c>
      <c r="E119">
        <v>487</v>
      </c>
      <c r="F119">
        <v>521</v>
      </c>
      <c r="G119">
        <v>626</v>
      </c>
      <c r="H119">
        <v>723</v>
      </c>
      <c r="I119">
        <v>806</v>
      </c>
      <c r="J119" s="182">
        <v>890</v>
      </c>
      <c r="K119">
        <v>503</v>
      </c>
      <c r="L119">
        <v>559</v>
      </c>
      <c r="M119">
        <v>710</v>
      </c>
      <c r="N119">
        <v>901</v>
      </c>
      <c r="O119">
        <v>949</v>
      </c>
      <c r="P119" s="182">
        <v>1076</v>
      </c>
    </row>
    <row r="120" spans="1:16">
      <c r="A120" s="144" t="s">
        <v>75</v>
      </c>
      <c r="B120" s="144" t="s">
        <v>625</v>
      </c>
      <c r="C120" s="144" t="s">
        <v>75</v>
      </c>
      <c r="D120" s="144"/>
      <c r="E120">
        <v>469</v>
      </c>
      <c r="F120">
        <v>526</v>
      </c>
      <c r="G120">
        <v>631</v>
      </c>
      <c r="H120">
        <v>729</v>
      </c>
      <c r="I120">
        <v>813</v>
      </c>
      <c r="J120" s="182">
        <v>898</v>
      </c>
      <c r="K120">
        <v>469</v>
      </c>
      <c r="L120">
        <v>547</v>
      </c>
      <c r="M120">
        <v>730</v>
      </c>
      <c r="N120">
        <v>914</v>
      </c>
      <c r="O120">
        <v>1000</v>
      </c>
      <c r="P120" s="182">
        <v>1085</v>
      </c>
    </row>
    <row r="121" spans="1:16">
      <c r="A121" t="s">
        <v>177</v>
      </c>
      <c r="B121" t="s">
        <v>628</v>
      </c>
      <c r="C121" t="s">
        <v>177</v>
      </c>
      <c r="E121">
        <v>472</v>
      </c>
      <c r="F121">
        <v>542</v>
      </c>
      <c r="G121">
        <v>651</v>
      </c>
      <c r="H121">
        <v>751</v>
      </c>
      <c r="I121">
        <v>838</v>
      </c>
      <c r="J121" s="182">
        <v>925</v>
      </c>
      <c r="K121">
        <v>472</v>
      </c>
      <c r="L121">
        <v>562</v>
      </c>
      <c r="M121">
        <v>666</v>
      </c>
      <c r="N121">
        <v>829</v>
      </c>
      <c r="O121">
        <v>1033</v>
      </c>
      <c r="P121" s="182">
        <v>1121</v>
      </c>
    </row>
    <row r="122" spans="1:16">
      <c r="A122" t="s">
        <v>178</v>
      </c>
      <c r="B122" t="s">
        <v>631</v>
      </c>
      <c r="C122" t="s">
        <v>178</v>
      </c>
      <c r="E122">
        <v>447</v>
      </c>
      <c r="F122">
        <v>591</v>
      </c>
      <c r="G122">
        <v>717</v>
      </c>
      <c r="H122">
        <v>828</v>
      </c>
      <c r="I122">
        <v>923</v>
      </c>
      <c r="J122" s="182">
        <v>1019</v>
      </c>
      <c r="K122">
        <v>447</v>
      </c>
      <c r="L122">
        <v>591</v>
      </c>
      <c r="M122">
        <v>752</v>
      </c>
      <c r="N122">
        <v>1019</v>
      </c>
      <c r="O122">
        <v>1144</v>
      </c>
      <c r="P122" s="182">
        <v>1243</v>
      </c>
    </row>
    <row r="123" spans="1:16">
      <c r="A123" t="s">
        <v>179</v>
      </c>
      <c r="B123" t="s">
        <v>634</v>
      </c>
      <c r="C123" t="s">
        <v>179</v>
      </c>
      <c r="E123">
        <v>442</v>
      </c>
      <c r="F123">
        <v>473</v>
      </c>
      <c r="G123">
        <v>568</v>
      </c>
      <c r="H123">
        <v>656</v>
      </c>
      <c r="I123">
        <v>732</v>
      </c>
      <c r="J123" s="182">
        <v>808</v>
      </c>
      <c r="K123">
        <v>515</v>
      </c>
      <c r="L123">
        <v>565</v>
      </c>
      <c r="M123">
        <v>718</v>
      </c>
      <c r="N123">
        <v>820</v>
      </c>
      <c r="O123">
        <v>896</v>
      </c>
      <c r="P123" s="182">
        <v>970</v>
      </c>
    </row>
    <row r="124" spans="1:16">
      <c r="A124" t="s">
        <v>180</v>
      </c>
      <c r="B124" t="s">
        <v>637</v>
      </c>
      <c r="C124" t="s">
        <v>180</v>
      </c>
      <c r="E124">
        <v>451</v>
      </c>
      <c r="F124">
        <v>508</v>
      </c>
      <c r="G124">
        <v>610</v>
      </c>
      <c r="H124">
        <v>705</v>
      </c>
      <c r="I124">
        <v>786</v>
      </c>
      <c r="J124" s="182">
        <v>868</v>
      </c>
      <c r="K124">
        <v>451</v>
      </c>
      <c r="L124">
        <v>537</v>
      </c>
      <c r="M124">
        <v>637</v>
      </c>
      <c r="N124">
        <v>849</v>
      </c>
      <c r="O124">
        <v>924</v>
      </c>
      <c r="P124" s="182">
        <v>1047</v>
      </c>
    </row>
    <row r="125" spans="1:16">
      <c r="A125" s="144" t="s">
        <v>31</v>
      </c>
      <c r="B125" s="144" t="s">
        <v>639</v>
      </c>
      <c r="C125" s="144" t="s">
        <v>31</v>
      </c>
      <c r="D125" s="144"/>
      <c r="E125">
        <v>503</v>
      </c>
      <c r="F125">
        <v>539</v>
      </c>
      <c r="G125">
        <v>647</v>
      </c>
      <c r="H125">
        <v>747</v>
      </c>
      <c r="I125">
        <v>833</v>
      </c>
      <c r="J125" s="182">
        <v>920</v>
      </c>
      <c r="K125">
        <v>518</v>
      </c>
      <c r="L125">
        <v>650</v>
      </c>
      <c r="M125">
        <v>806</v>
      </c>
      <c r="N125">
        <v>939</v>
      </c>
      <c r="O125">
        <v>1028</v>
      </c>
      <c r="P125" s="182">
        <v>1116</v>
      </c>
    </row>
    <row r="126" spans="1:16">
      <c r="A126" t="s">
        <v>181</v>
      </c>
      <c r="B126" t="s">
        <v>642</v>
      </c>
      <c r="C126" t="s">
        <v>181</v>
      </c>
      <c r="E126">
        <v>442</v>
      </c>
      <c r="F126">
        <v>473</v>
      </c>
      <c r="G126">
        <v>568</v>
      </c>
      <c r="H126">
        <v>656</v>
      </c>
      <c r="I126">
        <v>732</v>
      </c>
      <c r="J126" s="182">
        <v>808</v>
      </c>
      <c r="K126">
        <v>460</v>
      </c>
      <c r="L126">
        <v>537</v>
      </c>
      <c r="M126">
        <v>637</v>
      </c>
      <c r="N126">
        <v>808</v>
      </c>
      <c r="O126">
        <v>896</v>
      </c>
      <c r="P126" s="182">
        <v>970</v>
      </c>
    </row>
    <row r="127" spans="1:16">
      <c r="A127" t="s">
        <v>182</v>
      </c>
      <c r="B127" t="s">
        <v>645</v>
      </c>
      <c r="C127" t="s">
        <v>182</v>
      </c>
      <c r="E127">
        <v>442</v>
      </c>
      <c r="F127">
        <v>473</v>
      </c>
      <c r="G127">
        <v>568</v>
      </c>
      <c r="H127">
        <v>656</v>
      </c>
      <c r="I127">
        <v>732</v>
      </c>
      <c r="J127" s="182">
        <v>808</v>
      </c>
      <c r="K127">
        <v>538</v>
      </c>
      <c r="L127">
        <v>584</v>
      </c>
      <c r="M127">
        <v>718</v>
      </c>
      <c r="N127">
        <v>820</v>
      </c>
      <c r="O127">
        <v>896</v>
      </c>
      <c r="P127" s="182">
        <v>970</v>
      </c>
    </row>
    <row r="128" spans="1:16">
      <c r="A128" s="144" t="s">
        <v>46</v>
      </c>
      <c r="B128" s="144" t="s">
        <v>648</v>
      </c>
      <c r="C128" s="144" t="s">
        <v>46</v>
      </c>
      <c r="D128" s="144"/>
      <c r="E128">
        <v>606</v>
      </c>
      <c r="F128">
        <v>649</v>
      </c>
      <c r="G128">
        <v>778</v>
      </c>
      <c r="H128">
        <v>900</v>
      </c>
      <c r="I128">
        <v>1003</v>
      </c>
      <c r="J128" s="182">
        <v>1108</v>
      </c>
      <c r="K128">
        <v>631</v>
      </c>
      <c r="L128">
        <v>725</v>
      </c>
      <c r="M128">
        <v>938</v>
      </c>
      <c r="N128">
        <v>1136</v>
      </c>
      <c r="O128">
        <v>1248</v>
      </c>
      <c r="P128" s="182">
        <v>1358</v>
      </c>
    </row>
    <row r="129" spans="1:16">
      <c r="A129" s="144" t="s">
        <v>18</v>
      </c>
      <c r="B129" s="144" t="s">
        <v>650</v>
      </c>
      <c r="C129" s="144" t="s">
        <v>18</v>
      </c>
      <c r="D129" s="144"/>
      <c r="E129">
        <v>481</v>
      </c>
      <c r="F129">
        <v>515</v>
      </c>
      <c r="G129">
        <v>618</v>
      </c>
      <c r="H129">
        <v>713</v>
      </c>
      <c r="I129">
        <v>796</v>
      </c>
      <c r="J129" s="182">
        <v>878</v>
      </c>
      <c r="K129">
        <v>510</v>
      </c>
      <c r="L129">
        <v>586</v>
      </c>
      <c r="M129">
        <v>782</v>
      </c>
      <c r="N129">
        <v>895</v>
      </c>
      <c r="O129">
        <v>979</v>
      </c>
      <c r="P129" s="182">
        <v>1061</v>
      </c>
    </row>
    <row r="130" spans="1:16">
      <c r="A130" t="s">
        <v>183</v>
      </c>
      <c r="B130" t="s">
        <v>653</v>
      </c>
      <c r="C130" t="s">
        <v>183</v>
      </c>
      <c r="E130">
        <v>467</v>
      </c>
      <c r="F130">
        <v>501</v>
      </c>
      <c r="G130">
        <v>601</v>
      </c>
      <c r="H130">
        <v>694</v>
      </c>
      <c r="I130">
        <v>775</v>
      </c>
      <c r="J130" s="182">
        <v>855</v>
      </c>
      <c r="K130">
        <v>515</v>
      </c>
      <c r="L130">
        <v>537</v>
      </c>
      <c r="M130">
        <v>637</v>
      </c>
      <c r="N130">
        <v>869</v>
      </c>
      <c r="O130">
        <v>950</v>
      </c>
      <c r="P130" s="182">
        <v>1029</v>
      </c>
    </row>
    <row r="131" spans="1:16">
      <c r="A131" s="144" t="s">
        <v>47</v>
      </c>
      <c r="B131" s="144" t="s">
        <v>655</v>
      </c>
      <c r="C131" s="144" t="s">
        <v>47</v>
      </c>
      <c r="D131" s="144"/>
      <c r="E131">
        <v>613</v>
      </c>
      <c r="F131">
        <v>657</v>
      </c>
      <c r="G131">
        <v>788</v>
      </c>
      <c r="H131">
        <v>911</v>
      </c>
      <c r="I131">
        <v>1017</v>
      </c>
      <c r="J131" s="182">
        <v>1122</v>
      </c>
      <c r="K131">
        <v>613</v>
      </c>
      <c r="L131">
        <v>722</v>
      </c>
      <c r="M131">
        <v>913</v>
      </c>
      <c r="N131">
        <v>1150</v>
      </c>
      <c r="O131">
        <v>1264</v>
      </c>
      <c r="P131" s="182">
        <v>1376</v>
      </c>
    </row>
    <row r="132" spans="1:16">
      <c r="A132" s="144" t="s">
        <v>184</v>
      </c>
      <c r="B132" s="144" t="s">
        <v>658</v>
      </c>
      <c r="C132" s="144" t="s">
        <v>184</v>
      </c>
      <c r="D132" s="144"/>
      <c r="E132">
        <v>633</v>
      </c>
      <c r="F132">
        <v>712</v>
      </c>
      <c r="G132">
        <v>844</v>
      </c>
      <c r="H132">
        <v>1130</v>
      </c>
      <c r="I132">
        <v>1261</v>
      </c>
      <c r="J132" s="182">
        <v>1391</v>
      </c>
      <c r="K132">
        <v>633</v>
      </c>
      <c r="L132">
        <v>712</v>
      </c>
      <c r="M132">
        <v>844</v>
      </c>
      <c r="N132">
        <v>1244</v>
      </c>
      <c r="O132">
        <v>1495</v>
      </c>
      <c r="P132" s="182">
        <v>1719</v>
      </c>
    </row>
    <row r="133" spans="1:16">
      <c r="A133" t="s">
        <v>185</v>
      </c>
      <c r="B133" t="s">
        <v>661</v>
      </c>
      <c r="C133" t="s">
        <v>185</v>
      </c>
      <c r="E133">
        <v>475</v>
      </c>
      <c r="F133">
        <v>508</v>
      </c>
      <c r="G133">
        <v>610</v>
      </c>
      <c r="H133">
        <v>705</v>
      </c>
      <c r="I133">
        <v>786</v>
      </c>
      <c r="J133" s="182">
        <v>868</v>
      </c>
      <c r="K133">
        <v>529</v>
      </c>
      <c r="L133">
        <v>580</v>
      </c>
      <c r="M133">
        <v>747</v>
      </c>
      <c r="N133">
        <v>883</v>
      </c>
      <c r="O133">
        <v>965</v>
      </c>
      <c r="P133" s="182">
        <v>1047</v>
      </c>
    </row>
    <row r="134" spans="1:16">
      <c r="A134" t="s">
        <v>186</v>
      </c>
      <c r="B134" t="s">
        <v>664</v>
      </c>
      <c r="C134" t="s">
        <v>186</v>
      </c>
      <c r="E134">
        <v>475</v>
      </c>
      <c r="F134">
        <v>508</v>
      </c>
      <c r="G134">
        <v>610</v>
      </c>
      <c r="H134">
        <v>705</v>
      </c>
      <c r="I134">
        <v>786</v>
      </c>
      <c r="J134" s="182">
        <v>868</v>
      </c>
      <c r="K134">
        <v>536</v>
      </c>
      <c r="L134">
        <v>588</v>
      </c>
      <c r="M134">
        <v>757</v>
      </c>
      <c r="N134">
        <v>883</v>
      </c>
      <c r="O134">
        <v>965</v>
      </c>
      <c r="P134" s="182">
        <v>1047</v>
      </c>
    </row>
    <row r="135" spans="1:16">
      <c r="A135" t="s">
        <v>187</v>
      </c>
      <c r="B135" t="s">
        <v>667</v>
      </c>
      <c r="C135" t="s">
        <v>187</v>
      </c>
      <c r="E135">
        <v>511</v>
      </c>
      <c r="F135">
        <v>548</v>
      </c>
      <c r="G135">
        <v>657</v>
      </c>
      <c r="H135">
        <v>759</v>
      </c>
      <c r="I135">
        <v>847</v>
      </c>
      <c r="J135" s="182">
        <v>935</v>
      </c>
      <c r="K135">
        <v>619</v>
      </c>
      <c r="L135">
        <v>623</v>
      </c>
      <c r="M135">
        <v>788</v>
      </c>
      <c r="N135">
        <v>953</v>
      </c>
      <c r="O135">
        <v>1044</v>
      </c>
      <c r="P135" s="182">
        <v>1133</v>
      </c>
    </row>
    <row r="136" spans="1:16">
      <c r="A136" t="s">
        <v>188</v>
      </c>
      <c r="B136" t="s">
        <v>670</v>
      </c>
      <c r="C136" t="s">
        <v>188</v>
      </c>
      <c r="E136">
        <v>470</v>
      </c>
      <c r="F136">
        <v>498</v>
      </c>
      <c r="G136">
        <v>605</v>
      </c>
      <c r="H136">
        <v>698</v>
      </c>
      <c r="I136">
        <v>778</v>
      </c>
      <c r="J136" s="182">
        <v>859</v>
      </c>
      <c r="K136">
        <v>477</v>
      </c>
      <c r="L136">
        <v>498</v>
      </c>
      <c r="M136">
        <v>674</v>
      </c>
      <c r="N136">
        <v>839</v>
      </c>
      <c r="O136">
        <v>901</v>
      </c>
      <c r="P136" s="182">
        <v>1036</v>
      </c>
    </row>
    <row r="137" spans="1:16">
      <c r="A137" t="s">
        <v>189</v>
      </c>
      <c r="B137" t="s">
        <v>673</v>
      </c>
      <c r="C137" t="s">
        <v>189</v>
      </c>
      <c r="E137">
        <v>462</v>
      </c>
      <c r="F137">
        <v>507</v>
      </c>
      <c r="G137">
        <v>636</v>
      </c>
      <c r="H137">
        <v>735</v>
      </c>
      <c r="I137">
        <v>820</v>
      </c>
      <c r="J137" s="182">
        <v>904</v>
      </c>
      <c r="K137">
        <v>462</v>
      </c>
      <c r="L137">
        <v>507</v>
      </c>
      <c r="M137">
        <v>653</v>
      </c>
      <c r="N137">
        <v>813</v>
      </c>
      <c r="O137">
        <v>947</v>
      </c>
      <c r="P137" s="182">
        <v>1089</v>
      </c>
    </row>
    <row r="138" spans="1:16">
      <c r="A138" t="s">
        <v>190</v>
      </c>
      <c r="B138" t="s">
        <v>676</v>
      </c>
      <c r="C138" t="s">
        <v>190</v>
      </c>
      <c r="E138">
        <v>442</v>
      </c>
      <c r="F138">
        <v>473</v>
      </c>
      <c r="G138">
        <v>568</v>
      </c>
      <c r="H138">
        <v>656</v>
      </c>
      <c r="I138">
        <v>732</v>
      </c>
      <c r="J138" s="182">
        <v>808</v>
      </c>
      <c r="K138">
        <v>458</v>
      </c>
      <c r="L138">
        <v>488</v>
      </c>
      <c r="M138">
        <v>637</v>
      </c>
      <c r="N138">
        <v>820</v>
      </c>
      <c r="O138">
        <v>896</v>
      </c>
      <c r="P138" s="182">
        <v>970</v>
      </c>
    </row>
    <row r="139" spans="1:16">
      <c r="A139" t="s">
        <v>192</v>
      </c>
      <c r="B139" t="s">
        <v>679</v>
      </c>
      <c r="C139" t="s">
        <v>192</v>
      </c>
      <c r="E139">
        <v>442</v>
      </c>
      <c r="F139">
        <v>473</v>
      </c>
      <c r="G139">
        <v>568</v>
      </c>
      <c r="H139">
        <v>656</v>
      </c>
      <c r="I139">
        <v>732</v>
      </c>
      <c r="J139" s="182">
        <v>808</v>
      </c>
      <c r="K139">
        <v>517</v>
      </c>
      <c r="L139">
        <v>520</v>
      </c>
      <c r="M139">
        <v>704</v>
      </c>
      <c r="N139">
        <v>820</v>
      </c>
      <c r="O139">
        <v>896</v>
      </c>
      <c r="P139" s="182">
        <v>970</v>
      </c>
    </row>
    <row r="140" spans="1:16">
      <c r="A140" t="s">
        <v>193</v>
      </c>
      <c r="B140" t="s">
        <v>682</v>
      </c>
      <c r="C140" t="s">
        <v>193</v>
      </c>
      <c r="E140">
        <v>442</v>
      </c>
      <c r="F140">
        <v>473</v>
      </c>
      <c r="G140">
        <v>568</v>
      </c>
      <c r="H140">
        <v>656</v>
      </c>
      <c r="I140">
        <v>732</v>
      </c>
      <c r="J140" s="182">
        <v>808</v>
      </c>
      <c r="K140">
        <v>451</v>
      </c>
      <c r="L140">
        <v>495</v>
      </c>
      <c r="M140">
        <v>637</v>
      </c>
      <c r="N140">
        <v>793</v>
      </c>
      <c r="O140">
        <v>851</v>
      </c>
      <c r="P140" s="182">
        <v>970</v>
      </c>
    </row>
    <row r="141" spans="1:16">
      <c r="A141" t="s">
        <v>194</v>
      </c>
      <c r="B141" t="s">
        <v>694</v>
      </c>
      <c r="C141" t="s">
        <v>194</v>
      </c>
      <c r="E141">
        <v>442</v>
      </c>
      <c r="F141">
        <v>471</v>
      </c>
      <c r="G141">
        <v>568</v>
      </c>
      <c r="H141">
        <v>656</v>
      </c>
      <c r="I141">
        <v>732</v>
      </c>
      <c r="J141" s="182">
        <v>808</v>
      </c>
      <c r="K141">
        <v>458</v>
      </c>
      <c r="L141">
        <v>471</v>
      </c>
      <c r="M141">
        <v>637</v>
      </c>
      <c r="N141">
        <v>820</v>
      </c>
      <c r="O141">
        <v>896</v>
      </c>
      <c r="P141" s="182">
        <v>970</v>
      </c>
    </row>
    <row r="142" spans="1:16">
      <c r="A142" t="s">
        <v>196</v>
      </c>
      <c r="B142" t="s">
        <v>685</v>
      </c>
      <c r="C142" t="s">
        <v>196</v>
      </c>
      <c r="E142">
        <v>451</v>
      </c>
      <c r="F142">
        <v>492</v>
      </c>
      <c r="G142">
        <v>591</v>
      </c>
      <c r="H142">
        <v>682</v>
      </c>
      <c r="I142">
        <v>761</v>
      </c>
      <c r="J142" s="182">
        <v>840</v>
      </c>
      <c r="K142">
        <v>451</v>
      </c>
      <c r="L142">
        <v>537</v>
      </c>
      <c r="M142">
        <v>637</v>
      </c>
      <c r="N142">
        <v>854</v>
      </c>
      <c r="O142">
        <v>934</v>
      </c>
      <c r="P142" s="182">
        <v>1011</v>
      </c>
    </row>
    <row r="143" spans="1:16">
      <c r="A143" t="s">
        <v>197</v>
      </c>
      <c r="B143" t="s">
        <v>688</v>
      </c>
      <c r="C143" t="s">
        <v>197</v>
      </c>
      <c r="E143">
        <v>442</v>
      </c>
      <c r="F143">
        <v>473</v>
      </c>
      <c r="G143">
        <v>568</v>
      </c>
      <c r="H143">
        <v>656</v>
      </c>
      <c r="I143">
        <v>732</v>
      </c>
      <c r="J143" s="182">
        <v>808</v>
      </c>
      <c r="K143">
        <v>451</v>
      </c>
      <c r="L143">
        <v>537</v>
      </c>
      <c r="M143">
        <v>637</v>
      </c>
      <c r="N143">
        <v>820</v>
      </c>
      <c r="O143">
        <v>896</v>
      </c>
      <c r="P143" s="182">
        <v>970</v>
      </c>
    </row>
    <row r="144" spans="1:16">
      <c r="A144" s="144" t="s">
        <v>198</v>
      </c>
      <c r="B144" s="144" t="s">
        <v>691</v>
      </c>
      <c r="C144" s="144" t="s">
        <v>198</v>
      </c>
      <c r="D144" s="144"/>
      <c r="E144">
        <v>466</v>
      </c>
      <c r="F144">
        <v>537</v>
      </c>
      <c r="G144">
        <v>637</v>
      </c>
      <c r="H144">
        <v>768</v>
      </c>
      <c r="I144">
        <v>857</v>
      </c>
      <c r="J144" s="182">
        <v>946</v>
      </c>
      <c r="K144">
        <v>466</v>
      </c>
      <c r="L144">
        <v>537</v>
      </c>
      <c r="M144">
        <v>637</v>
      </c>
      <c r="N144">
        <v>939</v>
      </c>
      <c r="O144">
        <v>1049</v>
      </c>
      <c r="P144" s="182">
        <v>1147</v>
      </c>
    </row>
    <row r="145" spans="1:16">
      <c r="A145" t="s">
        <v>199</v>
      </c>
      <c r="B145" t="s">
        <v>697</v>
      </c>
      <c r="C145" t="s">
        <v>199</v>
      </c>
      <c r="E145">
        <v>423</v>
      </c>
      <c r="F145">
        <v>483</v>
      </c>
      <c r="G145">
        <v>637</v>
      </c>
      <c r="H145">
        <v>736</v>
      </c>
      <c r="I145">
        <v>821</v>
      </c>
      <c r="J145" s="182">
        <v>906</v>
      </c>
      <c r="K145">
        <v>423</v>
      </c>
      <c r="L145">
        <v>483</v>
      </c>
      <c r="M145">
        <v>637</v>
      </c>
      <c r="N145">
        <v>914</v>
      </c>
      <c r="O145">
        <v>924</v>
      </c>
      <c r="P145" s="182">
        <v>1063</v>
      </c>
    </row>
    <row r="146" spans="1:16">
      <c r="A146" t="s">
        <v>200</v>
      </c>
      <c r="B146" t="s">
        <v>700</v>
      </c>
      <c r="C146" t="s">
        <v>200</v>
      </c>
      <c r="E146">
        <v>451</v>
      </c>
      <c r="F146">
        <v>537</v>
      </c>
      <c r="G146">
        <v>637</v>
      </c>
      <c r="H146">
        <v>806</v>
      </c>
      <c r="I146">
        <v>900</v>
      </c>
      <c r="J146" s="182">
        <v>992</v>
      </c>
      <c r="K146">
        <v>451</v>
      </c>
      <c r="L146">
        <v>537</v>
      </c>
      <c r="M146">
        <v>637</v>
      </c>
      <c r="N146">
        <v>939</v>
      </c>
      <c r="O146">
        <v>942</v>
      </c>
      <c r="P146" s="182">
        <v>1083</v>
      </c>
    </row>
    <row r="147" spans="1:16">
      <c r="A147" t="s">
        <v>201</v>
      </c>
      <c r="B147" t="s">
        <v>703</v>
      </c>
      <c r="C147" t="s">
        <v>201</v>
      </c>
      <c r="E147">
        <v>474</v>
      </c>
      <c r="F147">
        <v>512</v>
      </c>
      <c r="G147">
        <v>618</v>
      </c>
      <c r="H147">
        <v>715</v>
      </c>
      <c r="I147">
        <v>797</v>
      </c>
      <c r="J147" s="182">
        <v>880</v>
      </c>
      <c r="K147">
        <v>474</v>
      </c>
      <c r="L147">
        <v>512</v>
      </c>
      <c r="M147">
        <v>652</v>
      </c>
      <c r="N147">
        <v>848</v>
      </c>
      <c r="O147">
        <v>980</v>
      </c>
      <c r="P147" s="182">
        <v>1062</v>
      </c>
    </row>
    <row r="148" spans="1:16">
      <c r="A148" s="144" t="s">
        <v>56</v>
      </c>
      <c r="B148" s="144" t="s">
        <v>705</v>
      </c>
      <c r="C148" s="144" t="s">
        <v>56</v>
      </c>
      <c r="D148" s="144"/>
      <c r="E148">
        <v>586</v>
      </c>
      <c r="F148">
        <v>628</v>
      </c>
      <c r="G148">
        <v>753</v>
      </c>
      <c r="H148">
        <v>870</v>
      </c>
      <c r="I148">
        <v>971</v>
      </c>
      <c r="J148" s="182">
        <v>1071</v>
      </c>
      <c r="K148">
        <v>623</v>
      </c>
      <c r="L148">
        <v>750</v>
      </c>
      <c r="M148">
        <v>926</v>
      </c>
      <c r="N148">
        <v>1097</v>
      </c>
      <c r="O148">
        <v>1205</v>
      </c>
      <c r="P148" s="182">
        <v>1311</v>
      </c>
    </row>
    <row r="149" spans="1:16">
      <c r="A149" t="s">
        <v>202</v>
      </c>
      <c r="B149" t="s">
        <v>708</v>
      </c>
      <c r="C149" t="s">
        <v>202</v>
      </c>
      <c r="E149">
        <v>486</v>
      </c>
      <c r="F149">
        <v>520</v>
      </c>
      <c r="G149">
        <v>625</v>
      </c>
      <c r="H149">
        <v>721</v>
      </c>
      <c r="I149">
        <v>805</v>
      </c>
      <c r="J149" s="182">
        <v>888</v>
      </c>
      <c r="K149">
        <v>533</v>
      </c>
      <c r="L149">
        <v>567</v>
      </c>
      <c r="M149">
        <v>753</v>
      </c>
      <c r="N149">
        <v>905</v>
      </c>
      <c r="O149">
        <v>990</v>
      </c>
      <c r="P149" s="182">
        <v>1074</v>
      </c>
    </row>
    <row r="150" spans="1:16">
      <c r="A150" t="s">
        <v>203</v>
      </c>
      <c r="B150" t="s">
        <v>711</v>
      </c>
      <c r="C150" t="s">
        <v>203</v>
      </c>
      <c r="E150">
        <v>451</v>
      </c>
      <c r="F150">
        <v>471</v>
      </c>
      <c r="G150">
        <v>637</v>
      </c>
      <c r="H150">
        <v>790</v>
      </c>
      <c r="I150">
        <v>851</v>
      </c>
      <c r="J150" s="182">
        <v>973</v>
      </c>
      <c r="K150">
        <v>451</v>
      </c>
      <c r="L150">
        <v>471</v>
      </c>
      <c r="M150">
        <v>637</v>
      </c>
      <c r="N150">
        <v>793</v>
      </c>
      <c r="O150">
        <v>851</v>
      </c>
      <c r="P150" s="182">
        <v>979</v>
      </c>
    </row>
    <row r="151" spans="1:16">
      <c r="A151" t="s">
        <v>204</v>
      </c>
      <c r="B151" t="s">
        <v>714</v>
      </c>
      <c r="C151" t="s">
        <v>204</v>
      </c>
      <c r="E151">
        <v>451</v>
      </c>
      <c r="F151">
        <v>510</v>
      </c>
      <c r="G151">
        <v>611</v>
      </c>
      <c r="H151">
        <v>706</v>
      </c>
      <c r="I151">
        <v>787</v>
      </c>
      <c r="J151" s="182">
        <v>869</v>
      </c>
      <c r="K151">
        <v>451</v>
      </c>
      <c r="L151">
        <v>537</v>
      </c>
      <c r="M151">
        <v>637</v>
      </c>
      <c r="N151">
        <v>793</v>
      </c>
      <c r="O151">
        <v>851</v>
      </c>
      <c r="P151" s="182">
        <v>979</v>
      </c>
    </row>
    <row r="152" spans="1:16">
      <c r="A152" t="s">
        <v>205</v>
      </c>
      <c r="B152" t="s">
        <v>717</v>
      </c>
      <c r="C152" t="s">
        <v>205</v>
      </c>
      <c r="E152">
        <v>498</v>
      </c>
      <c r="F152">
        <v>519</v>
      </c>
      <c r="G152">
        <v>663</v>
      </c>
      <c r="H152">
        <v>767</v>
      </c>
      <c r="I152">
        <v>856</v>
      </c>
      <c r="J152" s="182">
        <v>944</v>
      </c>
      <c r="K152">
        <v>498</v>
      </c>
      <c r="L152">
        <v>519</v>
      </c>
      <c r="M152">
        <v>679</v>
      </c>
      <c r="N152">
        <v>939</v>
      </c>
      <c r="O152">
        <v>943</v>
      </c>
      <c r="P152" s="182">
        <v>1083</v>
      </c>
    </row>
    <row r="153" spans="1:16">
      <c r="A153" t="s">
        <v>206</v>
      </c>
      <c r="B153" t="s">
        <v>720</v>
      </c>
      <c r="C153" t="s">
        <v>206</v>
      </c>
      <c r="E153">
        <v>462</v>
      </c>
      <c r="F153">
        <v>507</v>
      </c>
      <c r="G153">
        <v>653</v>
      </c>
      <c r="H153">
        <v>871</v>
      </c>
      <c r="I153">
        <v>947</v>
      </c>
      <c r="J153" s="182">
        <v>1089</v>
      </c>
      <c r="K153">
        <v>462</v>
      </c>
      <c r="L153">
        <v>507</v>
      </c>
      <c r="M153">
        <v>653</v>
      </c>
      <c r="N153">
        <v>871</v>
      </c>
      <c r="O153">
        <v>947</v>
      </c>
      <c r="P153" s="182">
        <v>1089</v>
      </c>
    </row>
    <row r="154" spans="1:16">
      <c r="A154" s="144" t="s">
        <v>68</v>
      </c>
      <c r="B154" s="144" t="s">
        <v>722</v>
      </c>
      <c r="C154" s="144" t="s">
        <v>68</v>
      </c>
      <c r="D154" s="144"/>
      <c r="E154">
        <v>505</v>
      </c>
      <c r="F154">
        <v>553</v>
      </c>
      <c r="G154">
        <v>663</v>
      </c>
      <c r="H154">
        <v>766</v>
      </c>
      <c r="I154">
        <v>855</v>
      </c>
      <c r="J154" s="182">
        <v>943</v>
      </c>
      <c r="K154">
        <v>505</v>
      </c>
      <c r="L154">
        <v>589</v>
      </c>
      <c r="M154">
        <v>774</v>
      </c>
      <c r="N154">
        <v>962</v>
      </c>
      <c r="O154">
        <v>1054</v>
      </c>
      <c r="P154" s="182">
        <v>1144</v>
      </c>
    </row>
    <row r="155" spans="1:16">
      <c r="A155" t="s">
        <v>207</v>
      </c>
      <c r="B155" t="s">
        <v>725</v>
      </c>
      <c r="C155" t="s">
        <v>207</v>
      </c>
      <c r="E155">
        <v>451</v>
      </c>
      <c r="F155">
        <v>485</v>
      </c>
      <c r="G155">
        <v>582</v>
      </c>
      <c r="H155">
        <v>672</v>
      </c>
      <c r="I155">
        <v>750</v>
      </c>
      <c r="J155" s="182">
        <v>828</v>
      </c>
      <c r="K155">
        <v>451</v>
      </c>
      <c r="L155">
        <v>537</v>
      </c>
      <c r="M155">
        <v>637</v>
      </c>
      <c r="N155">
        <v>840</v>
      </c>
      <c r="O155">
        <v>918</v>
      </c>
      <c r="P155" s="182">
        <v>994</v>
      </c>
    </row>
    <row r="156" spans="1:16">
      <c r="A156" t="s">
        <v>208</v>
      </c>
      <c r="B156" t="s">
        <v>737</v>
      </c>
      <c r="C156" t="s">
        <v>208</v>
      </c>
      <c r="E156">
        <v>442</v>
      </c>
      <c r="F156">
        <v>473</v>
      </c>
      <c r="G156">
        <v>568</v>
      </c>
      <c r="H156">
        <v>656</v>
      </c>
      <c r="I156">
        <v>732</v>
      </c>
      <c r="J156" s="182">
        <v>808</v>
      </c>
      <c r="K156">
        <v>471</v>
      </c>
      <c r="L156">
        <v>543</v>
      </c>
      <c r="M156">
        <v>637</v>
      </c>
      <c r="N156">
        <v>820</v>
      </c>
      <c r="O156">
        <v>896</v>
      </c>
      <c r="P156" s="182">
        <v>970</v>
      </c>
    </row>
    <row r="157" spans="1:16">
      <c r="A157" t="s">
        <v>209</v>
      </c>
      <c r="B157" t="s">
        <v>740</v>
      </c>
      <c r="C157" t="s">
        <v>209</v>
      </c>
      <c r="E157">
        <v>442</v>
      </c>
      <c r="F157">
        <v>471</v>
      </c>
      <c r="G157">
        <v>568</v>
      </c>
      <c r="H157">
        <v>656</v>
      </c>
      <c r="I157">
        <v>732</v>
      </c>
      <c r="J157" s="182">
        <v>808</v>
      </c>
      <c r="K157">
        <v>451</v>
      </c>
      <c r="L157">
        <v>471</v>
      </c>
      <c r="M157">
        <v>637</v>
      </c>
      <c r="N157">
        <v>793</v>
      </c>
      <c r="O157">
        <v>896</v>
      </c>
      <c r="P157" s="182">
        <v>970</v>
      </c>
    </row>
    <row r="158" spans="1:16">
      <c r="A158" t="s">
        <v>210</v>
      </c>
      <c r="B158" t="s">
        <v>743</v>
      </c>
      <c r="C158" t="s">
        <v>210</v>
      </c>
      <c r="E158">
        <v>451</v>
      </c>
      <c r="F158">
        <v>491</v>
      </c>
      <c r="G158">
        <v>590</v>
      </c>
      <c r="H158">
        <v>681</v>
      </c>
      <c r="I158">
        <v>760</v>
      </c>
      <c r="J158" s="182">
        <v>838</v>
      </c>
      <c r="K158">
        <v>451</v>
      </c>
      <c r="L158">
        <v>537</v>
      </c>
      <c r="M158">
        <v>637</v>
      </c>
      <c r="N158">
        <v>793</v>
      </c>
      <c r="O158">
        <v>924</v>
      </c>
      <c r="P158" s="182">
        <v>1008</v>
      </c>
    </row>
    <row r="159" spans="1:16">
      <c r="A159" t="s">
        <v>211</v>
      </c>
      <c r="B159" t="s">
        <v>746</v>
      </c>
      <c r="C159" t="s">
        <v>211</v>
      </c>
      <c r="E159">
        <v>459</v>
      </c>
      <c r="F159">
        <v>495</v>
      </c>
      <c r="G159">
        <v>637</v>
      </c>
      <c r="H159">
        <v>767</v>
      </c>
      <c r="I159">
        <v>856</v>
      </c>
      <c r="J159" s="182">
        <v>944</v>
      </c>
      <c r="K159">
        <v>459</v>
      </c>
      <c r="L159">
        <v>495</v>
      </c>
      <c r="M159">
        <v>637</v>
      </c>
      <c r="N159">
        <v>939</v>
      </c>
      <c r="O159">
        <v>942</v>
      </c>
      <c r="P159" s="182">
        <v>1083</v>
      </c>
    </row>
    <row r="160" spans="1:16">
      <c r="A160" t="s">
        <v>212</v>
      </c>
      <c r="B160" t="s">
        <v>749</v>
      </c>
      <c r="C160" t="s">
        <v>212</v>
      </c>
      <c r="E160">
        <v>427</v>
      </c>
      <c r="F160">
        <v>495</v>
      </c>
      <c r="G160">
        <v>595</v>
      </c>
      <c r="H160">
        <v>686</v>
      </c>
      <c r="I160">
        <v>766</v>
      </c>
      <c r="J160" s="182">
        <v>845</v>
      </c>
      <c r="K160">
        <v>427</v>
      </c>
      <c r="L160">
        <v>530</v>
      </c>
      <c r="M160">
        <v>717</v>
      </c>
      <c r="N160">
        <v>858</v>
      </c>
      <c r="O160">
        <v>938</v>
      </c>
      <c r="P160" s="182">
        <v>1016</v>
      </c>
    </row>
    <row r="161" spans="1:16">
      <c r="A161" t="s">
        <v>213</v>
      </c>
      <c r="B161" t="s">
        <v>752</v>
      </c>
      <c r="C161" t="s">
        <v>213</v>
      </c>
      <c r="E161">
        <v>441</v>
      </c>
      <c r="F161">
        <v>473</v>
      </c>
      <c r="G161">
        <v>568</v>
      </c>
      <c r="H161">
        <v>656</v>
      </c>
      <c r="I161">
        <v>732</v>
      </c>
      <c r="J161" s="182">
        <v>808</v>
      </c>
      <c r="K161">
        <v>441</v>
      </c>
      <c r="L161">
        <v>537</v>
      </c>
      <c r="M161">
        <v>637</v>
      </c>
      <c r="N161">
        <v>820</v>
      </c>
      <c r="O161">
        <v>896</v>
      </c>
      <c r="P161" s="182">
        <v>970</v>
      </c>
    </row>
    <row r="162" spans="1:16">
      <c r="A162" t="s">
        <v>214</v>
      </c>
      <c r="B162" t="s">
        <v>728</v>
      </c>
      <c r="C162" t="s">
        <v>214</v>
      </c>
      <c r="E162">
        <v>442</v>
      </c>
      <c r="F162">
        <v>473</v>
      </c>
      <c r="G162">
        <v>568</v>
      </c>
      <c r="H162">
        <v>656</v>
      </c>
      <c r="I162">
        <v>732</v>
      </c>
      <c r="J162" s="182">
        <v>808</v>
      </c>
      <c r="K162">
        <v>460</v>
      </c>
      <c r="L162">
        <v>474</v>
      </c>
      <c r="M162">
        <v>637</v>
      </c>
      <c r="N162">
        <v>820</v>
      </c>
      <c r="O162">
        <v>896</v>
      </c>
      <c r="P162" s="182">
        <v>970</v>
      </c>
    </row>
    <row r="163" spans="1:16">
      <c r="A163" s="144" t="s">
        <v>90</v>
      </c>
      <c r="B163" s="144" t="s">
        <v>731</v>
      </c>
      <c r="C163" s="144" t="s">
        <v>90</v>
      </c>
      <c r="D163" s="144"/>
      <c r="E163">
        <v>475</v>
      </c>
      <c r="F163">
        <v>513</v>
      </c>
      <c r="G163">
        <v>616</v>
      </c>
      <c r="H163">
        <v>711</v>
      </c>
      <c r="I163">
        <v>793</v>
      </c>
      <c r="J163" s="182">
        <v>876</v>
      </c>
      <c r="K163">
        <v>475</v>
      </c>
      <c r="L163">
        <v>558</v>
      </c>
      <c r="M163">
        <v>755</v>
      </c>
      <c r="N163">
        <v>890</v>
      </c>
      <c r="O163">
        <v>974</v>
      </c>
      <c r="P163" s="182">
        <v>1056</v>
      </c>
    </row>
    <row r="164" spans="1:16">
      <c r="A164" t="s">
        <v>215</v>
      </c>
      <c r="B164" t="s">
        <v>734</v>
      </c>
      <c r="C164" t="s">
        <v>215</v>
      </c>
      <c r="E164">
        <v>462</v>
      </c>
      <c r="F164">
        <v>495</v>
      </c>
      <c r="G164">
        <v>595</v>
      </c>
      <c r="H164">
        <v>686</v>
      </c>
      <c r="I164">
        <v>766</v>
      </c>
      <c r="J164" s="182">
        <v>845</v>
      </c>
      <c r="K164">
        <v>462</v>
      </c>
      <c r="L164">
        <v>507</v>
      </c>
      <c r="M164">
        <v>653</v>
      </c>
      <c r="N164">
        <v>858</v>
      </c>
      <c r="O164">
        <v>938</v>
      </c>
      <c r="P164" s="182">
        <v>1016</v>
      </c>
    </row>
    <row r="165" spans="1:16">
      <c r="A165" s="144" t="s">
        <v>216</v>
      </c>
      <c r="B165" s="144" t="s">
        <v>755</v>
      </c>
      <c r="C165" s="144" t="s">
        <v>216</v>
      </c>
      <c r="D165" s="144"/>
      <c r="E165">
        <v>490</v>
      </c>
      <c r="F165">
        <v>545</v>
      </c>
      <c r="G165">
        <v>700</v>
      </c>
      <c r="H165">
        <v>808</v>
      </c>
      <c r="I165">
        <v>902</v>
      </c>
      <c r="J165" s="182">
        <v>996</v>
      </c>
      <c r="K165">
        <v>490</v>
      </c>
      <c r="L165">
        <v>545</v>
      </c>
      <c r="M165">
        <v>701</v>
      </c>
      <c r="N165">
        <v>916</v>
      </c>
      <c r="O165">
        <v>991</v>
      </c>
      <c r="P165" s="182">
        <v>1140</v>
      </c>
    </row>
    <row r="166" spans="1:16">
      <c r="A166" t="s">
        <v>217</v>
      </c>
      <c r="B166" t="s">
        <v>758</v>
      </c>
      <c r="C166" t="s">
        <v>217</v>
      </c>
      <c r="E166">
        <v>459</v>
      </c>
      <c r="F166">
        <v>475</v>
      </c>
      <c r="G166">
        <v>633</v>
      </c>
      <c r="H166">
        <v>732</v>
      </c>
      <c r="I166">
        <v>817</v>
      </c>
      <c r="J166" s="182">
        <v>901</v>
      </c>
      <c r="K166">
        <v>459</v>
      </c>
      <c r="L166">
        <v>475</v>
      </c>
      <c r="M166">
        <v>637</v>
      </c>
      <c r="N166">
        <v>864</v>
      </c>
      <c r="O166">
        <v>924</v>
      </c>
      <c r="P166" s="182">
        <v>1063</v>
      </c>
    </row>
    <row r="167" spans="1:16">
      <c r="A167" s="144" t="s">
        <v>71</v>
      </c>
      <c r="B167" s="144" t="s">
        <v>761</v>
      </c>
      <c r="C167" s="144" t="s">
        <v>71</v>
      </c>
      <c r="D167" s="144"/>
      <c r="E167">
        <v>567</v>
      </c>
      <c r="F167">
        <v>641</v>
      </c>
      <c r="G167">
        <v>768</v>
      </c>
      <c r="H167">
        <v>888</v>
      </c>
      <c r="I167">
        <v>991</v>
      </c>
      <c r="J167" s="182">
        <v>1093</v>
      </c>
      <c r="K167">
        <v>567</v>
      </c>
      <c r="L167">
        <v>717</v>
      </c>
      <c r="M167">
        <v>935</v>
      </c>
      <c r="N167">
        <v>1121</v>
      </c>
      <c r="O167">
        <v>1231</v>
      </c>
      <c r="P167" s="182">
        <v>1340</v>
      </c>
    </row>
    <row r="168" spans="1:16">
      <c r="A168" t="s">
        <v>218</v>
      </c>
      <c r="B168" t="s">
        <v>764</v>
      </c>
      <c r="C168" t="s">
        <v>218</v>
      </c>
      <c r="E168">
        <v>451</v>
      </c>
      <c r="F168">
        <v>491</v>
      </c>
      <c r="G168">
        <v>588</v>
      </c>
      <c r="H168">
        <v>680</v>
      </c>
      <c r="I168">
        <v>758</v>
      </c>
      <c r="J168" s="182">
        <v>837</v>
      </c>
      <c r="K168">
        <v>451</v>
      </c>
      <c r="L168">
        <v>502</v>
      </c>
      <c r="M168">
        <v>637</v>
      </c>
      <c r="N168">
        <v>850</v>
      </c>
      <c r="O168">
        <v>929</v>
      </c>
      <c r="P168" s="182">
        <v>1007</v>
      </c>
    </row>
    <row r="169" spans="1:16">
      <c r="A169" t="s">
        <v>219</v>
      </c>
      <c r="B169" t="s">
        <v>767</v>
      </c>
      <c r="C169" t="s">
        <v>219</v>
      </c>
      <c r="E169">
        <v>446</v>
      </c>
      <c r="F169">
        <v>478</v>
      </c>
      <c r="G169">
        <v>573</v>
      </c>
      <c r="H169">
        <v>663</v>
      </c>
      <c r="I169">
        <v>740</v>
      </c>
      <c r="J169" s="182">
        <v>816</v>
      </c>
      <c r="K169">
        <v>453</v>
      </c>
      <c r="L169">
        <v>496</v>
      </c>
      <c r="M169">
        <v>637</v>
      </c>
      <c r="N169">
        <v>829</v>
      </c>
      <c r="O169">
        <v>905</v>
      </c>
      <c r="P169" s="182">
        <v>980</v>
      </c>
    </row>
    <row r="170" spans="1:16">
      <c r="A170" t="s">
        <v>220</v>
      </c>
      <c r="B170" t="s">
        <v>770</v>
      </c>
      <c r="C170" t="s">
        <v>220</v>
      </c>
      <c r="E170">
        <v>451</v>
      </c>
      <c r="F170">
        <v>496</v>
      </c>
      <c r="G170">
        <v>596</v>
      </c>
      <c r="H170">
        <v>689</v>
      </c>
      <c r="I170">
        <v>768</v>
      </c>
      <c r="J170" s="182">
        <v>848</v>
      </c>
      <c r="K170">
        <v>451</v>
      </c>
      <c r="L170">
        <v>537</v>
      </c>
      <c r="M170">
        <v>637</v>
      </c>
      <c r="N170">
        <v>862</v>
      </c>
      <c r="O170">
        <v>943</v>
      </c>
      <c r="P170" s="182">
        <v>1021</v>
      </c>
    </row>
    <row r="171" spans="1:16">
      <c r="A171" t="s">
        <v>221</v>
      </c>
      <c r="B171" t="s">
        <v>773</v>
      </c>
      <c r="C171" t="s">
        <v>221</v>
      </c>
      <c r="E171">
        <v>469</v>
      </c>
      <c r="F171">
        <v>489</v>
      </c>
      <c r="G171">
        <v>652</v>
      </c>
      <c r="H171">
        <v>754</v>
      </c>
      <c r="I171">
        <v>841</v>
      </c>
      <c r="J171" s="182">
        <v>928</v>
      </c>
      <c r="K171">
        <v>469</v>
      </c>
      <c r="L171">
        <v>489</v>
      </c>
      <c r="M171">
        <v>662</v>
      </c>
      <c r="N171">
        <v>932</v>
      </c>
      <c r="O171">
        <v>935</v>
      </c>
      <c r="P171" s="182">
        <v>1075</v>
      </c>
    </row>
    <row r="172" spans="1:16">
      <c r="A172" s="144" t="s">
        <v>57</v>
      </c>
      <c r="B172" s="144" t="s">
        <v>775</v>
      </c>
      <c r="C172" s="144" t="s">
        <v>57</v>
      </c>
      <c r="D172" s="144"/>
      <c r="E172">
        <v>586</v>
      </c>
      <c r="F172">
        <v>628</v>
      </c>
      <c r="G172">
        <v>753</v>
      </c>
      <c r="H172">
        <v>870</v>
      </c>
      <c r="I172">
        <v>971</v>
      </c>
      <c r="J172" s="182">
        <v>1071</v>
      </c>
      <c r="K172">
        <v>623</v>
      </c>
      <c r="L172">
        <v>750</v>
      </c>
      <c r="M172">
        <v>926</v>
      </c>
      <c r="N172">
        <v>1097</v>
      </c>
      <c r="O172">
        <v>1205</v>
      </c>
      <c r="P172" s="182">
        <v>1311</v>
      </c>
    </row>
    <row r="173" spans="1:16">
      <c r="A173" t="s">
        <v>222</v>
      </c>
      <c r="B173" t="s">
        <v>778</v>
      </c>
      <c r="C173" t="s">
        <v>222</v>
      </c>
      <c r="E173">
        <v>475</v>
      </c>
      <c r="F173">
        <v>508</v>
      </c>
      <c r="G173">
        <v>610</v>
      </c>
      <c r="H173">
        <v>705</v>
      </c>
      <c r="I173">
        <v>786</v>
      </c>
      <c r="J173" s="182">
        <v>868</v>
      </c>
      <c r="K173">
        <v>550</v>
      </c>
      <c r="L173">
        <v>554</v>
      </c>
      <c r="M173">
        <v>683</v>
      </c>
      <c r="N173">
        <v>851</v>
      </c>
      <c r="O173">
        <v>965</v>
      </c>
      <c r="P173" s="182">
        <v>1047</v>
      </c>
    </row>
    <row r="174" spans="1:16">
      <c r="A174" t="s">
        <v>223</v>
      </c>
      <c r="B174" t="s">
        <v>781</v>
      </c>
      <c r="C174" t="s">
        <v>223</v>
      </c>
      <c r="E174">
        <v>451</v>
      </c>
      <c r="F174">
        <v>484</v>
      </c>
      <c r="G174">
        <v>593</v>
      </c>
      <c r="H174">
        <v>685</v>
      </c>
      <c r="I174">
        <v>765</v>
      </c>
      <c r="J174" s="182">
        <v>843</v>
      </c>
      <c r="K174">
        <v>451</v>
      </c>
      <c r="L174">
        <v>484</v>
      </c>
      <c r="M174">
        <v>637</v>
      </c>
      <c r="N174">
        <v>857</v>
      </c>
      <c r="O174">
        <v>924</v>
      </c>
      <c r="P174" s="182">
        <v>1015</v>
      </c>
    </row>
    <row r="175" spans="1:16">
      <c r="A175" t="s">
        <v>224</v>
      </c>
      <c r="B175" t="s">
        <v>784</v>
      </c>
      <c r="C175" t="s">
        <v>224</v>
      </c>
      <c r="E175">
        <v>442</v>
      </c>
      <c r="F175">
        <v>473</v>
      </c>
      <c r="G175">
        <v>568</v>
      </c>
      <c r="H175">
        <v>656</v>
      </c>
      <c r="I175">
        <v>732</v>
      </c>
      <c r="J175" s="182">
        <v>808</v>
      </c>
      <c r="K175">
        <v>451</v>
      </c>
      <c r="L175">
        <v>495</v>
      </c>
      <c r="M175">
        <v>637</v>
      </c>
      <c r="N175">
        <v>793</v>
      </c>
      <c r="O175">
        <v>896</v>
      </c>
      <c r="P175" s="182">
        <v>970</v>
      </c>
    </row>
    <row r="176" spans="1:16">
      <c r="A176" t="s">
        <v>225</v>
      </c>
      <c r="B176" t="s">
        <v>787</v>
      </c>
      <c r="C176" t="s">
        <v>225</v>
      </c>
      <c r="E176">
        <v>463</v>
      </c>
      <c r="F176">
        <v>496</v>
      </c>
      <c r="G176">
        <v>596</v>
      </c>
      <c r="H176">
        <v>689</v>
      </c>
      <c r="I176">
        <v>768</v>
      </c>
      <c r="J176" s="182">
        <v>848</v>
      </c>
      <c r="K176">
        <v>551</v>
      </c>
      <c r="L176">
        <v>571</v>
      </c>
      <c r="M176">
        <v>716</v>
      </c>
      <c r="N176">
        <v>862</v>
      </c>
      <c r="O176">
        <v>943</v>
      </c>
      <c r="P176" s="182">
        <v>1021</v>
      </c>
    </row>
    <row r="177" spans="1:16">
      <c r="A177" t="s">
        <v>226</v>
      </c>
      <c r="B177" t="s">
        <v>790</v>
      </c>
      <c r="C177" t="s">
        <v>226</v>
      </c>
      <c r="E177">
        <v>465</v>
      </c>
      <c r="F177">
        <v>498</v>
      </c>
      <c r="G177">
        <v>597</v>
      </c>
      <c r="H177">
        <v>690</v>
      </c>
      <c r="I177">
        <v>770</v>
      </c>
      <c r="J177" s="182">
        <v>850</v>
      </c>
      <c r="K177">
        <v>555</v>
      </c>
      <c r="L177">
        <v>558</v>
      </c>
      <c r="M177">
        <v>732</v>
      </c>
      <c r="N177">
        <v>864</v>
      </c>
      <c r="O177">
        <v>944</v>
      </c>
      <c r="P177" s="182">
        <v>1022</v>
      </c>
    </row>
    <row r="178" spans="1:16">
      <c r="A178" t="s">
        <v>227</v>
      </c>
      <c r="B178" t="s">
        <v>793</v>
      </c>
      <c r="C178" t="s">
        <v>227</v>
      </c>
      <c r="E178">
        <v>442</v>
      </c>
      <c r="F178">
        <v>473</v>
      </c>
      <c r="G178">
        <v>568</v>
      </c>
      <c r="H178">
        <v>656</v>
      </c>
      <c r="I178">
        <v>732</v>
      </c>
      <c r="J178" s="182">
        <v>808</v>
      </c>
      <c r="K178">
        <v>451</v>
      </c>
      <c r="L178">
        <v>528</v>
      </c>
      <c r="M178">
        <v>637</v>
      </c>
      <c r="N178">
        <v>793</v>
      </c>
      <c r="O178">
        <v>851</v>
      </c>
      <c r="P178" s="182">
        <v>970</v>
      </c>
    </row>
    <row r="179" spans="1:16">
      <c r="A179" t="s">
        <v>228</v>
      </c>
      <c r="B179" t="s">
        <v>796</v>
      </c>
      <c r="C179" t="s">
        <v>228</v>
      </c>
      <c r="E179">
        <v>450</v>
      </c>
      <c r="F179">
        <v>482</v>
      </c>
      <c r="G179">
        <v>578</v>
      </c>
      <c r="H179">
        <v>668</v>
      </c>
      <c r="I179">
        <v>746</v>
      </c>
      <c r="J179" s="182">
        <v>823</v>
      </c>
      <c r="K179">
        <v>451</v>
      </c>
      <c r="L179">
        <v>537</v>
      </c>
      <c r="M179">
        <v>637</v>
      </c>
      <c r="N179">
        <v>835</v>
      </c>
      <c r="O179">
        <v>911</v>
      </c>
      <c r="P179" s="182">
        <v>987</v>
      </c>
    </row>
    <row r="180" spans="1:16">
      <c r="A180" s="144" t="s">
        <v>38</v>
      </c>
      <c r="B180" s="144" t="s">
        <v>799</v>
      </c>
      <c r="C180" s="144" t="s">
        <v>38</v>
      </c>
      <c r="D180" s="144"/>
      <c r="E180">
        <v>475</v>
      </c>
      <c r="F180">
        <v>508</v>
      </c>
      <c r="G180">
        <v>610</v>
      </c>
      <c r="H180">
        <v>705</v>
      </c>
      <c r="I180">
        <v>786</v>
      </c>
      <c r="J180" s="182">
        <v>868</v>
      </c>
      <c r="K180">
        <v>546</v>
      </c>
      <c r="L180">
        <v>641</v>
      </c>
      <c r="M180">
        <v>772</v>
      </c>
      <c r="N180">
        <v>883</v>
      </c>
      <c r="O180">
        <v>965</v>
      </c>
      <c r="P180" s="182">
        <v>1047</v>
      </c>
    </row>
    <row r="181" spans="1:16">
      <c r="A181" t="s">
        <v>229</v>
      </c>
      <c r="B181" t="s">
        <v>802</v>
      </c>
      <c r="C181" t="s">
        <v>229</v>
      </c>
      <c r="E181">
        <v>456</v>
      </c>
      <c r="F181">
        <v>543</v>
      </c>
      <c r="G181">
        <v>644</v>
      </c>
      <c r="H181">
        <v>814</v>
      </c>
      <c r="I181">
        <v>908</v>
      </c>
      <c r="J181" s="182">
        <v>1002</v>
      </c>
      <c r="K181">
        <v>456</v>
      </c>
      <c r="L181">
        <v>543</v>
      </c>
      <c r="M181">
        <v>644</v>
      </c>
      <c r="N181">
        <v>907</v>
      </c>
      <c r="O181">
        <v>934</v>
      </c>
      <c r="P181" s="182">
        <v>1074</v>
      </c>
    </row>
    <row r="182" spans="1:16">
      <c r="A182" t="s">
        <v>230</v>
      </c>
      <c r="B182" t="s">
        <v>805</v>
      </c>
      <c r="C182" t="s">
        <v>230</v>
      </c>
      <c r="E182">
        <v>484</v>
      </c>
      <c r="F182">
        <v>566</v>
      </c>
      <c r="G182">
        <v>680</v>
      </c>
      <c r="H182">
        <v>785</v>
      </c>
      <c r="I182">
        <v>876</v>
      </c>
      <c r="J182" s="182">
        <v>966</v>
      </c>
      <c r="K182">
        <v>484</v>
      </c>
      <c r="L182">
        <v>576</v>
      </c>
      <c r="M182">
        <v>683</v>
      </c>
      <c r="N182">
        <v>987</v>
      </c>
      <c r="O182">
        <v>1081</v>
      </c>
      <c r="P182" s="182">
        <v>1175</v>
      </c>
    </row>
    <row r="183" spans="1:16">
      <c r="A183" s="144" t="s">
        <v>32</v>
      </c>
      <c r="B183" s="144" t="s">
        <v>807</v>
      </c>
      <c r="C183" s="144" t="s">
        <v>32</v>
      </c>
      <c r="D183" s="144"/>
      <c r="E183">
        <v>503</v>
      </c>
      <c r="F183">
        <v>539</v>
      </c>
      <c r="G183">
        <v>647</v>
      </c>
      <c r="H183">
        <v>747</v>
      </c>
      <c r="I183">
        <v>833</v>
      </c>
      <c r="J183" s="182">
        <v>920</v>
      </c>
      <c r="K183">
        <v>518</v>
      </c>
      <c r="L183">
        <v>650</v>
      </c>
      <c r="M183">
        <v>806</v>
      </c>
      <c r="N183">
        <v>939</v>
      </c>
      <c r="O183">
        <v>1028</v>
      </c>
      <c r="P183" s="182">
        <v>1116</v>
      </c>
    </row>
    <row r="184" spans="1:16">
      <c r="A184" t="s">
        <v>231</v>
      </c>
      <c r="B184" t="s">
        <v>810</v>
      </c>
      <c r="C184" t="s">
        <v>231</v>
      </c>
      <c r="E184">
        <v>452</v>
      </c>
      <c r="F184">
        <v>485</v>
      </c>
      <c r="G184">
        <v>582</v>
      </c>
      <c r="H184">
        <v>672</v>
      </c>
      <c r="I184">
        <v>750</v>
      </c>
      <c r="J184" s="182">
        <v>828</v>
      </c>
      <c r="K184">
        <v>467</v>
      </c>
      <c r="L184">
        <v>531</v>
      </c>
      <c r="M184">
        <v>719</v>
      </c>
      <c r="N184">
        <v>840</v>
      </c>
      <c r="O184">
        <v>918</v>
      </c>
      <c r="P184" s="182">
        <v>994</v>
      </c>
    </row>
    <row r="185" spans="1:16">
      <c r="A185" t="s">
        <v>232</v>
      </c>
      <c r="B185" t="s">
        <v>813</v>
      </c>
      <c r="C185" t="s">
        <v>232</v>
      </c>
      <c r="E185">
        <v>460</v>
      </c>
      <c r="F185">
        <v>487</v>
      </c>
      <c r="G185">
        <v>625</v>
      </c>
      <c r="H185">
        <v>721</v>
      </c>
      <c r="I185">
        <v>805</v>
      </c>
      <c r="J185" s="182">
        <v>888</v>
      </c>
      <c r="K185">
        <v>460</v>
      </c>
      <c r="L185">
        <v>487</v>
      </c>
      <c r="M185">
        <v>637</v>
      </c>
      <c r="N185">
        <v>813</v>
      </c>
      <c r="O185">
        <v>989</v>
      </c>
      <c r="P185" s="182">
        <v>1072</v>
      </c>
    </row>
    <row r="186" spans="1:16">
      <c r="A186" s="144" t="s">
        <v>48</v>
      </c>
      <c r="B186" s="144" t="s">
        <v>815</v>
      </c>
      <c r="C186" s="144" t="s">
        <v>48</v>
      </c>
      <c r="D186" s="144"/>
      <c r="E186">
        <v>606</v>
      </c>
      <c r="F186">
        <v>649</v>
      </c>
      <c r="G186">
        <v>778</v>
      </c>
      <c r="H186">
        <v>900</v>
      </c>
      <c r="I186">
        <v>1003</v>
      </c>
      <c r="J186" s="182">
        <v>1108</v>
      </c>
      <c r="K186">
        <v>631</v>
      </c>
      <c r="L186">
        <v>725</v>
      </c>
      <c r="M186">
        <v>938</v>
      </c>
      <c r="N186">
        <v>1136</v>
      </c>
      <c r="O186">
        <v>1248</v>
      </c>
      <c r="P186" s="182">
        <v>1358</v>
      </c>
    </row>
    <row r="187" spans="1:16">
      <c r="A187" t="s">
        <v>233</v>
      </c>
      <c r="B187" t="s">
        <v>818</v>
      </c>
      <c r="C187" t="s">
        <v>233</v>
      </c>
      <c r="E187">
        <v>442</v>
      </c>
      <c r="F187">
        <v>473</v>
      </c>
      <c r="G187">
        <v>568</v>
      </c>
      <c r="H187">
        <v>656</v>
      </c>
      <c r="I187">
        <v>732</v>
      </c>
      <c r="J187" s="182">
        <v>808</v>
      </c>
      <c r="K187">
        <v>456</v>
      </c>
      <c r="L187">
        <v>537</v>
      </c>
      <c r="M187">
        <v>637</v>
      </c>
      <c r="N187">
        <v>820</v>
      </c>
      <c r="O187">
        <v>896</v>
      </c>
      <c r="P187" s="182">
        <v>970</v>
      </c>
    </row>
    <row r="188" spans="1:16">
      <c r="A188" t="s">
        <v>234</v>
      </c>
      <c r="B188" t="s">
        <v>821</v>
      </c>
      <c r="C188" t="s">
        <v>234</v>
      </c>
      <c r="E188">
        <v>442</v>
      </c>
      <c r="F188">
        <v>473</v>
      </c>
      <c r="G188">
        <v>568</v>
      </c>
      <c r="H188">
        <v>656</v>
      </c>
      <c r="I188">
        <v>732</v>
      </c>
      <c r="J188" s="182">
        <v>808</v>
      </c>
      <c r="K188">
        <v>464</v>
      </c>
      <c r="L188">
        <v>533</v>
      </c>
      <c r="M188">
        <v>646</v>
      </c>
      <c r="N188">
        <v>820</v>
      </c>
      <c r="O188">
        <v>896</v>
      </c>
      <c r="P188" s="182">
        <v>970</v>
      </c>
    </row>
    <row r="189" spans="1:16">
      <c r="A189" t="s">
        <v>235</v>
      </c>
      <c r="B189" t="s">
        <v>824</v>
      </c>
      <c r="C189" t="s">
        <v>235</v>
      </c>
      <c r="E189">
        <v>442</v>
      </c>
      <c r="F189">
        <v>473</v>
      </c>
      <c r="G189">
        <v>568</v>
      </c>
      <c r="H189">
        <v>656</v>
      </c>
      <c r="I189">
        <v>732</v>
      </c>
      <c r="J189" s="182">
        <v>808</v>
      </c>
      <c r="K189">
        <v>463</v>
      </c>
      <c r="L189">
        <v>474</v>
      </c>
      <c r="M189">
        <v>637</v>
      </c>
      <c r="N189">
        <v>820</v>
      </c>
      <c r="O189">
        <v>896</v>
      </c>
      <c r="P189" s="182">
        <v>970</v>
      </c>
    </row>
    <row r="190" spans="1:16">
      <c r="A190" s="144" t="s">
        <v>23</v>
      </c>
      <c r="B190" s="144" t="s">
        <v>826</v>
      </c>
      <c r="C190" s="144" t="s">
        <v>23</v>
      </c>
      <c r="D190" s="144"/>
      <c r="E190">
        <v>474</v>
      </c>
      <c r="F190">
        <v>560</v>
      </c>
      <c r="G190">
        <v>713</v>
      </c>
      <c r="H190">
        <v>824</v>
      </c>
      <c r="I190">
        <v>920</v>
      </c>
      <c r="J190" s="182">
        <v>1015</v>
      </c>
      <c r="K190">
        <v>474</v>
      </c>
      <c r="L190">
        <v>560</v>
      </c>
      <c r="M190">
        <v>736</v>
      </c>
      <c r="N190">
        <v>1004</v>
      </c>
      <c r="O190">
        <v>1051</v>
      </c>
      <c r="P190" s="182">
        <v>1209</v>
      </c>
    </row>
    <row r="191" spans="1:16">
      <c r="A191" t="s">
        <v>236</v>
      </c>
      <c r="B191" t="s">
        <v>829</v>
      </c>
      <c r="C191" t="s">
        <v>236</v>
      </c>
      <c r="E191">
        <v>442</v>
      </c>
      <c r="F191">
        <v>473</v>
      </c>
      <c r="G191">
        <v>568</v>
      </c>
      <c r="H191">
        <v>656</v>
      </c>
      <c r="I191">
        <v>732</v>
      </c>
      <c r="J191" s="182">
        <v>808</v>
      </c>
      <c r="K191">
        <v>459</v>
      </c>
      <c r="L191">
        <v>537</v>
      </c>
      <c r="M191">
        <v>637</v>
      </c>
      <c r="N191">
        <v>820</v>
      </c>
      <c r="O191">
        <v>896</v>
      </c>
      <c r="P191" s="182">
        <v>970</v>
      </c>
    </row>
    <row r="192" spans="1:16">
      <c r="A192" t="s">
        <v>237</v>
      </c>
      <c r="B192" t="s">
        <v>832</v>
      </c>
      <c r="C192" t="s">
        <v>237</v>
      </c>
      <c r="E192">
        <v>451</v>
      </c>
      <c r="F192">
        <v>471</v>
      </c>
      <c r="G192">
        <v>607</v>
      </c>
      <c r="H192">
        <v>702</v>
      </c>
      <c r="I192">
        <v>783</v>
      </c>
      <c r="J192" s="182">
        <v>864</v>
      </c>
      <c r="K192">
        <v>451</v>
      </c>
      <c r="L192">
        <v>471</v>
      </c>
      <c r="M192">
        <v>637</v>
      </c>
      <c r="N192">
        <v>879</v>
      </c>
      <c r="O192">
        <v>942</v>
      </c>
      <c r="P192" s="182">
        <v>1042</v>
      </c>
    </row>
    <row r="193" spans="1:16">
      <c r="A193" s="144" t="s">
        <v>24</v>
      </c>
      <c r="B193" s="144" t="s">
        <v>834</v>
      </c>
      <c r="C193" s="144" t="s">
        <v>24</v>
      </c>
      <c r="D193" s="144"/>
      <c r="E193">
        <v>474</v>
      </c>
      <c r="F193">
        <v>560</v>
      </c>
      <c r="G193">
        <v>713</v>
      </c>
      <c r="H193">
        <v>824</v>
      </c>
      <c r="I193">
        <v>920</v>
      </c>
      <c r="J193" s="182">
        <v>1015</v>
      </c>
      <c r="K193">
        <v>474</v>
      </c>
      <c r="L193">
        <v>560</v>
      </c>
      <c r="M193">
        <v>736</v>
      </c>
      <c r="N193">
        <v>1004</v>
      </c>
      <c r="O193">
        <v>1051</v>
      </c>
      <c r="P193" s="182">
        <v>1209</v>
      </c>
    </row>
    <row r="194" spans="1:16">
      <c r="A194" t="s">
        <v>238</v>
      </c>
      <c r="B194" t="s">
        <v>837</v>
      </c>
      <c r="C194" t="s">
        <v>238</v>
      </c>
      <c r="E194">
        <v>451</v>
      </c>
      <c r="F194">
        <v>517</v>
      </c>
      <c r="G194">
        <v>637</v>
      </c>
      <c r="H194">
        <v>740</v>
      </c>
      <c r="I194">
        <v>826</v>
      </c>
      <c r="J194" s="182">
        <v>911</v>
      </c>
      <c r="K194">
        <v>451</v>
      </c>
      <c r="L194">
        <v>517</v>
      </c>
      <c r="M194">
        <v>637</v>
      </c>
      <c r="N194">
        <v>794</v>
      </c>
      <c r="O194">
        <v>924</v>
      </c>
      <c r="P194" s="182">
        <v>1063</v>
      </c>
    </row>
    <row r="195" spans="1:16">
      <c r="A195" t="s">
        <v>239</v>
      </c>
      <c r="B195" t="s">
        <v>840</v>
      </c>
      <c r="C195" t="s">
        <v>239</v>
      </c>
      <c r="E195">
        <v>442</v>
      </c>
      <c r="F195">
        <v>471</v>
      </c>
      <c r="G195">
        <v>568</v>
      </c>
      <c r="H195">
        <v>656</v>
      </c>
      <c r="I195">
        <v>732</v>
      </c>
      <c r="J195" s="182">
        <v>808</v>
      </c>
      <c r="K195">
        <v>458</v>
      </c>
      <c r="L195">
        <v>471</v>
      </c>
      <c r="M195">
        <v>637</v>
      </c>
      <c r="N195">
        <v>820</v>
      </c>
      <c r="O195">
        <v>896</v>
      </c>
      <c r="P195" s="182">
        <v>970</v>
      </c>
    </row>
    <row r="196" spans="1:16">
      <c r="A196" t="s">
        <v>240</v>
      </c>
      <c r="B196" t="s">
        <v>843</v>
      </c>
      <c r="C196" t="s">
        <v>240</v>
      </c>
      <c r="E196">
        <v>442</v>
      </c>
      <c r="F196">
        <v>473</v>
      </c>
      <c r="G196">
        <v>568</v>
      </c>
      <c r="H196">
        <v>656</v>
      </c>
      <c r="I196">
        <v>732</v>
      </c>
      <c r="J196" s="182">
        <v>808</v>
      </c>
      <c r="K196">
        <v>451</v>
      </c>
      <c r="L196">
        <v>479</v>
      </c>
      <c r="M196">
        <v>637</v>
      </c>
      <c r="N196">
        <v>820</v>
      </c>
      <c r="O196">
        <v>896</v>
      </c>
      <c r="P196" s="182">
        <v>970</v>
      </c>
    </row>
    <row r="197" spans="1:16">
      <c r="A197" t="s">
        <v>241</v>
      </c>
      <c r="B197" t="s">
        <v>846</v>
      </c>
      <c r="C197" t="s">
        <v>241</v>
      </c>
      <c r="E197">
        <v>442</v>
      </c>
      <c r="F197">
        <v>473</v>
      </c>
      <c r="G197">
        <v>568</v>
      </c>
      <c r="H197">
        <v>656</v>
      </c>
      <c r="I197">
        <v>732</v>
      </c>
      <c r="J197" s="182">
        <v>808</v>
      </c>
      <c r="K197">
        <v>460</v>
      </c>
      <c r="L197">
        <v>507</v>
      </c>
      <c r="M197">
        <v>637</v>
      </c>
      <c r="N197">
        <v>820</v>
      </c>
      <c r="O197">
        <v>896</v>
      </c>
      <c r="P197" s="182">
        <v>970</v>
      </c>
    </row>
    <row r="198" spans="1:16">
      <c r="A198" t="s">
        <v>242</v>
      </c>
      <c r="B198" t="s">
        <v>849</v>
      </c>
      <c r="C198" t="s">
        <v>242</v>
      </c>
      <c r="E198">
        <v>460</v>
      </c>
      <c r="F198">
        <v>480</v>
      </c>
      <c r="G198">
        <v>610</v>
      </c>
      <c r="H198">
        <v>705</v>
      </c>
      <c r="I198">
        <v>786</v>
      </c>
      <c r="J198" s="182">
        <v>868</v>
      </c>
      <c r="K198">
        <v>460</v>
      </c>
      <c r="L198">
        <v>480</v>
      </c>
      <c r="M198">
        <v>650</v>
      </c>
      <c r="N198">
        <v>883</v>
      </c>
      <c r="O198">
        <v>943</v>
      </c>
      <c r="P198" s="182">
        <v>1047</v>
      </c>
    </row>
    <row r="199" spans="1:16">
      <c r="A199" t="s">
        <v>243</v>
      </c>
      <c r="B199" t="s">
        <v>852</v>
      </c>
      <c r="C199" t="s">
        <v>243</v>
      </c>
      <c r="E199">
        <v>462</v>
      </c>
      <c r="F199">
        <v>507</v>
      </c>
      <c r="G199">
        <v>653</v>
      </c>
      <c r="H199">
        <v>813</v>
      </c>
      <c r="I199">
        <v>947</v>
      </c>
      <c r="J199" s="182">
        <v>1089</v>
      </c>
      <c r="K199">
        <v>462</v>
      </c>
      <c r="L199">
        <v>507</v>
      </c>
      <c r="M199">
        <v>653</v>
      </c>
      <c r="N199">
        <v>813</v>
      </c>
      <c r="O199">
        <v>947</v>
      </c>
      <c r="P199" s="182">
        <v>1089</v>
      </c>
    </row>
    <row r="200" spans="1:16">
      <c r="A200" s="144" t="s">
        <v>36</v>
      </c>
      <c r="B200" s="144" t="s">
        <v>854</v>
      </c>
      <c r="C200" s="144" t="s">
        <v>36</v>
      </c>
      <c r="D200" s="144"/>
      <c r="E200">
        <v>510</v>
      </c>
      <c r="F200">
        <v>546</v>
      </c>
      <c r="G200">
        <v>655</v>
      </c>
      <c r="H200">
        <v>756</v>
      </c>
      <c r="I200">
        <v>845</v>
      </c>
      <c r="J200" s="182">
        <v>931</v>
      </c>
      <c r="K200">
        <v>643</v>
      </c>
      <c r="L200">
        <v>690</v>
      </c>
      <c r="M200">
        <v>831</v>
      </c>
      <c r="N200">
        <v>950</v>
      </c>
      <c r="O200">
        <v>1041</v>
      </c>
      <c r="P200" s="182">
        <v>1130</v>
      </c>
    </row>
    <row r="201" spans="1:16">
      <c r="A201" s="144" t="s">
        <v>49</v>
      </c>
      <c r="B201" s="144" t="s">
        <v>856</v>
      </c>
      <c r="C201" s="144" t="s">
        <v>49</v>
      </c>
      <c r="D201" s="144"/>
      <c r="E201">
        <v>613</v>
      </c>
      <c r="F201">
        <v>657</v>
      </c>
      <c r="G201">
        <v>788</v>
      </c>
      <c r="H201">
        <v>911</v>
      </c>
      <c r="I201">
        <v>1017</v>
      </c>
      <c r="J201" s="182">
        <v>1122</v>
      </c>
      <c r="K201">
        <v>613</v>
      </c>
      <c r="L201">
        <v>722</v>
      </c>
      <c r="M201">
        <v>913</v>
      </c>
      <c r="N201">
        <v>1150</v>
      </c>
      <c r="O201">
        <v>1264</v>
      </c>
      <c r="P201" s="182">
        <v>1376</v>
      </c>
    </row>
    <row r="202" spans="1:16">
      <c r="A202" t="s">
        <v>244</v>
      </c>
      <c r="B202" t="s">
        <v>859</v>
      </c>
      <c r="C202" t="s">
        <v>244</v>
      </c>
      <c r="E202">
        <v>442</v>
      </c>
      <c r="F202">
        <v>473</v>
      </c>
      <c r="G202">
        <v>568</v>
      </c>
      <c r="H202">
        <v>656</v>
      </c>
      <c r="I202">
        <v>732</v>
      </c>
      <c r="J202" s="182">
        <v>808</v>
      </c>
      <c r="K202">
        <v>459</v>
      </c>
      <c r="L202">
        <v>537</v>
      </c>
      <c r="M202">
        <v>637</v>
      </c>
      <c r="N202">
        <v>820</v>
      </c>
      <c r="O202">
        <v>896</v>
      </c>
      <c r="P202" s="182">
        <v>970</v>
      </c>
    </row>
    <row r="203" spans="1:16">
      <c r="A203" s="144" t="s">
        <v>245</v>
      </c>
      <c r="B203" s="144" t="s">
        <v>862</v>
      </c>
      <c r="C203" s="144" t="s">
        <v>245</v>
      </c>
      <c r="D203" s="144"/>
      <c r="E203">
        <v>502</v>
      </c>
      <c r="F203">
        <v>506</v>
      </c>
      <c r="G203">
        <v>661</v>
      </c>
      <c r="H203">
        <v>763</v>
      </c>
      <c r="I203">
        <v>851</v>
      </c>
      <c r="J203" s="182">
        <v>939</v>
      </c>
      <c r="K203">
        <v>502</v>
      </c>
      <c r="L203">
        <v>506</v>
      </c>
      <c r="M203">
        <v>682</v>
      </c>
      <c r="N203">
        <v>902</v>
      </c>
      <c r="O203">
        <v>1050</v>
      </c>
      <c r="P203" s="182">
        <v>1140</v>
      </c>
    </row>
    <row r="204" spans="1:16">
      <c r="A204" t="s">
        <v>246</v>
      </c>
      <c r="B204" t="s">
        <v>865</v>
      </c>
      <c r="C204" t="s">
        <v>246</v>
      </c>
      <c r="E204">
        <v>442</v>
      </c>
      <c r="F204">
        <v>473</v>
      </c>
      <c r="G204">
        <v>568</v>
      </c>
      <c r="H204">
        <v>656</v>
      </c>
      <c r="I204">
        <v>732</v>
      </c>
      <c r="J204" s="182">
        <v>808</v>
      </c>
      <c r="K204">
        <v>459</v>
      </c>
      <c r="L204">
        <v>537</v>
      </c>
      <c r="M204">
        <v>637</v>
      </c>
      <c r="N204">
        <v>820</v>
      </c>
      <c r="O204">
        <v>896</v>
      </c>
      <c r="P204" s="182">
        <v>970</v>
      </c>
    </row>
    <row r="205" spans="1:16">
      <c r="A205" t="s">
        <v>247</v>
      </c>
      <c r="B205" t="s">
        <v>868</v>
      </c>
      <c r="C205" t="s">
        <v>247</v>
      </c>
      <c r="E205">
        <v>442</v>
      </c>
      <c r="F205">
        <v>473</v>
      </c>
      <c r="G205">
        <v>568</v>
      </c>
      <c r="H205">
        <v>656</v>
      </c>
      <c r="I205">
        <v>732</v>
      </c>
      <c r="J205" s="182">
        <v>808</v>
      </c>
      <c r="K205">
        <v>471</v>
      </c>
      <c r="L205">
        <v>473</v>
      </c>
      <c r="M205">
        <v>637</v>
      </c>
      <c r="N205">
        <v>793</v>
      </c>
      <c r="O205">
        <v>896</v>
      </c>
      <c r="P205" s="182">
        <v>970</v>
      </c>
    </row>
    <row r="206" spans="1:16">
      <c r="A206" s="144" t="s">
        <v>58</v>
      </c>
      <c r="B206" s="144" t="s">
        <v>870</v>
      </c>
      <c r="C206" s="144" t="s">
        <v>58</v>
      </c>
      <c r="D206" s="144"/>
      <c r="E206">
        <v>586</v>
      </c>
      <c r="F206">
        <v>628</v>
      </c>
      <c r="G206">
        <v>753</v>
      </c>
      <c r="H206">
        <v>870</v>
      </c>
      <c r="I206">
        <v>971</v>
      </c>
      <c r="J206" s="182">
        <v>1071</v>
      </c>
      <c r="K206">
        <v>623</v>
      </c>
      <c r="L206">
        <v>750</v>
      </c>
      <c r="M206">
        <v>926</v>
      </c>
      <c r="N206">
        <v>1097</v>
      </c>
      <c r="O206">
        <v>1205</v>
      </c>
      <c r="P206" s="182">
        <v>1311</v>
      </c>
    </row>
    <row r="207" spans="1:16">
      <c r="A207" s="144" t="s">
        <v>39</v>
      </c>
      <c r="B207" s="144" t="s">
        <v>872</v>
      </c>
      <c r="C207" s="144" t="s">
        <v>39</v>
      </c>
      <c r="D207" s="144"/>
      <c r="E207">
        <v>475</v>
      </c>
      <c r="F207">
        <v>508</v>
      </c>
      <c r="G207">
        <v>610</v>
      </c>
      <c r="H207">
        <v>705</v>
      </c>
      <c r="I207">
        <v>786</v>
      </c>
      <c r="J207" s="182">
        <v>868</v>
      </c>
      <c r="K207">
        <v>546</v>
      </c>
      <c r="L207">
        <v>641</v>
      </c>
      <c r="M207">
        <v>772</v>
      </c>
      <c r="N207">
        <v>883</v>
      </c>
      <c r="O207">
        <v>965</v>
      </c>
      <c r="P207" s="182">
        <v>1047</v>
      </c>
    </row>
    <row r="208" spans="1:16">
      <c r="A208" t="s">
        <v>248</v>
      </c>
      <c r="B208" t="s">
        <v>875</v>
      </c>
      <c r="C208" t="s">
        <v>248</v>
      </c>
      <c r="E208">
        <v>442</v>
      </c>
      <c r="F208">
        <v>473</v>
      </c>
      <c r="G208">
        <v>568</v>
      </c>
      <c r="H208">
        <v>656</v>
      </c>
      <c r="I208">
        <v>732</v>
      </c>
      <c r="J208" s="182">
        <v>808</v>
      </c>
      <c r="K208">
        <v>453</v>
      </c>
      <c r="L208">
        <v>478</v>
      </c>
      <c r="M208">
        <v>637</v>
      </c>
      <c r="N208">
        <v>820</v>
      </c>
      <c r="O208">
        <v>896</v>
      </c>
      <c r="P208" s="182">
        <v>970</v>
      </c>
    </row>
    <row r="209" spans="1:16">
      <c r="A209" t="s">
        <v>249</v>
      </c>
      <c r="B209" t="s">
        <v>878</v>
      </c>
      <c r="C209" t="s">
        <v>249</v>
      </c>
      <c r="E209">
        <v>451</v>
      </c>
      <c r="F209">
        <v>471</v>
      </c>
      <c r="G209">
        <v>637</v>
      </c>
      <c r="H209">
        <v>753</v>
      </c>
      <c r="I209">
        <v>840</v>
      </c>
      <c r="J209" s="182">
        <v>926</v>
      </c>
      <c r="K209">
        <v>451</v>
      </c>
      <c r="L209">
        <v>471</v>
      </c>
      <c r="M209">
        <v>637</v>
      </c>
      <c r="N209">
        <v>793</v>
      </c>
      <c r="O209">
        <v>924</v>
      </c>
      <c r="P209" s="182">
        <v>1063</v>
      </c>
    </row>
    <row r="210" spans="1:16">
      <c r="A210" t="s">
        <v>250</v>
      </c>
      <c r="B210" t="s">
        <v>881</v>
      </c>
      <c r="C210" t="s">
        <v>250</v>
      </c>
      <c r="E210">
        <v>468</v>
      </c>
      <c r="F210">
        <v>471</v>
      </c>
      <c r="G210">
        <v>637</v>
      </c>
      <c r="H210">
        <v>759</v>
      </c>
      <c r="I210">
        <v>847</v>
      </c>
      <c r="J210" s="182">
        <v>935</v>
      </c>
      <c r="K210">
        <v>468</v>
      </c>
      <c r="L210">
        <v>471</v>
      </c>
      <c r="M210">
        <v>637</v>
      </c>
      <c r="N210">
        <v>939</v>
      </c>
      <c r="O210">
        <v>942</v>
      </c>
      <c r="P210" s="182">
        <v>1083</v>
      </c>
    </row>
    <row r="211" spans="1:16">
      <c r="A211" t="s">
        <v>251</v>
      </c>
      <c r="B211" t="s">
        <v>884</v>
      </c>
      <c r="C211" t="s">
        <v>251</v>
      </c>
      <c r="E211">
        <v>451</v>
      </c>
      <c r="F211">
        <v>495</v>
      </c>
      <c r="G211">
        <v>637</v>
      </c>
      <c r="H211">
        <v>759</v>
      </c>
      <c r="I211">
        <v>847</v>
      </c>
      <c r="J211" s="182">
        <v>935</v>
      </c>
      <c r="K211">
        <v>451</v>
      </c>
      <c r="L211">
        <v>495</v>
      </c>
      <c r="M211">
        <v>637</v>
      </c>
      <c r="N211">
        <v>939</v>
      </c>
      <c r="O211">
        <v>942</v>
      </c>
      <c r="P211" s="182">
        <v>1083</v>
      </c>
    </row>
    <row r="212" spans="1:16">
      <c r="A212" t="s">
        <v>252</v>
      </c>
      <c r="B212" t="s">
        <v>887</v>
      </c>
      <c r="C212" t="s">
        <v>252</v>
      </c>
      <c r="E212">
        <v>442</v>
      </c>
      <c r="F212">
        <v>473</v>
      </c>
      <c r="G212">
        <v>568</v>
      </c>
      <c r="H212">
        <v>656</v>
      </c>
      <c r="I212">
        <v>732</v>
      </c>
      <c r="J212" s="182">
        <v>808</v>
      </c>
      <c r="K212">
        <v>460</v>
      </c>
      <c r="L212">
        <v>474</v>
      </c>
      <c r="M212">
        <v>637</v>
      </c>
      <c r="N212">
        <v>793</v>
      </c>
      <c r="O212">
        <v>896</v>
      </c>
      <c r="P212" s="182">
        <v>970</v>
      </c>
    </row>
    <row r="213" spans="1:16">
      <c r="A213" t="s">
        <v>253</v>
      </c>
      <c r="B213" t="s">
        <v>890</v>
      </c>
      <c r="C213" t="s">
        <v>253</v>
      </c>
      <c r="E213">
        <v>451</v>
      </c>
      <c r="F213">
        <v>537</v>
      </c>
      <c r="G213">
        <v>637</v>
      </c>
      <c r="H213">
        <v>781</v>
      </c>
      <c r="I213">
        <v>872</v>
      </c>
      <c r="J213" s="182">
        <v>962</v>
      </c>
      <c r="K213">
        <v>451</v>
      </c>
      <c r="L213">
        <v>537</v>
      </c>
      <c r="M213">
        <v>637</v>
      </c>
      <c r="N213">
        <v>880</v>
      </c>
      <c r="O213">
        <v>924</v>
      </c>
      <c r="P213" s="182">
        <v>1063</v>
      </c>
    </row>
    <row r="214" spans="1:16">
      <c r="A214" s="144" t="s">
        <v>86</v>
      </c>
      <c r="B214" s="144" t="s">
        <v>893</v>
      </c>
      <c r="C214" s="144" t="s">
        <v>86</v>
      </c>
      <c r="D214" s="144"/>
      <c r="E214">
        <v>540</v>
      </c>
      <c r="F214">
        <v>578</v>
      </c>
      <c r="G214">
        <v>693</v>
      </c>
      <c r="H214">
        <v>801</v>
      </c>
      <c r="I214">
        <v>893</v>
      </c>
      <c r="J214" s="182">
        <v>986</v>
      </c>
      <c r="K214">
        <v>628</v>
      </c>
      <c r="L214">
        <v>731</v>
      </c>
      <c r="M214">
        <v>875</v>
      </c>
      <c r="N214">
        <v>1008</v>
      </c>
      <c r="O214">
        <v>1105</v>
      </c>
      <c r="P214" s="182">
        <v>1201</v>
      </c>
    </row>
    <row r="215" spans="1:16">
      <c r="A215" t="s">
        <v>254</v>
      </c>
      <c r="B215" t="s">
        <v>896</v>
      </c>
      <c r="C215" t="s">
        <v>254</v>
      </c>
      <c r="E215">
        <v>456</v>
      </c>
      <c r="F215">
        <v>537</v>
      </c>
      <c r="G215">
        <v>637</v>
      </c>
      <c r="H215">
        <v>889</v>
      </c>
      <c r="I215">
        <v>992</v>
      </c>
      <c r="J215" s="182">
        <v>1095</v>
      </c>
      <c r="K215">
        <v>456</v>
      </c>
      <c r="L215">
        <v>537</v>
      </c>
      <c r="M215">
        <v>637</v>
      </c>
      <c r="N215">
        <v>939</v>
      </c>
      <c r="O215">
        <v>1128</v>
      </c>
      <c r="P215" s="182">
        <v>1297</v>
      </c>
    </row>
    <row r="216" spans="1:16">
      <c r="A216" t="s">
        <v>255</v>
      </c>
      <c r="B216" t="s">
        <v>899</v>
      </c>
      <c r="C216" t="s">
        <v>255</v>
      </c>
      <c r="E216">
        <v>442</v>
      </c>
      <c r="F216">
        <v>473</v>
      </c>
      <c r="G216">
        <v>568</v>
      </c>
      <c r="H216">
        <v>656</v>
      </c>
      <c r="I216">
        <v>732</v>
      </c>
      <c r="J216" s="182">
        <v>808</v>
      </c>
      <c r="K216">
        <v>460</v>
      </c>
      <c r="L216">
        <v>488</v>
      </c>
      <c r="M216">
        <v>637</v>
      </c>
      <c r="N216">
        <v>793</v>
      </c>
      <c r="O216">
        <v>896</v>
      </c>
      <c r="P216" s="182">
        <v>970</v>
      </c>
    </row>
    <row r="217" spans="1:16">
      <c r="A217" t="s">
        <v>256</v>
      </c>
      <c r="B217" t="s">
        <v>902</v>
      </c>
      <c r="C217" t="s">
        <v>256</v>
      </c>
      <c r="E217">
        <v>442</v>
      </c>
      <c r="F217">
        <v>473</v>
      </c>
      <c r="G217">
        <v>568</v>
      </c>
      <c r="H217">
        <v>656</v>
      </c>
      <c r="I217">
        <v>732</v>
      </c>
      <c r="J217" s="182">
        <v>808</v>
      </c>
      <c r="K217">
        <v>469</v>
      </c>
      <c r="L217">
        <v>489</v>
      </c>
      <c r="M217">
        <v>662</v>
      </c>
      <c r="N217">
        <v>820</v>
      </c>
      <c r="O217">
        <v>896</v>
      </c>
      <c r="P217" s="182">
        <v>970</v>
      </c>
    </row>
    <row r="218" spans="1:16">
      <c r="A218" t="s">
        <v>257</v>
      </c>
      <c r="B218" t="s">
        <v>905</v>
      </c>
      <c r="C218" t="s">
        <v>257</v>
      </c>
      <c r="E218">
        <v>472</v>
      </c>
      <c r="F218">
        <v>506</v>
      </c>
      <c r="G218">
        <v>607</v>
      </c>
      <c r="H218">
        <v>701</v>
      </c>
      <c r="I218">
        <v>782</v>
      </c>
      <c r="J218" s="182">
        <v>863</v>
      </c>
      <c r="K218">
        <v>491</v>
      </c>
      <c r="L218">
        <v>585</v>
      </c>
      <c r="M218">
        <v>694</v>
      </c>
      <c r="N218">
        <v>878</v>
      </c>
      <c r="O218">
        <v>960</v>
      </c>
      <c r="P218" s="182">
        <v>1041</v>
      </c>
    </row>
    <row r="219" spans="1:16">
      <c r="A219" t="s">
        <v>258</v>
      </c>
      <c r="B219" t="s">
        <v>908</v>
      </c>
      <c r="C219" t="s">
        <v>258</v>
      </c>
      <c r="E219">
        <v>451</v>
      </c>
      <c r="F219">
        <v>506</v>
      </c>
      <c r="G219">
        <v>633</v>
      </c>
      <c r="H219">
        <v>732</v>
      </c>
      <c r="I219">
        <v>817</v>
      </c>
      <c r="J219" s="182">
        <v>901</v>
      </c>
      <c r="K219">
        <v>451</v>
      </c>
      <c r="L219">
        <v>506</v>
      </c>
      <c r="M219">
        <v>637</v>
      </c>
      <c r="N219">
        <v>918</v>
      </c>
      <c r="O219">
        <v>934</v>
      </c>
      <c r="P219" s="182">
        <v>1074</v>
      </c>
    </row>
    <row r="220" spans="1:16">
      <c r="A220" t="s">
        <v>259</v>
      </c>
      <c r="B220" t="s">
        <v>911</v>
      </c>
      <c r="C220" t="s">
        <v>259</v>
      </c>
      <c r="E220">
        <v>459</v>
      </c>
      <c r="F220">
        <v>519</v>
      </c>
      <c r="G220">
        <v>637</v>
      </c>
      <c r="H220">
        <v>767</v>
      </c>
      <c r="I220">
        <v>856</v>
      </c>
      <c r="J220" s="182">
        <v>944</v>
      </c>
      <c r="K220">
        <v>459</v>
      </c>
      <c r="L220">
        <v>519</v>
      </c>
      <c r="M220">
        <v>637</v>
      </c>
      <c r="N220">
        <v>815</v>
      </c>
      <c r="O220">
        <v>924</v>
      </c>
      <c r="P220" s="182">
        <v>1063</v>
      </c>
    </row>
    <row r="221" spans="1:16">
      <c r="A221" t="s">
        <v>260</v>
      </c>
      <c r="B221" t="s">
        <v>914</v>
      </c>
      <c r="C221" t="s">
        <v>260</v>
      </c>
      <c r="E221">
        <v>452</v>
      </c>
      <c r="F221">
        <v>471</v>
      </c>
      <c r="G221">
        <v>582</v>
      </c>
      <c r="H221">
        <v>672</v>
      </c>
      <c r="I221">
        <v>750</v>
      </c>
      <c r="J221" s="182">
        <v>828</v>
      </c>
      <c r="K221">
        <v>456</v>
      </c>
      <c r="L221">
        <v>471</v>
      </c>
      <c r="M221">
        <v>637</v>
      </c>
      <c r="N221">
        <v>840</v>
      </c>
      <c r="O221">
        <v>918</v>
      </c>
      <c r="P221" s="182">
        <v>994</v>
      </c>
    </row>
    <row r="222" spans="1:16">
      <c r="A222" s="144" t="s">
        <v>50</v>
      </c>
      <c r="B222" s="144" t="s">
        <v>916</v>
      </c>
      <c r="C222" s="144" t="s">
        <v>50</v>
      </c>
      <c r="D222" s="144"/>
      <c r="E222">
        <v>606</v>
      </c>
      <c r="F222">
        <v>649</v>
      </c>
      <c r="G222">
        <v>778</v>
      </c>
      <c r="H222">
        <v>900</v>
      </c>
      <c r="I222">
        <v>1003</v>
      </c>
      <c r="J222" s="182">
        <v>1108</v>
      </c>
      <c r="K222">
        <v>631</v>
      </c>
      <c r="L222">
        <v>725</v>
      </c>
      <c r="M222">
        <v>938</v>
      </c>
      <c r="N222">
        <v>1136</v>
      </c>
      <c r="O222">
        <v>1248</v>
      </c>
      <c r="P222" s="182">
        <v>1358</v>
      </c>
    </row>
    <row r="223" spans="1:16">
      <c r="A223" s="144" t="s">
        <v>19</v>
      </c>
      <c r="B223" s="144" t="s">
        <v>918</v>
      </c>
      <c r="C223" s="144" t="s">
        <v>19</v>
      </c>
      <c r="D223" s="144"/>
      <c r="E223">
        <v>481</v>
      </c>
      <c r="F223">
        <v>515</v>
      </c>
      <c r="G223">
        <v>618</v>
      </c>
      <c r="H223">
        <v>713</v>
      </c>
      <c r="I223">
        <v>796</v>
      </c>
      <c r="J223" s="182">
        <v>878</v>
      </c>
      <c r="K223">
        <v>510</v>
      </c>
      <c r="L223">
        <v>586</v>
      </c>
      <c r="M223">
        <v>782</v>
      </c>
      <c r="N223">
        <v>895</v>
      </c>
      <c r="O223">
        <v>979</v>
      </c>
      <c r="P223" s="182">
        <v>1061</v>
      </c>
    </row>
    <row r="224" spans="1:16">
      <c r="A224" t="s">
        <v>261</v>
      </c>
      <c r="B224" t="s">
        <v>921</v>
      </c>
      <c r="C224" t="s">
        <v>261</v>
      </c>
      <c r="E224">
        <v>442</v>
      </c>
      <c r="F224">
        <v>473</v>
      </c>
      <c r="G224">
        <v>568</v>
      </c>
      <c r="H224">
        <v>656</v>
      </c>
      <c r="I224">
        <v>732</v>
      </c>
      <c r="J224" s="182">
        <v>808</v>
      </c>
      <c r="K224">
        <v>473</v>
      </c>
      <c r="L224">
        <v>537</v>
      </c>
      <c r="M224">
        <v>637</v>
      </c>
      <c r="N224">
        <v>820</v>
      </c>
      <c r="O224">
        <v>896</v>
      </c>
      <c r="P224" s="182">
        <v>970</v>
      </c>
    </row>
    <row r="225" spans="1:16">
      <c r="A225" t="s">
        <v>262</v>
      </c>
      <c r="B225" t="s">
        <v>924</v>
      </c>
      <c r="C225" t="s">
        <v>262</v>
      </c>
      <c r="E225">
        <v>450</v>
      </c>
      <c r="F225">
        <v>481</v>
      </c>
      <c r="G225">
        <v>577</v>
      </c>
      <c r="H225">
        <v>667</v>
      </c>
      <c r="I225">
        <v>745</v>
      </c>
      <c r="J225" s="182">
        <v>821</v>
      </c>
      <c r="K225">
        <v>451</v>
      </c>
      <c r="L225">
        <v>488</v>
      </c>
      <c r="M225">
        <v>637</v>
      </c>
      <c r="N225">
        <v>816</v>
      </c>
      <c r="O225">
        <v>910</v>
      </c>
      <c r="P225" s="182">
        <v>986</v>
      </c>
    </row>
    <row r="226" spans="1:16">
      <c r="A226" t="s">
        <v>263</v>
      </c>
      <c r="B226" t="s">
        <v>927</v>
      </c>
      <c r="C226" t="s">
        <v>263</v>
      </c>
      <c r="E226">
        <v>442</v>
      </c>
      <c r="F226">
        <v>473</v>
      </c>
      <c r="G226">
        <v>568</v>
      </c>
      <c r="H226">
        <v>656</v>
      </c>
      <c r="I226">
        <v>732</v>
      </c>
      <c r="J226" s="182">
        <v>808</v>
      </c>
      <c r="K226">
        <v>451</v>
      </c>
      <c r="L226">
        <v>495</v>
      </c>
      <c r="M226">
        <v>637</v>
      </c>
      <c r="N226">
        <v>820</v>
      </c>
      <c r="O226">
        <v>896</v>
      </c>
      <c r="P226" s="182">
        <v>970</v>
      </c>
    </row>
    <row r="227" spans="1:16">
      <c r="A227" t="s">
        <v>264</v>
      </c>
      <c r="B227" t="s">
        <v>930</v>
      </c>
      <c r="C227" t="s">
        <v>264</v>
      </c>
      <c r="E227">
        <v>406</v>
      </c>
      <c r="F227">
        <v>473</v>
      </c>
      <c r="G227">
        <v>568</v>
      </c>
      <c r="H227">
        <v>656</v>
      </c>
      <c r="I227">
        <v>732</v>
      </c>
      <c r="J227" s="182">
        <v>808</v>
      </c>
      <c r="K227">
        <v>406</v>
      </c>
      <c r="L227">
        <v>514</v>
      </c>
      <c r="M227">
        <v>637</v>
      </c>
      <c r="N227">
        <v>798</v>
      </c>
      <c r="O227">
        <v>896</v>
      </c>
      <c r="P227" s="182">
        <v>970</v>
      </c>
    </row>
    <row r="228" spans="1:16">
      <c r="A228" s="144" t="s">
        <v>76</v>
      </c>
      <c r="B228" s="144" t="s">
        <v>932</v>
      </c>
      <c r="C228" s="144" t="s">
        <v>76</v>
      </c>
      <c r="D228" s="144"/>
      <c r="E228">
        <v>469</v>
      </c>
      <c r="F228">
        <v>526</v>
      </c>
      <c r="G228">
        <v>631</v>
      </c>
      <c r="H228">
        <v>729</v>
      </c>
      <c r="I228">
        <v>813</v>
      </c>
      <c r="J228" s="182">
        <v>898</v>
      </c>
      <c r="K228">
        <v>469</v>
      </c>
      <c r="L228">
        <v>547</v>
      </c>
      <c r="M228">
        <v>730</v>
      </c>
      <c r="N228">
        <v>914</v>
      </c>
      <c r="O228">
        <v>1000</v>
      </c>
      <c r="P228" s="182">
        <v>1085</v>
      </c>
    </row>
    <row r="229" spans="1:16">
      <c r="A229" s="144" t="s">
        <v>28</v>
      </c>
      <c r="B229" s="144" t="s">
        <v>934</v>
      </c>
      <c r="C229" s="144" t="s">
        <v>28</v>
      </c>
      <c r="D229" s="144"/>
      <c r="E229">
        <v>665</v>
      </c>
      <c r="F229">
        <v>712</v>
      </c>
      <c r="G229">
        <v>855</v>
      </c>
      <c r="H229">
        <v>986</v>
      </c>
      <c r="I229">
        <v>1101</v>
      </c>
      <c r="J229" s="182">
        <v>1215</v>
      </c>
      <c r="K229">
        <v>696</v>
      </c>
      <c r="L229">
        <v>853</v>
      </c>
      <c r="M229">
        <v>1074</v>
      </c>
      <c r="N229">
        <v>1249</v>
      </c>
      <c r="O229">
        <v>1374</v>
      </c>
      <c r="P229" s="182">
        <v>1497</v>
      </c>
    </row>
    <row r="230" spans="1:16">
      <c r="A230" t="s">
        <v>265</v>
      </c>
      <c r="B230" t="s">
        <v>937</v>
      </c>
      <c r="C230" t="s">
        <v>265</v>
      </c>
      <c r="E230">
        <v>445</v>
      </c>
      <c r="F230">
        <v>476</v>
      </c>
      <c r="G230">
        <v>572</v>
      </c>
      <c r="H230">
        <v>660</v>
      </c>
      <c r="I230">
        <v>737</v>
      </c>
      <c r="J230" s="182">
        <v>813</v>
      </c>
      <c r="K230">
        <v>473</v>
      </c>
      <c r="L230">
        <v>539</v>
      </c>
      <c r="M230">
        <v>647</v>
      </c>
      <c r="N230">
        <v>824</v>
      </c>
      <c r="O230">
        <v>900</v>
      </c>
      <c r="P230" s="182">
        <v>975</v>
      </c>
    </row>
    <row r="231" spans="1:16">
      <c r="A231" t="s">
        <v>85</v>
      </c>
      <c r="B231" t="s">
        <v>940</v>
      </c>
      <c r="C231" t="s">
        <v>85</v>
      </c>
      <c r="E231">
        <v>442</v>
      </c>
      <c r="F231">
        <v>473</v>
      </c>
      <c r="G231">
        <v>568</v>
      </c>
      <c r="H231">
        <v>656</v>
      </c>
      <c r="I231">
        <v>732</v>
      </c>
      <c r="J231" s="182">
        <v>808</v>
      </c>
      <c r="K231">
        <v>451</v>
      </c>
      <c r="L231">
        <v>493</v>
      </c>
      <c r="M231">
        <v>637</v>
      </c>
      <c r="N231">
        <v>820</v>
      </c>
      <c r="O231">
        <v>896</v>
      </c>
      <c r="P231" s="182">
        <v>970</v>
      </c>
    </row>
    <row r="232" spans="1:16">
      <c r="A232" s="144" t="s">
        <v>67</v>
      </c>
      <c r="B232" s="144" t="s">
        <v>942</v>
      </c>
      <c r="C232" s="144" t="s">
        <v>67</v>
      </c>
      <c r="D232" s="144"/>
      <c r="E232">
        <v>493</v>
      </c>
      <c r="F232">
        <v>529</v>
      </c>
      <c r="G232">
        <v>635</v>
      </c>
      <c r="H232">
        <v>733</v>
      </c>
      <c r="I232">
        <v>818</v>
      </c>
      <c r="J232" s="182">
        <v>903</v>
      </c>
      <c r="K232">
        <v>623</v>
      </c>
      <c r="L232">
        <v>650</v>
      </c>
      <c r="M232">
        <v>798</v>
      </c>
      <c r="N232">
        <v>919</v>
      </c>
      <c r="O232">
        <v>1006</v>
      </c>
      <c r="P232" s="182">
        <v>1091</v>
      </c>
    </row>
    <row r="233" spans="1:16">
      <c r="A233" t="s">
        <v>266</v>
      </c>
      <c r="B233" t="s">
        <v>945</v>
      </c>
      <c r="C233" t="s">
        <v>266</v>
      </c>
      <c r="E233">
        <v>459</v>
      </c>
      <c r="F233">
        <v>535</v>
      </c>
      <c r="G233">
        <v>637</v>
      </c>
      <c r="H233">
        <v>742</v>
      </c>
      <c r="I233">
        <v>828</v>
      </c>
      <c r="J233" s="182">
        <v>914</v>
      </c>
      <c r="K233">
        <v>459</v>
      </c>
      <c r="L233">
        <v>537</v>
      </c>
      <c r="M233">
        <v>637</v>
      </c>
      <c r="N233">
        <v>864</v>
      </c>
      <c r="O233">
        <v>924</v>
      </c>
      <c r="P233" s="182">
        <v>1063</v>
      </c>
    </row>
    <row r="234" spans="1:16">
      <c r="A234" t="s">
        <v>267</v>
      </c>
      <c r="B234" t="s">
        <v>948</v>
      </c>
      <c r="C234" t="s">
        <v>267</v>
      </c>
      <c r="E234">
        <v>442</v>
      </c>
      <c r="F234">
        <v>473</v>
      </c>
      <c r="G234">
        <v>568</v>
      </c>
      <c r="H234">
        <v>656</v>
      </c>
      <c r="I234">
        <v>732</v>
      </c>
      <c r="J234" s="182">
        <v>808</v>
      </c>
      <c r="K234">
        <v>487</v>
      </c>
      <c r="L234">
        <v>537</v>
      </c>
      <c r="M234">
        <v>637</v>
      </c>
      <c r="N234">
        <v>820</v>
      </c>
      <c r="O234">
        <v>896</v>
      </c>
      <c r="P234" s="182">
        <v>970</v>
      </c>
    </row>
    <row r="235" spans="1:16">
      <c r="A235" t="s">
        <v>269</v>
      </c>
      <c r="B235" t="s">
        <v>951</v>
      </c>
      <c r="C235" t="s">
        <v>269</v>
      </c>
      <c r="E235">
        <v>442</v>
      </c>
      <c r="F235">
        <v>473</v>
      </c>
      <c r="G235">
        <v>568</v>
      </c>
      <c r="H235">
        <v>656</v>
      </c>
      <c r="I235">
        <v>732</v>
      </c>
      <c r="J235" s="182">
        <v>808</v>
      </c>
      <c r="K235">
        <v>461</v>
      </c>
      <c r="L235">
        <v>487</v>
      </c>
      <c r="M235">
        <v>637</v>
      </c>
      <c r="N235">
        <v>820</v>
      </c>
      <c r="O235">
        <v>896</v>
      </c>
      <c r="P235" s="182">
        <v>970</v>
      </c>
    </row>
    <row r="236" spans="1:16">
      <c r="A236" t="s">
        <v>270</v>
      </c>
      <c r="B236" t="s">
        <v>954</v>
      </c>
      <c r="C236" t="s">
        <v>270</v>
      </c>
      <c r="E236">
        <v>478</v>
      </c>
      <c r="F236">
        <v>512</v>
      </c>
      <c r="G236">
        <v>615</v>
      </c>
      <c r="H236">
        <v>710</v>
      </c>
      <c r="I236">
        <v>792</v>
      </c>
      <c r="J236" s="182">
        <v>874</v>
      </c>
      <c r="K236">
        <v>513</v>
      </c>
      <c r="L236">
        <v>535</v>
      </c>
      <c r="M236">
        <v>724</v>
      </c>
      <c r="N236">
        <v>889</v>
      </c>
      <c r="O236">
        <v>968</v>
      </c>
      <c r="P236" s="182">
        <v>1055</v>
      </c>
    </row>
    <row r="237" spans="1:16">
      <c r="A237" s="144" t="s">
        <v>87</v>
      </c>
      <c r="B237" s="144" t="s">
        <v>956</v>
      </c>
      <c r="C237" s="144" t="s">
        <v>87</v>
      </c>
      <c r="D237" s="144"/>
      <c r="E237">
        <v>496</v>
      </c>
      <c r="F237">
        <v>531</v>
      </c>
      <c r="G237">
        <v>638</v>
      </c>
      <c r="H237">
        <v>737</v>
      </c>
      <c r="I237">
        <v>822</v>
      </c>
      <c r="J237" s="182">
        <v>908</v>
      </c>
      <c r="K237">
        <v>542</v>
      </c>
      <c r="L237">
        <v>578</v>
      </c>
      <c r="M237">
        <v>731</v>
      </c>
      <c r="N237">
        <v>910</v>
      </c>
      <c r="O237">
        <v>1011</v>
      </c>
      <c r="P237" s="182">
        <v>1097</v>
      </c>
    </row>
    <row r="238" spans="1:16">
      <c r="A238" t="s">
        <v>271</v>
      </c>
      <c r="B238" t="s">
        <v>959</v>
      </c>
      <c r="C238" t="s">
        <v>271</v>
      </c>
      <c r="E238">
        <v>475</v>
      </c>
      <c r="F238">
        <v>508</v>
      </c>
      <c r="G238">
        <v>610</v>
      </c>
      <c r="H238">
        <v>705</v>
      </c>
      <c r="I238">
        <v>786</v>
      </c>
      <c r="J238" s="182">
        <v>868</v>
      </c>
      <c r="K238">
        <v>524</v>
      </c>
      <c r="L238">
        <v>602</v>
      </c>
      <c r="M238">
        <v>729</v>
      </c>
      <c r="N238">
        <v>883</v>
      </c>
      <c r="O238">
        <v>965</v>
      </c>
      <c r="P238" s="182">
        <v>1047</v>
      </c>
    </row>
    <row r="239" spans="1:16">
      <c r="A239" s="144" t="s">
        <v>59</v>
      </c>
      <c r="B239" s="144" t="s">
        <v>961</v>
      </c>
      <c r="C239" s="144" t="s">
        <v>59</v>
      </c>
      <c r="D239" s="144"/>
      <c r="E239">
        <v>586</v>
      </c>
      <c r="F239">
        <v>628</v>
      </c>
      <c r="G239">
        <v>753</v>
      </c>
      <c r="H239">
        <v>870</v>
      </c>
      <c r="I239">
        <v>971</v>
      </c>
      <c r="J239" s="182">
        <v>1071</v>
      </c>
      <c r="K239">
        <v>623</v>
      </c>
      <c r="L239">
        <v>750</v>
      </c>
      <c r="M239">
        <v>926</v>
      </c>
      <c r="N239">
        <v>1097</v>
      </c>
      <c r="O239">
        <v>1205</v>
      </c>
      <c r="P239" s="182">
        <v>1311</v>
      </c>
    </row>
    <row r="240" spans="1:16">
      <c r="A240" t="s">
        <v>272</v>
      </c>
      <c r="B240" t="s">
        <v>964</v>
      </c>
      <c r="C240" t="s">
        <v>272</v>
      </c>
      <c r="E240">
        <v>450</v>
      </c>
      <c r="F240">
        <v>481</v>
      </c>
      <c r="G240">
        <v>577</v>
      </c>
      <c r="H240">
        <v>667</v>
      </c>
      <c r="I240">
        <v>745</v>
      </c>
      <c r="J240" s="182">
        <v>821</v>
      </c>
      <c r="K240">
        <v>460</v>
      </c>
      <c r="L240">
        <v>537</v>
      </c>
      <c r="M240">
        <v>637</v>
      </c>
      <c r="N240">
        <v>793</v>
      </c>
      <c r="O240">
        <v>851</v>
      </c>
      <c r="P240" s="182">
        <v>979</v>
      </c>
    </row>
    <row r="241" spans="1:16">
      <c r="A241" t="s">
        <v>273</v>
      </c>
      <c r="B241" t="s">
        <v>967</v>
      </c>
      <c r="C241" t="s">
        <v>273</v>
      </c>
      <c r="E241">
        <v>519</v>
      </c>
      <c r="F241">
        <v>568</v>
      </c>
      <c r="G241">
        <v>682</v>
      </c>
      <c r="H241">
        <v>788</v>
      </c>
      <c r="I241">
        <v>878</v>
      </c>
      <c r="J241" s="182">
        <v>970</v>
      </c>
      <c r="K241">
        <v>519</v>
      </c>
      <c r="L241">
        <v>612</v>
      </c>
      <c r="M241">
        <v>732</v>
      </c>
      <c r="N241">
        <v>931</v>
      </c>
      <c r="O241">
        <v>978</v>
      </c>
      <c r="P241" s="182">
        <v>1125</v>
      </c>
    </row>
    <row r="242" spans="1:16">
      <c r="A242" s="144" t="s">
        <v>63</v>
      </c>
      <c r="B242" s="144" t="s">
        <v>970</v>
      </c>
      <c r="C242" s="144" t="s">
        <v>63</v>
      </c>
      <c r="D242" s="144"/>
      <c r="E242">
        <v>442</v>
      </c>
      <c r="F242">
        <v>473</v>
      </c>
      <c r="G242">
        <v>568</v>
      </c>
      <c r="H242">
        <v>656</v>
      </c>
      <c r="I242">
        <v>732</v>
      </c>
      <c r="J242" s="182">
        <v>808</v>
      </c>
      <c r="K242">
        <v>555</v>
      </c>
      <c r="L242">
        <v>596</v>
      </c>
      <c r="M242">
        <v>718</v>
      </c>
      <c r="N242">
        <v>820</v>
      </c>
      <c r="O242">
        <v>896</v>
      </c>
      <c r="P242" s="182">
        <v>970</v>
      </c>
    </row>
    <row r="243" spans="1:16">
      <c r="A243" t="s">
        <v>274</v>
      </c>
      <c r="B243" t="s">
        <v>973</v>
      </c>
      <c r="C243" t="s">
        <v>274</v>
      </c>
      <c r="E243">
        <v>419</v>
      </c>
      <c r="F243">
        <v>506</v>
      </c>
      <c r="G243">
        <v>607</v>
      </c>
      <c r="H243">
        <v>702</v>
      </c>
      <c r="I243">
        <v>783</v>
      </c>
      <c r="J243" s="182">
        <v>864</v>
      </c>
      <c r="K243">
        <v>419</v>
      </c>
      <c r="L243">
        <v>520</v>
      </c>
      <c r="M243">
        <v>704</v>
      </c>
      <c r="N243">
        <v>879</v>
      </c>
      <c r="O243">
        <v>941</v>
      </c>
      <c r="P243" s="182">
        <v>1042</v>
      </c>
    </row>
    <row r="244" spans="1:16">
      <c r="A244" t="s">
        <v>275</v>
      </c>
      <c r="B244" t="s">
        <v>976</v>
      </c>
      <c r="C244" t="s">
        <v>275</v>
      </c>
      <c r="E244">
        <v>456</v>
      </c>
      <c r="F244">
        <v>537</v>
      </c>
      <c r="G244">
        <v>637</v>
      </c>
      <c r="H244">
        <v>745</v>
      </c>
      <c r="I244">
        <v>831</v>
      </c>
      <c r="J244" s="182">
        <v>917</v>
      </c>
      <c r="K244">
        <v>456</v>
      </c>
      <c r="L244">
        <v>537</v>
      </c>
      <c r="M244">
        <v>637</v>
      </c>
      <c r="N244">
        <v>915</v>
      </c>
      <c r="O244">
        <v>924</v>
      </c>
      <c r="P244" s="182">
        <v>1063</v>
      </c>
    </row>
    <row r="245" spans="1:16">
      <c r="A245" s="144" t="s">
        <v>94</v>
      </c>
      <c r="B245" s="144" t="s">
        <v>978</v>
      </c>
      <c r="C245" s="144" t="s">
        <v>94</v>
      </c>
      <c r="D245" s="144"/>
      <c r="E245">
        <v>424</v>
      </c>
      <c r="F245">
        <v>523</v>
      </c>
      <c r="G245">
        <v>628</v>
      </c>
      <c r="H245">
        <v>725</v>
      </c>
      <c r="I245">
        <v>810</v>
      </c>
      <c r="J245" s="182">
        <v>893</v>
      </c>
      <c r="K245">
        <v>424</v>
      </c>
      <c r="L245">
        <v>570</v>
      </c>
      <c r="M245">
        <v>712</v>
      </c>
      <c r="N245">
        <v>909</v>
      </c>
      <c r="O245">
        <v>994</v>
      </c>
      <c r="P245" s="182">
        <v>1078</v>
      </c>
    </row>
    <row r="246" spans="1:16">
      <c r="A246" t="s">
        <v>276</v>
      </c>
      <c r="B246" t="s">
        <v>981</v>
      </c>
      <c r="C246" t="s">
        <v>276</v>
      </c>
      <c r="E246">
        <v>442</v>
      </c>
      <c r="F246">
        <v>473</v>
      </c>
      <c r="G246">
        <v>568</v>
      </c>
      <c r="H246">
        <v>656</v>
      </c>
      <c r="I246">
        <v>732</v>
      </c>
      <c r="J246" s="182">
        <v>808</v>
      </c>
      <c r="K246">
        <v>475</v>
      </c>
      <c r="L246">
        <v>496</v>
      </c>
      <c r="M246">
        <v>671</v>
      </c>
      <c r="N246">
        <v>820</v>
      </c>
      <c r="O246">
        <v>896</v>
      </c>
      <c r="P246" s="182">
        <v>970</v>
      </c>
    </row>
    <row r="247" spans="1:16">
      <c r="A247" t="s">
        <v>277</v>
      </c>
      <c r="B247" t="s">
        <v>984</v>
      </c>
      <c r="C247" t="s">
        <v>277</v>
      </c>
      <c r="E247">
        <v>442</v>
      </c>
      <c r="F247">
        <v>473</v>
      </c>
      <c r="G247">
        <v>568</v>
      </c>
      <c r="H247">
        <v>656</v>
      </c>
      <c r="I247">
        <v>732</v>
      </c>
      <c r="J247" s="182">
        <v>808</v>
      </c>
      <c r="K247">
        <v>455</v>
      </c>
      <c r="L247">
        <v>475</v>
      </c>
      <c r="M247">
        <v>643</v>
      </c>
      <c r="N247">
        <v>820</v>
      </c>
      <c r="O247">
        <v>896</v>
      </c>
      <c r="P247" s="182">
        <v>970</v>
      </c>
    </row>
    <row r="248" spans="1:16">
      <c r="A248" s="144" t="s">
        <v>29</v>
      </c>
      <c r="B248" s="144" t="s">
        <v>986</v>
      </c>
      <c r="C248" s="144" t="s">
        <v>29</v>
      </c>
      <c r="D248" s="144"/>
      <c r="E248">
        <v>665</v>
      </c>
      <c r="F248">
        <v>712</v>
      </c>
      <c r="G248">
        <v>855</v>
      </c>
      <c r="H248">
        <v>986</v>
      </c>
      <c r="I248">
        <v>1101</v>
      </c>
      <c r="J248" s="182">
        <v>1215</v>
      </c>
      <c r="K248">
        <v>696</v>
      </c>
      <c r="L248">
        <v>853</v>
      </c>
      <c r="M248">
        <v>1074</v>
      </c>
      <c r="N248">
        <v>1249</v>
      </c>
      <c r="O248">
        <v>1374</v>
      </c>
      <c r="P248" s="182">
        <v>1497</v>
      </c>
    </row>
    <row r="249" spans="1:16">
      <c r="A249" s="144" t="s">
        <v>82</v>
      </c>
      <c r="B249" s="144" t="s">
        <v>988</v>
      </c>
      <c r="C249" s="144" t="s">
        <v>82</v>
      </c>
      <c r="D249" s="144"/>
      <c r="E249">
        <v>537</v>
      </c>
      <c r="F249">
        <v>575</v>
      </c>
      <c r="G249">
        <v>690</v>
      </c>
      <c r="H249">
        <v>797</v>
      </c>
      <c r="I249">
        <v>890</v>
      </c>
      <c r="J249" s="182">
        <v>981</v>
      </c>
      <c r="K249">
        <v>571</v>
      </c>
      <c r="L249">
        <v>683</v>
      </c>
      <c r="M249">
        <v>857</v>
      </c>
      <c r="N249">
        <v>1002</v>
      </c>
      <c r="O249">
        <v>1099</v>
      </c>
      <c r="P249" s="182">
        <v>1194</v>
      </c>
    </row>
    <row r="250" spans="1:16">
      <c r="A250" t="s">
        <v>278</v>
      </c>
      <c r="B250" t="s">
        <v>991</v>
      </c>
      <c r="C250" t="s">
        <v>278</v>
      </c>
      <c r="E250">
        <v>451</v>
      </c>
      <c r="F250">
        <v>471</v>
      </c>
      <c r="G250">
        <v>607</v>
      </c>
      <c r="H250">
        <v>701</v>
      </c>
      <c r="I250">
        <v>782</v>
      </c>
      <c r="J250" s="182">
        <v>863</v>
      </c>
      <c r="K250">
        <v>451</v>
      </c>
      <c r="L250">
        <v>471</v>
      </c>
      <c r="M250">
        <v>637</v>
      </c>
      <c r="N250">
        <v>878</v>
      </c>
      <c r="O250">
        <v>942</v>
      </c>
      <c r="P250" s="182">
        <v>1041</v>
      </c>
    </row>
    <row r="251" spans="1:16">
      <c r="A251" s="144" t="s">
        <v>279</v>
      </c>
      <c r="B251" s="144" t="s">
        <v>994</v>
      </c>
      <c r="C251" s="144" t="s">
        <v>279</v>
      </c>
      <c r="D251" s="144"/>
      <c r="E251">
        <v>473</v>
      </c>
      <c r="F251">
        <v>588</v>
      </c>
      <c r="G251">
        <v>792</v>
      </c>
      <c r="H251">
        <v>915</v>
      </c>
      <c r="I251">
        <v>1021</v>
      </c>
      <c r="J251" s="182">
        <v>1126</v>
      </c>
      <c r="K251">
        <v>473</v>
      </c>
      <c r="L251">
        <v>588</v>
      </c>
      <c r="M251">
        <v>795</v>
      </c>
      <c r="N251">
        <v>990</v>
      </c>
      <c r="O251">
        <v>1062</v>
      </c>
      <c r="P251" s="182">
        <v>1221</v>
      </c>
    </row>
    <row r="252" spans="1:16">
      <c r="A252" t="s">
        <v>280</v>
      </c>
      <c r="B252" t="s">
        <v>997</v>
      </c>
      <c r="C252" t="s">
        <v>280</v>
      </c>
      <c r="E252">
        <v>473</v>
      </c>
      <c r="F252">
        <v>490</v>
      </c>
      <c r="G252">
        <v>608</v>
      </c>
      <c r="H252">
        <v>703</v>
      </c>
      <c r="I252">
        <v>785</v>
      </c>
      <c r="J252" s="182">
        <v>866</v>
      </c>
      <c r="K252">
        <v>487</v>
      </c>
      <c r="L252">
        <v>490</v>
      </c>
      <c r="M252">
        <v>663</v>
      </c>
      <c r="N252">
        <v>880</v>
      </c>
      <c r="O252">
        <v>963</v>
      </c>
      <c r="P252" s="182">
        <v>1043</v>
      </c>
    </row>
    <row r="253" spans="1:16">
      <c r="A253" t="s">
        <v>281</v>
      </c>
      <c r="B253" t="s">
        <v>1000</v>
      </c>
      <c r="C253" t="s">
        <v>281</v>
      </c>
      <c r="E253">
        <v>462</v>
      </c>
      <c r="F253">
        <v>507</v>
      </c>
      <c r="G253">
        <v>630</v>
      </c>
      <c r="H253">
        <v>726</v>
      </c>
      <c r="I253">
        <v>811</v>
      </c>
      <c r="J253" s="182">
        <v>895</v>
      </c>
      <c r="K253">
        <v>462</v>
      </c>
      <c r="L253">
        <v>507</v>
      </c>
      <c r="M253">
        <v>653</v>
      </c>
      <c r="N253">
        <v>884</v>
      </c>
      <c r="O253">
        <v>947</v>
      </c>
      <c r="P253" s="182">
        <v>1082</v>
      </c>
    </row>
    <row r="254" spans="1:16">
      <c r="A254" t="s">
        <v>282</v>
      </c>
      <c r="B254" t="s">
        <v>1003</v>
      </c>
      <c r="C254" t="s">
        <v>282</v>
      </c>
      <c r="E254">
        <v>436</v>
      </c>
      <c r="F254">
        <v>503</v>
      </c>
      <c r="G254">
        <v>605</v>
      </c>
      <c r="H254">
        <v>698</v>
      </c>
      <c r="I254">
        <v>778</v>
      </c>
      <c r="J254" s="182">
        <v>859</v>
      </c>
      <c r="K254">
        <v>436</v>
      </c>
      <c r="L254">
        <v>542</v>
      </c>
      <c r="M254">
        <v>733</v>
      </c>
      <c r="N254">
        <v>874</v>
      </c>
      <c r="O254">
        <v>955</v>
      </c>
      <c r="P254" s="182">
        <v>1036</v>
      </c>
    </row>
    <row r="255" spans="1:16">
      <c r="A255" t="s">
        <v>283</v>
      </c>
      <c r="B255" t="s">
        <v>1006</v>
      </c>
      <c r="C255" t="s">
        <v>283</v>
      </c>
      <c r="E255">
        <v>442</v>
      </c>
      <c r="F255">
        <v>473</v>
      </c>
      <c r="G255">
        <v>568</v>
      </c>
      <c r="H255">
        <v>656</v>
      </c>
      <c r="I255">
        <v>732</v>
      </c>
      <c r="J255" s="182">
        <v>808</v>
      </c>
      <c r="K255">
        <v>460</v>
      </c>
      <c r="L255">
        <v>485</v>
      </c>
      <c r="M255">
        <v>637</v>
      </c>
      <c r="N255">
        <v>793</v>
      </c>
      <c r="O255">
        <v>896</v>
      </c>
      <c r="P255" s="182">
        <v>970</v>
      </c>
    </row>
    <row r="256" spans="1:16">
      <c r="A256" t="s">
        <v>284</v>
      </c>
      <c r="B256" t="s">
        <v>1009</v>
      </c>
      <c r="C256" t="s">
        <v>284</v>
      </c>
      <c r="E256">
        <v>442</v>
      </c>
      <c r="F256">
        <v>473</v>
      </c>
      <c r="G256">
        <v>568</v>
      </c>
      <c r="H256">
        <v>656</v>
      </c>
      <c r="I256">
        <v>732</v>
      </c>
      <c r="J256" s="182">
        <v>808</v>
      </c>
      <c r="K256">
        <v>458</v>
      </c>
      <c r="L256">
        <v>537</v>
      </c>
      <c r="M256">
        <v>637</v>
      </c>
      <c r="N256">
        <v>820</v>
      </c>
      <c r="O256">
        <v>896</v>
      </c>
      <c r="P256" s="182">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8" bestFit="1" customWidth="1"/>
    <col min="13" max="20" width="11.28515625" style="3" bestFit="1" customWidth="1"/>
    <col min="21" max="21" width="17" bestFit="1" customWidth="1"/>
    <col min="22" max="29" width="17.28515625" style="182" bestFit="1" customWidth="1"/>
    <col min="30" max="37" width="17.28515625" style="19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8">
        <v>5</v>
      </c>
      <c r="F1" s="198">
        <v>6</v>
      </c>
      <c r="G1" s="198">
        <v>7</v>
      </c>
      <c r="H1" s="198">
        <v>8</v>
      </c>
      <c r="I1" s="198">
        <v>9</v>
      </c>
      <c r="J1" s="198">
        <v>10</v>
      </c>
      <c r="K1" s="198">
        <v>11</v>
      </c>
      <c r="L1" s="198">
        <v>12</v>
      </c>
      <c r="M1" s="3">
        <v>13</v>
      </c>
      <c r="N1" s="3">
        <v>14</v>
      </c>
      <c r="O1" s="3">
        <v>15</v>
      </c>
      <c r="P1" s="3">
        <v>16</v>
      </c>
      <c r="Q1" s="3">
        <v>17</v>
      </c>
      <c r="R1" s="3">
        <v>18</v>
      </c>
      <c r="S1" s="3">
        <v>19</v>
      </c>
      <c r="T1" s="3">
        <v>20</v>
      </c>
      <c r="U1">
        <v>21</v>
      </c>
      <c r="V1" s="182">
        <v>22</v>
      </c>
      <c r="W1" s="182">
        <v>23</v>
      </c>
      <c r="X1" s="182">
        <v>24</v>
      </c>
      <c r="Y1" s="182">
        <v>25</v>
      </c>
      <c r="Z1" s="182">
        <v>26</v>
      </c>
      <c r="AA1" s="182">
        <v>27</v>
      </c>
      <c r="AB1" s="182">
        <v>28</v>
      </c>
      <c r="AC1" s="182">
        <v>29</v>
      </c>
      <c r="AD1" s="199">
        <v>30</v>
      </c>
      <c r="AE1" s="199">
        <v>31</v>
      </c>
      <c r="AF1" s="199">
        <v>32</v>
      </c>
      <c r="AG1" s="199">
        <v>33</v>
      </c>
      <c r="AH1" s="199">
        <v>34</v>
      </c>
      <c r="AI1" s="199">
        <v>35</v>
      </c>
      <c r="AJ1" s="199">
        <v>36</v>
      </c>
      <c r="AK1" s="199">
        <v>37</v>
      </c>
      <c r="AL1">
        <v>38</v>
      </c>
      <c r="AM1">
        <v>39</v>
      </c>
      <c r="AN1">
        <v>40</v>
      </c>
      <c r="AO1">
        <v>41</v>
      </c>
    </row>
    <row r="2" spans="1:45">
      <c r="B2" t="s">
        <v>2226</v>
      </c>
    </row>
    <row r="3" spans="1:45">
      <c r="B3" t="s">
        <v>1065</v>
      </c>
      <c r="C3" t="s">
        <v>2222</v>
      </c>
      <c r="D3" t="s">
        <v>2188</v>
      </c>
      <c r="E3" s="198" t="s">
        <v>2189</v>
      </c>
      <c r="F3" s="198" t="s">
        <v>2190</v>
      </c>
      <c r="G3" s="198" t="s">
        <v>2191</v>
      </c>
      <c r="H3" s="198" t="s">
        <v>2192</v>
      </c>
      <c r="I3" s="198" t="s">
        <v>2193</v>
      </c>
      <c r="J3" s="198" t="s">
        <v>2194</v>
      </c>
      <c r="K3" s="198" t="s">
        <v>2195</v>
      </c>
      <c r="L3" s="198" t="s">
        <v>2196</v>
      </c>
      <c r="M3" s="3" t="s">
        <v>2197</v>
      </c>
      <c r="N3" s="3" t="s">
        <v>2198</v>
      </c>
      <c r="O3" s="3" t="s">
        <v>2199</v>
      </c>
      <c r="P3" s="3" t="s">
        <v>2200</v>
      </c>
      <c r="Q3" s="3" t="s">
        <v>2201</v>
      </c>
      <c r="R3" s="3" t="s">
        <v>2202</v>
      </c>
      <c r="S3" s="3" t="s">
        <v>2203</v>
      </c>
      <c r="T3" s="3" t="s">
        <v>2204</v>
      </c>
      <c r="U3" t="s">
        <v>2205</v>
      </c>
      <c r="V3" s="182" t="s">
        <v>2206</v>
      </c>
      <c r="W3" s="182" t="s">
        <v>2207</v>
      </c>
      <c r="X3" s="182" t="s">
        <v>2208</v>
      </c>
      <c r="Y3" s="182" t="s">
        <v>2209</v>
      </c>
      <c r="Z3" s="182" t="s">
        <v>2210</v>
      </c>
      <c r="AA3" s="182" t="s">
        <v>2211</v>
      </c>
      <c r="AB3" s="182" t="s">
        <v>2212</v>
      </c>
      <c r="AC3" s="182" t="s">
        <v>2213</v>
      </c>
      <c r="AD3" s="199" t="s">
        <v>2214</v>
      </c>
      <c r="AE3" s="199" t="s">
        <v>2215</v>
      </c>
      <c r="AF3" s="199" t="s">
        <v>2216</v>
      </c>
      <c r="AG3" s="199" t="s">
        <v>2217</v>
      </c>
      <c r="AH3" s="199" t="s">
        <v>2218</v>
      </c>
      <c r="AI3" s="199" t="s">
        <v>2219</v>
      </c>
      <c r="AJ3" s="199" t="s">
        <v>2220</v>
      </c>
      <c r="AK3" s="199"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8">
        <v>19250</v>
      </c>
      <c r="F4" s="198">
        <v>22000</v>
      </c>
      <c r="G4" s="198">
        <v>24750</v>
      </c>
      <c r="H4" s="198">
        <v>27500</v>
      </c>
      <c r="I4" s="198">
        <v>29700</v>
      </c>
      <c r="J4" s="198">
        <v>31900</v>
      </c>
      <c r="K4" s="198">
        <v>34100</v>
      </c>
      <c r="L4" s="198">
        <v>36300</v>
      </c>
      <c r="M4" s="3">
        <v>23100</v>
      </c>
      <c r="N4" s="3">
        <v>26400</v>
      </c>
      <c r="O4" s="3">
        <v>29700</v>
      </c>
      <c r="P4" s="3">
        <v>33000</v>
      </c>
      <c r="Q4" s="3">
        <v>35640</v>
      </c>
      <c r="R4" s="3">
        <v>38280</v>
      </c>
      <c r="S4" s="3">
        <v>40920</v>
      </c>
      <c r="T4" s="3">
        <v>43560</v>
      </c>
      <c r="U4" t="s">
        <v>286</v>
      </c>
      <c r="V4" s="182">
        <v>19450</v>
      </c>
      <c r="W4" s="182">
        <v>22200</v>
      </c>
      <c r="X4" s="182">
        <v>25000</v>
      </c>
      <c r="Y4" s="182">
        <v>27750</v>
      </c>
      <c r="Z4" s="182">
        <v>30000</v>
      </c>
      <c r="AA4" s="182">
        <v>32200</v>
      </c>
      <c r="AB4" s="182">
        <v>34450</v>
      </c>
      <c r="AC4" s="182">
        <v>36650</v>
      </c>
      <c r="AD4" s="199">
        <v>23340</v>
      </c>
      <c r="AE4" s="199">
        <v>26640</v>
      </c>
      <c r="AF4" s="199">
        <v>30000</v>
      </c>
      <c r="AG4" s="199">
        <v>33300</v>
      </c>
      <c r="AH4" s="199">
        <v>36000</v>
      </c>
      <c r="AI4" s="199">
        <v>38640</v>
      </c>
      <c r="AJ4" s="199">
        <v>41340</v>
      </c>
      <c r="AK4" s="19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8">
        <v>21250</v>
      </c>
      <c r="F5" s="198">
        <v>24300</v>
      </c>
      <c r="G5" s="198">
        <v>27350</v>
      </c>
      <c r="H5" s="198">
        <v>30350</v>
      </c>
      <c r="I5" s="198">
        <v>32800</v>
      </c>
      <c r="J5" s="198">
        <v>35250</v>
      </c>
      <c r="K5" s="198">
        <v>37650</v>
      </c>
      <c r="L5" s="198">
        <v>40100</v>
      </c>
      <c r="M5" s="3">
        <v>25500</v>
      </c>
      <c r="N5" s="3">
        <v>29160</v>
      </c>
      <c r="O5" s="3">
        <v>32820</v>
      </c>
      <c r="P5" s="3">
        <v>36420</v>
      </c>
      <c r="Q5" s="3">
        <v>39360</v>
      </c>
      <c r="R5" s="3">
        <v>42300</v>
      </c>
      <c r="S5" s="3">
        <v>45180</v>
      </c>
      <c r="T5" s="3">
        <v>48120</v>
      </c>
      <c r="U5" t="s">
        <v>286</v>
      </c>
      <c r="V5" s="182">
        <v>26100</v>
      </c>
      <c r="W5" s="182">
        <v>29800</v>
      </c>
      <c r="X5" s="182">
        <v>33550</v>
      </c>
      <c r="Y5" s="182">
        <v>37250</v>
      </c>
      <c r="Z5" s="182">
        <v>40250</v>
      </c>
      <c r="AA5" s="182">
        <v>43250</v>
      </c>
      <c r="AB5" s="182">
        <v>46200</v>
      </c>
      <c r="AC5" s="182">
        <v>49200</v>
      </c>
      <c r="AD5" s="199">
        <v>31320</v>
      </c>
      <c r="AE5" s="199">
        <v>35760</v>
      </c>
      <c r="AF5" s="199">
        <v>40260</v>
      </c>
      <c r="AG5" s="199">
        <v>44700</v>
      </c>
      <c r="AH5" s="199">
        <v>48300</v>
      </c>
      <c r="AI5" s="199">
        <v>51900</v>
      </c>
      <c r="AJ5" s="199">
        <v>55440</v>
      </c>
      <c r="AK5" s="199">
        <v>59040</v>
      </c>
      <c r="AL5" t="s">
        <v>292</v>
      </c>
      <c r="AM5" t="s">
        <v>292</v>
      </c>
      <c r="AN5" t="s">
        <v>288</v>
      </c>
      <c r="AO5">
        <v>0</v>
      </c>
      <c r="AP5" t="s">
        <v>293</v>
      </c>
      <c r="AQ5" t="s">
        <v>290</v>
      </c>
      <c r="AR5">
        <v>3</v>
      </c>
      <c r="AS5" t="s">
        <v>293</v>
      </c>
    </row>
    <row r="6" spans="1:45">
      <c r="A6" t="str">
        <f t="shared" si="0"/>
        <v>4/21/2015 - 3/27/2016Angelina</v>
      </c>
      <c r="B6" t="s">
        <v>296</v>
      </c>
      <c r="C6" t="s">
        <v>97</v>
      </c>
      <c r="D6">
        <v>47000</v>
      </c>
      <c r="E6" s="198">
        <v>18350</v>
      </c>
      <c r="F6" s="198">
        <v>21000</v>
      </c>
      <c r="G6" s="198">
        <v>23600</v>
      </c>
      <c r="H6" s="198">
        <v>26200</v>
      </c>
      <c r="I6" s="198">
        <v>28300</v>
      </c>
      <c r="J6" s="198">
        <v>30400</v>
      </c>
      <c r="K6" s="198">
        <v>32500</v>
      </c>
      <c r="L6" s="19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8">
        <v>19650</v>
      </c>
      <c r="F7" s="198">
        <v>22450</v>
      </c>
      <c r="G7" s="198">
        <v>25250</v>
      </c>
      <c r="H7" s="198">
        <v>28050</v>
      </c>
      <c r="I7" s="198">
        <v>30300</v>
      </c>
      <c r="J7" s="198">
        <v>32550</v>
      </c>
      <c r="K7" s="198">
        <v>34800</v>
      </c>
      <c r="L7" s="198">
        <v>37050</v>
      </c>
      <c r="M7" s="3">
        <v>23580</v>
      </c>
      <c r="N7" s="3">
        <v>26940</v>
      </c>
      <c r="O7" s="3">
        <v>30300</v>
      </c>
      <c r="P7" s="3">
        <v>33660</v>
      </c>
      <c r="Q7" s="3">
        <v>36360</v>
      </c>
      <c r="R7" s="3">
        <v>39060</v>
      </c>
      <c r="S7" s="3">
        <v>41760</v>
      </c>
      <c r="T7" s="3">
        <v>44460</v>
      </c>
      <c r="U7" t="s">
        <v>286</v>
      </c>
      <c r="V7" s="182">
        <v>20400</v>
      </c>
      <c r="W7" s="182">
        <v>23300</v>
      </c>
      <c r="X7" s="182">
        <v>26200</v>
      </c>
      <c r="Y7" s="182">
        <v>29100</v>
      </c>
      <c r="Z7" s="182">
        <v>31450</v>
      </c>
      <c r="AA7" s="182">
        <v>33800</v>
      </c>
      <c r="AB7" s="182">
        <v>36100</v>
      </c>
      <c r="AC7" s="182">
        <v>38450</v>
      </c>
      <c r="AD7" s="199">
        <v>24480</v>
      </c>
      <c r="AE7" s="199">
        <v>27960</v>
      </c>
      <c r="AF7" s="199">
        <v>31440</v>
      </c>
      <c r="AG7" s="199">
        <v>34920</v>
      </c>
      <c r="AH7" s="199">
        <v>37740</v>
      </c>
      <c r="AI7" s="199">
        <v>40560</v>
      </c>
      <c r="AJ7" s="199">
        <v>43320</v>
      </c>
      <c r="AK7" s="199">
        <v>46140</v>
      </c>
      <c r="AL7" t="s">
        <v>298</v>
      </c>
      <c r="AM7" t="s">
        <v>298</v>
      </c>
      <c r="AN7" t="s">
        <v>288</v>
      </c>
      <c r="AO7">
        <v>1</v>
      </c>
      <c r="AP7" t="s">
        <v>299</v>
      </c>
      <c r="AQ7" t="s">
        <v>290</v>
      </c>
      <c r="AR7">
        <v>7</v>
      </c>
      <c r="AS7" t="s">
        <v>299</v>
      </c>
    </row>
    <row r="8" spans="1:45">
      <c r="A8" t="str">
        <f t="shared" si="0"/>
        <v>4/21/2015 - 3/27/2016Archer</v>
      </c>
      <c r="B8" t="s">
        <v>303</v>
      </c>
      <c r="C8" t="s">
        <v>92</v>
      </c>
      <c r="D8">
        <v>59300</v>
      </c>
      <c r="E8" s="198">
        <v>20350</v>
      </c>
      <c r="F8" s="198">
        <v>23250</v>
      </c>
      <c r="G8" s="198">
        <v>26150</v>
      </c>
      <c r="H8" s="198">
        <v>29050</v>
      </c>
      <c r="I8" s="198">
        <v>31400</v>
      </c>
      <c r="J8" s="198">
        <v>33700</v>
      </c>
      <c r="K8" s="198">
        <v>36050</v>
      </c>
      <c r="L8" s="19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8">
        <v>21150</v>
      </c>
      <c r="F9" s="198">
        <v>24150</v>
      </c>
      <c r="G9" s="198">
        <v>27150</v>
      </c>
      <c r="H9" s="198">
        <v>30150</v>
      </c>
      <c r="I9" s="198">
        <v>32600</v>
      </c>
      <c r="J9" s="198">
        <v>35000</v>
      </c>
      <c r="K9" s="198">
        <v>37400</v>
      </c>
      <c r="L9" s="198">
        <v>39800</v>
      </c>
      <c r="M9" s="3">
        <v>25380</v>
      </c>
      <c r="N9" s="3">
        <v>28980</v>
      </c>
      <c r="O9" s="3">
        <v>32580</v>
      </c>
      <c r="P9" s="3">
        <v>36180</v>
      </c>
      <c r="Q9" s="3">
        <v>39120</v>
      </c>
      <c r="R9" s="3">
        <v>42000</v>
      </c>
      <c r="S9" s="3">
        <v>44880</v>
      </c>
      <c r="T9" s="3">
        <v>47760</v>
      </c>
      <c r="U9" t="s">
        <v>286</v>
      </c>
      <c r="V9" s="182">
        <v>22200</v>
      </c>
      <c r="W9" s="182">
        <v>25400</v>
      </c>
      <c r="X9" s="182">
        <v>28550</v>
      </c>
      <c r="Y9" s="182">
        <v>31700</v>
      </c>
      <c r="Z9" s="182">
        <v>34250</v>
      </c>
      <c r="AA9" s="182">
        <v>36800</v>
      </c>
      <c r="AB9" s="182">
        <v>39350</v>
      </c>
      <c r="AC9" s="182">
        <v>41850</v>
      </c>
      <c r="AD9" s="199">
        <v>26640</v>
      </c>
      <c r="AE9" s="199">
        <v>30480</v>
      </c>
      <c r="AF9" s="199">
        <v>34260</v>
      </c>
      <c r="AG9" s="199">
        <v>38040</v>
      </c>
      <c r="AH9" s="199">
        <v>41100</v>
      </c>
      <c r="AI9" s="199">
        <v>44160</v>
      </c>
      <c r="AJ9" s="199">
        <v>47220</v>
      </c>
      <c r="AK9" s="19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8">
        <v>19150</v>
      </c>
      <c r="F10" s="198">
        <v>21850</v>
      </c>
      <c r="G10" s="198">
        <v>24600</v>
      </c>
      <c r="H10" s="198">
        <v>27300</v>
      </c>
      <c r="I10" s="198">
        <v>29500</v>
      </c>
      <c r="J10" s="198">
        <v>31700</v>
      </c>
      <c r="K10" s="198">
        <v>33900</v>
      </c>
      <c r="L10" s="19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8">
        <v>22850</v>
      </c>
      <c r="F11" s="198">
        <v>26100</v>
      </c>
      <c r="G11" s="198">
        <v>29350</v>
      </c>
      <c r="H11" s="198">
        <v>32600</v>
      </c>
      <c r="I11" s="198">
        <v>35250</v>
      </c>
      <c r="J11" s="198">
        <v>37850</v>
      </c>
      <c r="K11" s="198">
        <v>40450</v>
      </c>
      <c r="L11" s="198">
        <v>43050</v>
      </c>
      <c r="M11" s="3">
        <v>27420</v>
      </c>
      <c r="N11" s="3">
        <v>31320</v>
      </c>
      <c r="O11" s="3">
        <v>35220</v>
      </c>
      <c r="P11" s="3">
        <v>39120</v>
      </c>
      <c r="Q11" s="3">
        <v>42300</v>
      </c>
      <c r="R11" s="3">
        <v>45420</v>
      </c>
      <c r="S11" s="3">
        <v>48540</v>
      </c>
      <c r="T11" s="3">
        <v>51660</v>
      </c>
      <c r="U11" t="s">
        <v>286</v>
      </c>
      <c r="V11" s="182">
        <v>23850</v>
      </c>
      <c r="W11" s="182">
        <v>27250</v>
      </c>
      <c r="X11" s="182">
        <v>30650</v>
      </c>
      <c r="Y11" s="182">
        <v>34050</v>
      </c>
      <c r="Z11" s="182">
        <v>36800</v>
      </c>
      <c r="AA11" s="182">
        <v>39500</v>
      </c>
      <c r="AB11" s="182">
        <v>42250</v>
      </c>
      <c r="AC11" s="182">
        <v>44950</v>
      </c>
      <c r="AD11" s="199">
        <v>28620</v>
      </c>
      <c r="AE11" s="199">
        <v>32700</v>
      </c>
      <c r="AF11" s="199">
        <v>36780</v>
      </c>
      <c r="AG11" s="199">
        <v>40860</v>
      </c>
      <c r="AH11" s="199">
        <v>44160</v>
      </c>
      <c r="AI11" s="199">
        <v>47400</v>
      </c>
      <c r="AJ11" s="199">
        <v>50700</v>
      </c>
      <c r="AK11" s="19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8">
        <v>18350</v>
      </c>
      <c r="F12" s="198">
        <v>21000</v>
      </c>
      <c r="G12" s="198">
        <v>23600</v>
      </c>
      <c r="H12" s="198">
        <v>26200</v>
      </c>
      <c r="I12" s="198">
        <v>28300</v>
      </c>
      <c r="J12" s="198">
        <v>30400</v>
      </c>
      <c r="K12" s="198">
        <v>32500</v>
      </c>
      <c r="L12" s="198">
        <v>34600</v>
      </c>
      <c r="M12" s="3">
        <v>22020</v>
      </c>
      <c r="N12" s="3">
        <v>25200</v>
      </c>
      <c r="O12" s="3">
        <v>28320</v>
      </c>
      <c r="P12" s="3">
        <v>31440</v>
      </c>
      <c r="Q12" s="3">
        <v>33960</v>
      </c>
      <c r="R12" s="3">
        <v>36480</v>
      </c>
      <c r="S12" s="3">
        <v>39000</v>
      </c>
      <c r="T12" s="3">
        <v>41520</v>
      </c>
      <c r="U12" t="s">
        <v>286</v>
      </c>
      <c r="V12" s="182">
        <v>22400</v>
      </c>
      <c r="W12" s="182">
        <v>25600</v>
      </c>
      <c r="X12" s="182">
        <v>28800</v>
      </c>
      <c r="Y12" s="182">
        <v>31950</v>
      </c>
      <c r="Z12" s="182">
        <v>34550</v>
      </c>
      <c r="AA12" s="182">
        <v>37100</v>
      </c>
      <c r="AB12" s="182">
        <v>39650</v>
      </c>
      <c r="AC12" s="182">
        <v>42200</v>
      </c>
      <c r="AD12" s="199">
        <v>26880</v>
      </c>
      <c r="AE12" s="199">
        <v>30720</v>
      </c>
      <c r="AF12" s="199">
        <v>34560</v>
      </c>
      <c r="AG12" s="199">
        <v>38340</v>
      </c>
      <c r="AH12" s="199">
        <v>41460</v>
      </c>
      <c r="AI12" s="199">
        <v>44520</v>
      </c>
      <c r="AJ12" s="199">
        <v>47580</v>
      </c>
      <c r="AK12" s="19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8">
        <v>21800</v>
      </c>
      <c r="F13" s="198">
        <v>24900</v>
      </c>
      <c r="G13" s="198">
        <v>28000</v>
      </c>
      <c r="H13" s="198">
        <v>31100</v>
      </c>
      <c r="I13" s="198">
        <v>33600</v>
      </c>
      <c r="J13" s="198">
        <v>36100</v>
      </c>
      <c r="K13" s="198">
        <v>38600</v>
      </c>
      <c r="L13" s="19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8">
        <v>26900</v>
      </c>
      <c r="F14" s="198">
        <v>30750</v>
      </c>
      <c r="G14" s="198">
        <v>34600</v>
      </c>
      <c r="H14" s="198">
        <v>38400</v>
      </c>
      <c r="I14" s="198">
        <v>41500</v>
      </c>
      <c r="J14" s="198">
        <v>44550</v>
      </c>
      <c r="K14" s="198">
        <v>47650</v>
      </c>
      <c r="L14" s="198">
        <v>50700</v>
      </c>
      <c r="M14" s="3">
        <v>32280</v>
      </c>
      <c r="N14" s="3">
        <v>36900</v>
      </c>
      <c r="O14" s="3">
        <v>41520</v>
      </c>
      <c r="P14" s="3">
        <v>46080</v>
      </c>
      <c r="Q14" s="3">
        <v>49800</v>
      </c>
      <c r="R14" s="3">
        <v>53460</v>
      </c>
      <c r="S14" s="3">
        <v>57180</v>
      </c>
      <c r="T14" s="3">
        <v>60840</v>
      </c>
      <c r="U14" t="s">
        <v>286</v>
      </c>
      <c r="V14" s="182">
        <v>27650</v>
      </c>
      <c r="W14" s="182">
        <v>31600</v>
      </c>
      <c r="X14" s="182">
        <v>35550</v>
      </c>
      <c r="Y14" s="182">
        <v>39500</v>
      </c>
      <c r="Z14" s="182">
        <v>42700</v>
      </c>
      <c r="AA14" s="182">
        <v>45850</v>
      </c>
      <c r="AB14" s="182">
        <v>49000</v>
      </c>
      <c r="AC14" s="182">
        <v>52150</v>
      </c>
      <c r="AD14" s="199">
        <v>33180</v>
      </c>
      <c r="AE14" s="199">
        <v>37920</v>
      </c>
      <c r="AF14" s="199">
        <v>42660</v>
      </c>
      <c r="AG14" s="199">
        <v>47400</v>
      </c>
      <c r="AH14" s="199">
        <v>51240</v>
      </c>
      <c r="AI14" s="199">
        <v>55020</v>
      </c>
      <c r="AJ14" s="199">
        <v>58800</v>
      </c>
      <c r="AK14" s="19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8">
        <v>20450</v>
      </c>
      <c r="F15" s="198">
        <v>23350</v>
      </c>
      <c r="G15" s="198">
        <v>26250</v>
      </c>
      <c r="H15" s="198">
        <v>29150</v>
      </c>
      <c r="I15" s="198">
        <v>31500</v>
      </c>
      <c r="J15" s="198">
        <v>33850</v>
      </c>
      <c r="K15" s="198">
        <v>36150</v>
      </c>
      <c r="L15" s="198">
        <v>38500</v>
      </c>
      <c r="M15" s="3">
        <v>24540</v>
      </c>
      <c r="N15" s="3">
        <v>28020</v>
      </c>
      <c r="O15" s="3">
        <v>31500</v>
      </c>
      <c r="P15" s="3">
        <v>34980</v>
      </c>
      <c r="Q15" s="3">
        <v>37800</v>
      </c>
      <c r="R15" s="3">
        <v>40620</v>
      </c>
      <c r="S15" s="3">
        <v>43380</v>
      </c>
      <c r="T15" s="3">
        <v>46200</v>
      </c>
      <c r="U15" t="s">
        <v>286</v>
      </c>
      <c r="V15" s="182">
        <v>21600</v>
      </c>
      <c r="W15" s="182">
        <v>24700</v>
      </c>
      <c r="X15" s="182">
        <v>27800</v>
      </c>
      <c r="Y15" s="182">
        <v>30850</v>
      </c>
      <c r="Z15" s="182">
        <v>33350</v>
      </c>
      <c r="AA15" s="182">
        <v>35800</v>
      </c>
      <c r="AB15" s="182">
        <v>38300</v>
      </c>
      <c r="AC15" s="182">
        <v>40750</v>
      </c>
      <c r="AD15" s="199">
        <v>25920</v>
      </c>
      <c r="AE15" s="199">
        <v>29640</v>
      </c>
      <c r="AF15" s="199">
        <v>33360</v>
      </c>
      <c r="AG15" s="199">
        <v>37020</v>
      </c>
      <c r="AH15" s="199">
        <v>40020</v>
      </c>
      <c r="AI15" s="199">
        <v>42960</v>
      </c>
      <c r="AJ15" s="199">
        <v>45960</v>
      </c>
      <c r="AK15" s="19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8">
        <v>18350</v>
      </c>
      <c r="F16" s="198">
        <v>21000</v>
      </c>
      <c r="G16" s="198">
        <v>23600</v>
      </c>
      <c r="H16" s="198">
        <v>26200</v>
      </c>
      <c r="I16" s="198">
        <v>28300</v>
      </c>
      <c r="J16" s="198">
        <v>30400</v>
      </c>
      <c r="K16" s="198">
        <v>32500</v>
      </c>
      <c r="L16" s="198">
        <v>34600</v>
      </c>
      <c r="M16" s="3">
        <v>22020</v>
      </c>
      <c r="N16" s="3">
        <v>25200</v>
      </c>
      <c r="O16" s="3">
        <v>28320</v>
      </c>
      <c r="P16" s="3">
        <v>31440</v>
      </c>
      <c r="Q16" s="3">
        <v>33960</v>
      </c>
      <c r="R16" s="3">
        <v>36480</v>
      </c>
      <c r="S16" s="3">
        <v>39000</v>
      </c>
      <c r="T16" s="3">
        <v>41520</v>
      </c>
      <c r="U16" t="s">
        <v>286</v>
      </c>
      <c r="V16" s="182">
        <v>19750</v>
      </c>
      <c r="W16" s="182">
        <v>22550</v>
      </c>
      <c r="X16" s="182">
        <v>25350</v>
      </c>
      <c r="Y16" s="182">
        <v>28150</v>
      </c>
      <c r="Z16" s="182">
        <v>30450</v>
      </c>
      <c r="AA16" s="182">
        <v>32700</v>
      </c>
      <c r="AB16" s="182">
        <v>34950</v>
      </c>
      <c r="AC16" s="182">
        <v>37200</v>
      </c>
      <c r="AD16" s="199">
        <v>23700</v>
      </c>
      <c r="AE16" s="199">
        <v>27060</v>
      </c>
      <c r="AF16" s="199">
        <v>30420</v>
      </c>
      <c r="AG16" s="199">
        <v>33780</v>
      </c>
      <c r="AH16" s="199">
        <v>36540</v>
      </c>
      <c r="AI16" s="199">
        <v>39240</v>
      </c>
      <c r="AJ16" s="199">
        <v>41940</v>
      </c>
      <c r="AK16" s="19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8">
        <v>20700</v>
      </c>
      <c r="F17" s="198">
        <v>23650</v>
      </c>
      <c r="G17" s="198">
        <v>26600</v>
      </c>
      <c r="H17" s="198">
        <v>29550</v>
      </c>
      <c r="I17" s="198">
        <v>31950</v>
      </c>
      <c r="J17" s="198">
        <v>34300</v>
      </c>
      <c r="K17" s="198">
        <v>36650</v>
      </c>
      <c r="L17" s="19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8">
        <v>21800</v>
      </c>
      <c r="F18" s="198">
        <v>24900</v>
      </c>
      <c r="G18" s="198">
        <v>28000</v>
      </c>
      <c r="H18" s="198">
        <v>31100</v>
      </c>
      <c r="I18" s="198">
        <v>33600</v>
      </c>
      <c r="J18" s="198">
        <v>36100</v>
      </c>
      <c r="K18" s="198">
        <v>38600</v>
      </c>
      <c r="L18" s="19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8">
        <v>23500</v>
      </c>
      <c r="F19" s="198">
        <v>26850</v>
      </c>
      <c r="G19" s="198">
        <v>30200</v>
      </c>
      <c r="H19" s="198">
        <v>33550</v>
      </c>
      <c r="I19" s="198">
        <v>36250</v>
      </c>
      <c r="J19" s="198">
        <v>38950</v>
      </c>
      <c r="K19" s="198">
        <v>41650</v>
      </c>
      <c r="L19" s="198">
        <v>44300</v>
      </c>
      <c r="M19" s="3">
        <v>28200</v>
      </c>
      <c r="N19" s="3">
        <v>32220</v>
      </c>
      <c r="O19" s="3">
        <v>36240</v>
      </c>
      <c r="P19" s="3">
        <v>40260</v>
      </c>
      <c r="Q19" s="3">
        <v>43500</v>
      </c>
      <c r="R19" s="3">
        <v>46740</v>
      </c>
      <c r="S19" s="3">
        <v>49980</v>
      </c>
      <c r="T19" s="3">
        <v>53160</v>
      </c>
      <c r="U19" t="s">
        <v>286</v>
      </c>
      <c r="V19" s="182">
        <v>26400</v>
      </c>
      <c r="W19" s="182">
        <v>30200</v>
      </c>
      <c r="X19" s="182">
        <v>33950</v>
      </c>
      <c r="Y19" s="182">
        <v>37700</v>
      </c>
      <c r="Z19" s="182">
        <v>40750</v>
      </c>
      <c r="AA19" s="182">
        <v>43750</v>
      </c>
      <c r="AB19" s="182">
        <v>46750</v>
      </c>
      <c r="AC19" s="182">
        <v>49800</v>
      </c>
      <c r="AD19" s="199">
        <v>31680</v>
      </c>
      <c r="AE19" s="199">
        <v>36240</v>
      </c>
      <c r="AF19" s="199">
        <v>40740</v>
      </c>
      <c r="AG19" s="199">
        <v>45240</v>
      </c>
      <c r="AH19" s="199">
        <v>48900</v>
      </c>
      <c r="AI19" s="199">
        <v>52500</v>
      </c>
      <c r="AJ19" s="199">
        <v>56100</v>
      </c>
      <c r="AK19" s="19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8">
        <v>20900</v>
      </c>
      <c r="F20" s="198">
        <v>23900</v>
      </c>
      <c r="G20" s="198">
        <v>26900</v>
      </c>
      <c r="H20" s="198">
        <v>29850</v>
      </c>
      <c r="I20" s="198">
        <v>32250</v>
      </c>
      <c r="J20" s="198">
        <v>34650</v>
      </c>
      <c r="K20" s="198">
        <v>37050</v>
      </c>
      <c r="L20" s="198">
        <v>39450</v>
      </c>
      <c r="M20" s="3">
        <v>25080</v>
      </c>
      <c r="N20" s="3">
        <v>28680</v>
      </c>
      <c r="O20" s="3">
        <v>32280</v>
      </c>
      <c r="P20" s="3">
        <v>35820</v>
      </c>
      <c r="Q20" s="3">
        <v>38700</v>
      </c>
      <c r="R20" s="3">
        <v>41580</v>
      </c>
      <c r="S20" s="3">
        <v>44460</v>
      </c>
      <c r="T20" s="3">
        <v>47340</v>
      </c>
      <c r="U20" t="s">
        <v>286</v>
      </c>
      <c r="V20" s="182">
        <v>30100</v>
      </c>
      <c r="W20" s="182">
        <v>34400</v>
      </c>
      <c r="X20" s="182">
        <v>38700</v>
      </c>
      <c r="Y20" s="182">
        <v>42950</v>
      </c>
      <c r="Z20" s="182">
        <v>46400</v>
      </c>
      <c r="AA20" s="182">
        <v>49850</v>
      </c>
      <c r="AB20" s="182">
        <v>53300</v>
      </c>
      <c r="AC20" s="182">
        <v>56700</v>
      </c>
      <c r="AD20" s="199">
        <v>36120</v>
      </c>
      <c r="AE20" s="199">
        <v>41280</v>
      </c>
      <c r="AF20" s="199">
        <v>46440</v>
      </c>
      <c r="AG20" s="199">
        <v>51540</v>
      </c>
      <c r="AH20" s="199">
        <v>55680</v>
      </c>
      <c r="AI20" s="199">
        <v>59820</v>
      </c>
      <c r="AJ20" s="199">
        <v>63960</v>
      </c>
      <c r="AK20" s="19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8">
        <v>20350</v>
      </c>
      <c r="F21" s="198">
        <v>23250</v>
      </c>
      <c r="G21" s="198">
        <v>26150</v>
      </c>
      <c r="H21" s="198">
        <v>29050</v>
      </c>
      <c r="I21" s="198">
        <v>31400</v>
      </c>
      <c r="J21" s="198">
        <v>33700</v>
      </c>
      <c r="K21" s="198">
        <v>36050</v>
      </c>
      <c r="L21" s="19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8">
        <v>18350</v>
      </c>
      <c r="F22" s="198">
        <v>21000</v>
      </c>
      <c r="G22" s="198">
        <v>23600</v>
      </c>
      <c r="H22" s="198">
        <v>26200</v>
      </c>
      <c r="I22" s="198">
        <v>28300</v>
      </c>
      <c r="J22" s="198">
        <v>30400</v>
      </c>
      <c r="K22" s="198">
        <v>32500</v>
      </c>
      <c r="L22" s="198">
        <v>34600</v>
      </c>
      <c r="M22" s="3">
        <v>22020</v>
      </c>
      <c r="N22" s="3">
        <v>25200</v>
      </c>
      <c r="O22" s="3">
        <v>28320</v>
      </c>
      <c r="P22" s="3">
        <v>31440</v>
      </c>
      <c r="Q22" s="3">
        <v>33960</v>
      </c>
      <c r="R22" s="3">
        <v>36480</v>
      </c>
      <c r="S22" s="3">
        <v>39000</v>
      </c>
      <c r="T22" s="3">
        <v>41520</v>
      </c>
      <c r="U22" t="s">
        <v>286</v>
      </c>
      <c r="V22" s="182">
        <v>20100</v>
      </c>
      <c r="W22" s="182">
        <v>22950</v>
      </c>
      <c r="X22" s="182">
        <v>25800</v>
      </c>
      <c r="Y22" s="182">
        <v>28650</v>
      </c>
      <c r="Z22" s="182">
        <v>30950</v>
      </c>
      <c r="AA22" s="182">
        <v>33250</v>
      </c>
      <c r="AB22" s="182">
        <v>35550</v>
      </c>
      <c r="AC22" s="182">
        <v>37850</v>
      </c>
      <c r="AD22" s="199">
        <v>24120</v>
      </c>
      <c r="AE22" s="199">
        <v>27540</v>
      </c>
      <c r="AF22" s="199">
        <v>30960</v>
      </c>
      <c r="AG22" s="199">
        <v>34380</v>
      </c>
      <c r="AH22" s="199">
        <v>37140</v>
      </c>
      <c r="AI22" s="199">
        <v>39900</v>
      </c>
      <c r="AJ22" s="199">
        <v>42660</v>
      </c>
      <c r="AK22" s="19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8">
        <v>28150</v>
      </c>
      <c r="F23" s="198">
        <v>32150</v>
      </c>
      <c r="G23" s="198">
        <v>36150</v>
      </c>
      <c r="H23" s="198">
        <v>40150</v>
      </c>
      <c r="I23" s="198">
        <v>43400</v>
      </c>
      <c r="J23" s="198">
        <v>46600</v>
      </c>
      <c r="K23" s="198">
        <v>49800</v>
      </c>
      <c r="L23" s="198">
        <v>53000</v>
      </c>
      <c r="M23" s="3">
        <v>33780</v>
      </c>
      <c r="N23" s="3">
        <v>38580</v>
      </c>
      <c r="O23" s="3">
        <v>43380</v>
      </c>
      <c r="P23" s="3">
        <v>48180</v>
      </c>
      <c r="Q23" s="3">
        <v>52080</v>
      </c>
      <c r="R23" s="3">
        <v>55920</v>
      </c>
      <c r="S23" s="3">
        <v>59760</v>
      </c>
      <c r="T23" s="3">
        <v>63600</v>
      </c>
      <c r="U23" t="s">
        <v>286</v>
      </c>
      <c r="V23" s="182">
        <v>28150</v>
      </c>
      <c r="W23" s="182">
        <v>32200</v>
      </c>
      <c r="X23" s="182">
        <v>36200</v>
      </c>
      <c r="Y23" s="182">
        <v>40200</v>
      </c>
      <c r="Z23" s="182">
        <v>43450</v>
      </c>
      <c r="AA23" s="182">
        <v>46650</v>
      </c>
      <c r="AB23" s="182">
        <v>49850</v>
      </c>
      <c r="AC23" s="182">
        <v>53100</v>
      </c>
      <c r="AD23" s="199">
        <v>33780</v>
      </c>
      <c r="AE23" s="199">
        <v>38640</v>
      </c>
      <c r="AF23" s="199">
        <v>43440</v>
      </c>
      <c r="AG23" s="199">
        <v>48240</v>
      </c>
      <c r="AH23" s="199">
        <v>52140</v>
      </c>
      <c r="AI23" s="199">
        <v>55980</v>
      </c>
      <c r="AJ23" s="199">
        <v>59820</v>
      </c>
      <c r="AK23" s="19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8">
        <v>21350</v>
      </c>
      <c r="F24" s="198">
        <v>24400</v>
      </c>
      <c r="G24" s="198">
        <v>27450</v>
      </c>
      <c r="H24" s="198">
        <v>30450</v>
      </c>
      <c r="I24" s="198">
        <v>32900</v>
      </c>
      <c r="J24" s="198">
        <v>35350</v>
      </c>
      <c r="K24" s="198">
        <v>37800</v>
      </c>
      <c r="L24" s="198">
        <v>40200</v>
      </c>
      <c r="M24" s="3">
        <v>25620</v>
      </c>
      <c r="N24" s="3">
        <v>29280</v>
      </c>
      <c r="O24" s="3">
        <v>32940</v>
      </c>
      <c r="P24" s="3">
        <v>36540</v>
      </c>
      <c r="Q24" s="3">
        <v>39480</v>
      </c>
      <c r="R24" s="3">
        <v>42420</v>
      </c>
      <c r="S24" s="3">
        <v>45360</v>
      </c>
      <c r="T24" s="3">
        <v>48240</v>
      </c>
      <c r="U24" t="s">
        <v>286</v>
      </c>
      <c r="V24" s="182">
        <v>21700</v>
      </c>
      <c r="W24" s="182">
        <v>24800</v>
      </c>
      <c r="X24" s="182">
        <v>27900</v>
      </c>
      <c r="Y24" s="182">
        <v>31000</v>
      </c>
      <c r="Z24" s="182">
        <v>33500</v>
      </c>
      <c r="AA24" s="182">
        <v>36000</v>
      </c>
      <c r="AB24" s="182">
        <v>38450</v>
      </c>
      <c r="AC24" s="182">
        <v>40950</v>
      </c>
      <c r="AD24" s="199">
        <v>26040</v>
      </c>
      <c r="AE24" s="199">
        <v>29760</v>
      </c>
      <c r="AF24" s="199">
        <v>33480</v>
      </c>
      <c r="AG24" s="199">
        <v>37200</v>
      </c>
      <c r="AH24" s="199">
        <v>40200</v>
      </c>
      <c r="AI24" s="199">
        <v>43200</v>
      </c>
      <c r="AJ24" s="199">
        <v>46140</v>
      </c>
      <c r="AK24" s="19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8">
        <v>20900</v>
      </c>
      <c r="F25" s="198">
        <v>23850</v>
      </c>
      <c r="G25" s="198">
        <v>26850</v>
      </c>
      <c r="H25" s="198">
        <v>29800</v>
      </c>
      <c r="I25" s="198">
        <v>32200</v>
      </c>
      <c r="J25" s="198">
        <v>34600</v>
      </c>
      <c r="K25" s="198">
        <v>37000</v>
      </c>
      <c r="L25" s="198">
        <v>39350</v>
      </c>
      <c r="M25" s="3">
        <v>25080</v>
      </c>
      <c r="N25" s="3">
        <v>28620</v>
      </c>
      <c r="O25" s="3">
        <v>32220</v>
      </c>
      <c r="P25" s="3">
        <v>35760</v>
      </c>
      <c r="Q25" s="3">
        <v>38640</v>
      </c>
      <c r="R25" s="3">
        <v>41520</v>
      </c>
      <c r="S25" s="3">
        <v>44400</v>
      </c>
      <c r="T25" s="3">
        <v>47220</v>
      </c>
      <c r="U25" t="s">
        <v>286</v>
      </c>
      <c r="V25" s="182">
        <v>23200</v>
      </c>
      <c r="W25" s="182">
        <v>26500</v>
      </c>
      <c r="X25" s="182">
        <v>29800</v>
      </c>
      <c r="Y25" s="182">
        <v>33100</v>
      </c>
      <c r="Z25" s="182">
        <v>35750</v>
      </c>
      <c r="AA25" s="182">
        <v>38400</v>
      </c>
      <c r="AB25" s="182">
        <v>41050</v>
      </c>
      <c r="AC25" s="182">
        <v>43700</v>
      </c>
      <c r="AD25" s="199">
        <v>27840</v>
      </c>
      <c r="AE25" s="199">
        <v>31800</v>
      </c>
      <c r="AF25" s="199">
        <v>35760</v>
      </c>
      <c r="AG25" s="199">
        <v>39720</v>
      </c>
      <c r="AH25" s="199">
        <v>42900</v>
      </c>
      <c r="AI25" s="199">
        <v>46080</v>
      </c>
      <c r="AJ25" s="199">
        <v>49260</v>
      </c>
      <c r="AK25" s="19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8">
        <v>18450</v>
      </c>
      <c r="F26" s="198">
        <v>21100</v>
      </c>
      <c r="G26" s="198">
        <v>23750</v>
      </c>
      <c r="H26" s="198">
        <v>26350</v>
      </c>
      <c r="I26" s="198">
        <v>28500</v>
      </c>
      <c r="J26" s="198">
        <v>30600</v>
      </c>
      <c r="K26" s="198">
        <v>32700</v>
      </c>
      <c r="L26" s="198">
        <v>34800</v>
      </c>
      <c r="M26" s="3">
        <v>22140</v>
      </c>
      <c r="N26" s="3">
        <v>25320</v>
      </c>
      <c r="O26" s="3">
        <v>28500</v>
      </c>
      <c r="P26" s="3">
        <v>31620</v>
      </c>
      <c r="Q26" s="3">
        <v>34200</v>
      </c>
      <c r="R26" s="3">
        <v>36720</v>
      </c>
      <c r="S26" s="3">
        <v>39240</v>
      </c>
      <c r="T26" s="3">
        <v>41760</v>
      </c>
      <c r="U26" t="s">
        <v>286</v>
      </c>
      <c r="V26" s="182">
        <v>19050</v>
      </c>
      <c r="W26" s="182">
        <v>21750</v>
      </c>
      <c r="X26" s="182">
        <v>24450</v>
      </c>
      <c r="Y26" s="182">
        <v>27150</v>
      </c>
      <c r="Z26" s="182">
        <v>29350</v>
      </c>
      <c r="AA26" s="182">
        <v>31500</v>
      </c>
      <c r="AB26" s="182">
        <v>33700</v>
      </c>
      <c r="AC26" s="182">
        <v>35850</v>
      </c>
      <c r="AD26" s="199">
        <v>22860</v>
      </c>
      <c r="AE26" s="199">
        <v>26100</v>
      </c>
      <c r="AF26" s="199">
        <v>29340</v>
      </c>
      <c r="AG26" s="199">
        <v>32580</v>
      </c>
      <c r="AH26" s="199">
        <v>35220</v>
      </c>
      <c r="AI26" s="199">
        <v>37800</v>
      </c>
      <c r="AJ26" s="199">
        <v>40440</v>
      </c>
      <c r="AK26" s="19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8">
        <v>18350</v>
      </c>
      <c r="F27" s="198">
        <v>21000</v>
      </c>
      <c r="G27" s="198">
        <v>23600</v>
      </c>
      <c r="H27" s="198">
        <v>26200</v>
      </c>
      <c r="I27" s="198">
        <v>28300</v>
      </c>
      <c r="J27" s="198">
        <v>30400</v>
      </c>
      <c r="K27" s="198">
        <v>32500</v>
      </c>
      <c r="L27" s="19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8">
        <v>18450</v>
      </c>
      <c r="F28" s="198">
        <v>21100</v>
      </c>
      <c r="G28" s="198">
        <v>23750</v>
      </c>
      <c r="H28" s="198">
        <v>26350</v>
      </c>
      <c r="I28" s="198">
        <v>28500</v>
      </c>
      <c r="J28" s="198">
        <v>30600</v>
      </c>
      <c r="K28" s="198">
        <v>32700</v>
      </c>
      <c r="L28" s="19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8">
        <v>21350</v>
      </c>
      <c r="F29" s="198">
        <v>24400</v>
      </c>
      <c r="G29" s="198">
        <v>27450</v>
      </c>
      <c r="H29" s="198">
        <v>30450</v>
      </c>
      <c r="I29" s="198">
        <v>32900</v>
      </c>
      <c r="J29" s="198">
        <v>35350</v>
      </c>
      <c r="K29" s="198">
        <v>37800</v>
      </c>
      <c r="L29" s="198">
        <v>40200</v>
      </c>
      <c r="M29" s="3">
        <v>25620</v>
      </c>
      <c r="N29" s="3">
        <v>29280</v>
      </c>
      <c r="O29" s="3">
        <v>32940</v>
      </c>
      <c r="P29" s="3">
        <v>36540</v>
      </c>
      <c r="Q29" s="3">
        <v>39480</v>
      </c>
      <c r="R29" s="3">
        <v>42420</v>
      </c>
      <c r="S29" s="3">
        <v>45360</v>
      </c>
      <c r="T29" s="3">
        <v>48240</v>
      </c>
      <c r="U29" t="s">
        <v>286</v>
      </c>
      <c r="V29" s="182">
        <v>21700</v>
      </c>
      <c r="W29" s="182">
        <v>24800</v>
      </c>
      <c r="X29" s="182">
        <v>27900</v>
      </c>
      <c r="Y29" s="182">
        <v>31000</v>
      </c>
      <c r="Z29" s="182">
        <v>33500</v>
      </c>
      <c r="AA29" s="182">
        <v>36000</v>
      </c>
      <c r="AB29" s="182">
        <v>38450</v>
      </c>
      <c r="AC29" s="182">
        <v>40950</v>
      </c>
      <c r="AD29" s="199">
        <v>26040</v>
      </c>
      <c r="AE29" s="199">
        <v>29760</v>
      </c>
      <c r="AF29" s="199">
        <v>33480</v>
      </c>
      <c r="AG29" s="199">
        <v>37200</v>
      </c>
      <c r="AH29" s="199">
        <v>40200</v>
      </c>
      <c r="AI29" s="199">
        <v>43200</v>
      </c>
      <c r="AJ29" s="199">
        <v>46140</v>
      </c>
      <c r="AK29" s="19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8">
        <v>21600</v>
      </c>
      <c r="F30" s="198">
        <v>24650</v>
      </c>
      <c r="G30" s="198">
        <v>27750</v>
      </c>
      <c r="H30" s="198">
        <v>30800</v>
      </c>
      <c r="I30" s="198">
        <v>33300</v>
      </c>
      <c r="J30" s="198">
        <v>35750</v>
      </c>
      <c r="K30" s="198">
        <v>38200</v>
      </c>
      <c r="L30" s="198">
        <v>40700</v>
      </c>
      <c r="M30" s="3">
        <v>25920</v>
      </c>
      <c r="N30" s="3">
        <v>29580</v>
      </c>
      <c r="O30" s="3">
        <v>33300</v>
      </c>
      <c r="P30" s="3">
        <v>36960</v>
      </c>
      <c r="Q30" s="3">
        <v>39960</v>
      </c>
      <c r="R30" s="3">
        <v>42900</v>
      </c>
      <c r="S30" s="3">
        <v>45840</v>
      </c>
      <c r="T30" s="3">
        <v>48840</v>
      </c>
      <c r="U30" t="s">
        <v>286</v>
      </c>
      <c r="V30" s="182">
        <v>21600</v>
      </c>
      <c r="W30" s="182">
        <v>24700</v>
      </c>
      <c r="X30" s="182">
        <v>27800</v>
      </c>
      <c r="Y30" s="182">
        <v>30850</v>
      </c>
      <c r="Z30" s="182">
        <v>33350</v>
      </c>
      <c r="AA30" s="182">
        <v>35800</v>
      </c>
      <c r="AB30" s="182">
        <v>38300</v>
      </c>
      <c r="AC30" s="182">
        <v>40750</v>
      </c>
      <c r="AD30" s="199">
        <v>25920</v>
      </c>
      <c r="AE30" s="199">
        <v>29640</v>
      </c>
      <c r="AF30" s="199">
        <v>33360</v>
      </c>
      <c r="AG30" s="199">
        <v>37020</v>
      </c>
      <c r="AH30" s="199">
        <v>40020</v>
      </c>
      <c r="AI30" s="199">
        <v>42960</v>
      </c>
      <c r="AJ30" s="199">
        <v>45960</v>
      </c>
      <c r="AK30" s="19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8">
        <v>26900</v>
      </c>
      <c r="F31" s="198">
        <v>30750</v>
      </c>
      <c r="G31" s="198">
        <v>34600</v>
      </c>
      <c r="H31" s="198">
        <v>38400</v>
      </c>
      <c r="I31" s="198">
        <v>41500</v>
      </c>
      <c r="J31" s="198">
        <v>44550</v>
      </c>
      <c r="K31" s="198">
        <v>47650</v>
      </c>
      <c r="L31" s="198">
        <v>50700</v>
      </c>
      <c r="M31" s="3">
        <v>32280</v>
      </c>
      <c r="N31" s="3">
        <v>36900</v>
      </c>
      <c r="O31" s="3">
        <v>41520</v>
      </c>
      <c r="P31" s="3">
        <v>46080</v>
      </c>
      <c r="Q31" s="3">
        <v>49800</v>
      </c>
      <c r="R31" s="3">
        <v>53460</v>
      </c>
      <c r="S31" s="3">
        <v>57180</v>
      </c>
      <c r="T31" s="3">
        <v>60840</v>
      </c>
      <c r="U31" t="s">
        <v>286</v>
      </c>
      <c r="V31" s="182">
        <v>27650</v>
      </c>
      <c r="W31" s="182">
        <v>31600</v>
      </c>
      <c r="X31" s="182">
        <v>35550</v>
      </c>
      <c r="Y31" s="182">
        <v>39500</v>
      </c>
      <c r="Z31" s="182">
        <v>42700</v>
      </c>
      <c r="AA31" s="182">
        <v>45850</v>
      </c>
      <c r="AB31" s="182">
        <v>49000</v>
      </c>
      <c r="AC31" s="182">
        <v>52150</v>
      </c>
      <c r="AD31" s="199">
        <v>33180</v>
      </c>
      <c r="AE31" s="199">
        <v>37920</v>
      </c>
      <c r="AF31" s="199">
        <v>42660</v>
      </c>
      <c r="AG31" s="199">
        <v>47400</v>
      </c>
      <c r="AH31" s="199">
        <v>51240</v>
      </c>
      <c r="AI31" s="199">
        <v>55020</v>
      </c>
      <c r="AJ31" s="199">
        <v>58800</v>
      </c>
      <c r="AK31" s="19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8">
        <v>20300</v>
      </c>
      <c r="F32" s="198">
        <v>23200</v>
      </c>
      <c r="G32" s="198">
        <v>26100</v>
      </c>
      <c r="H32" s="198">
        <v>28950</v>
      </c>
      <c r="I32" s="198">
        <v>31300</v>
      </c>
      <c r="J32" s="198">
        <v>33600</v>
      </c>
      <c r="K32" s="198">
        <v>35900</v>
      </c>
      <c r="L32" s="19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8">
        <v>19500</v>
      </c>
      <c r="F33" s="198">
        <v>22250</v>
      </c>
      <c r="G33" s="198">
        <v>25050</v>
      </c>
      <c r="H33" s="198">
        <v>27800</v>
      </c>
      <c r="I33" s="198">
        <v>30050</v>
      </c>
      <c r="J33" s="198">
        <v>32250</v>
      </c>
      <c r="K33" s="198">
        <v>34500</v>
      </c>
      <c r="L33" s="198">
        <v>36700</v>
      </c>
      <c r="M33" s="3">
        <v>23400</v>
      </c>
      <c r="N33" s="3">
        <v>26700</v>
      </c>
      <c r="O33" s="3">
        <v>30060</v>
      </c>
      <c r="P33" s="3">
        <v>33360</v>
      </c>
      <c r="Q33" s="3">
        <v>36060</v>
      </c>
      <c r="R33" s="3">
        <v>38700</v>
      </c>
      <c r="S33" s="3">
        <v>41400</v>
      </c>
      <c r="T33" s="3">
        <v>44040</v>
      </c>
      <c r="U33" t="s">
        <v>286</v>
      </c>
      <c r="V33" s="182">
        <v>20200</v>
      </c>
      <c r="W33" s="182">
        <v>23100</v>
      </c>
      <c r="X33" s="182">
        <v>26000</v>
      </c>
      <c r="Y33" s="182">
        <v>28850</v>
      </c>
      <c r="Z33" s="182">
        <v>31200</v>
      </c>
      <c r="AA33" s="182">
        <v>33500</v>
      </c>
      <c r="AB33" s="182">
        <v>35800</v>
      </c>
      <c r="AC33" s="182">
        <v>38100</v>
      </c>
      <c r="AD33" s="199">
        <v>24240</v>
      </c>
      <c r="AE33" s="199">
        <v>27720</v>
      </c>
      <c r="AF33" s="199">
        <v>31200</v>
      </c>
      <c r="AG33" s="199">
        <v>34620</v>
      </c>
      <c r="AH33" s="199">
        <v>37440</v>
      </c>
      <c r="AI33" s="199">
        <v>40200</v>
      </c>
      <c r="AJ33" s="199">
        <v>42960</v>
      </c>
      <c r="AK33" s="19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8">
        <v>18350</v>
      </c>
      <c r="F34" s="198">
        <v>21000</v>
      </c>
      <c r="G34" s="198">
        <v>23600</v>
      </c>
      <c r="H34" s="198">
        <v>26200</v>
      </c>
      <c r="I34" s="198">
        <v>28300</v>
      </c>
      <c r="J34" s="198">
        <v>30400</v>
      </c>
      <c r="K34" s="198">
        <v>32500</v>
      </c>
      <c r="L34" s="198">
        <v>34600</v>
      </c>
      <c r="M34" s="3">
        <v>22020</v>
      </c>
      <c r="N34" s="3">
        <v>25200</v>
      </c>
      <c r="O34" s="3">
        <v>28320</v>
      </c>
      <c r="P34" s="3">
        <v>31440</v>
      </c>
      <c r="Q34" s="3">
        <v>33960</v>
      </c>
      <c r="R34" s="3">
        <v>36480</v>
      </c>
      <c r="S34" s="3">
        <v>39000</v>
      </c>
      <c r="T34" s="3">
        <v>41520</v>
      </c>
      <c r="U34" t="s">
        <v>286</v>
      </c>
      <c r="V34" s="182">
        <v>18400</v>
      </c>
      <c r="W34" s="182">
        <v>21000</v>
      </c>
      <c r="X34" s="182">
        <v>23650</v>
      </c>
      <c r="Y34" s="182">
        <v>26250</v>
      </c>
      <c r="Z34" s="182">
        <v>28350</v>
      </c>
      <c r="AA34" s="182">
        <v>30450</v>
      </c>
      <c r="AB34" s="182">
        <v>32550</v>
      </c>
      <c r="AC34" s="182">
        <v>34650</v>
      </c>
      <c r="AD34" s="199">
        <v>22080</v>
      </c>
      <c r="AE34" s="199">
        <v>25200</v>
      </c>
      <c r="AF34" s="199">
        <v>28380</v>
      </c>
      <c r="AG34" s="199">
        <v>31500</v>
      </c>
      <c r="AH34" s="199">
        <v>34020</v>
      </c>
      <c r="AI34" s="199">
        <v>36540</v>
      </c>
      <c r="AJ34" s="199">
        <v>39060</v>
      </c>
      <c r="AK34" s="19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8">
        <v>18350</v>
      </c>
      <c r="F35" s="198">
        <v>21000</v>
      </c>
      <c r="G35" s="198">
        <v>23600</v>
      </c>
      <c r="H35" s="198">
        <v>26200</v>
      </c>
      <c r="I35" s="198">
        <v>28300</v>
      </c>
      <c r="J35" s="198">
        <v>30400</v>
      </c>
      <c r="K35" s="198">
        <v>32500</v>
      </c>
      <c r="L35" s="19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8">
        <v>21150</v>
      </c>
      <c r="F36" s="198">
        <v>24150</v>
      </c>
      <c r="G36" s="198">
        <v>27150</v>
      </c>
      <c r="H36" s="198">
        <v>30150</v>
      </c>
      <c r="I36" s="198">
        <v>32600</v>
      </c>
      <c r="J36" s="198">
        <v>35000</v>
      </c>
      <c r="K36" s="198">
        <v>37400</v>
      </c>
      <c r="L36" s="198">
        <v>39800</v>
      </c>
      <c r="M36" s="3">
        <v>25380</v>
      </c>
      <c r="N36" s="3">
        <v>28980</v>
      </c>
      <c r="O36" s="3">
        <v>32580</v>
      </c>
      <c r="P36" s="3">
        <v>36180</v>
      </c>
      <c r="Q36" s="3">
        <v>39120</v>
      </c>
      <c r="R36" s="3">
        <v>42000</v>
      </c>
      <c r="S36" s="3">
        <v>44880</v>
      </c>
      <c r="T36" s="3">
        <v>47760</v>
      </c>
      <c r="U36" t="s">
        <v>286</v>
      </c>
      <c r="V36" s="182">
        <v>22200</v>
      </c>
      <c r="W36" s="182">
        <v>25400</v>
      </c>
      <c r="X36" s="182">
        <v>28550</v>
      </c>
      <c r="Y36" s="182">
        <v>31700</v>
      </c>
      <c r="Z36" s="182">
        <v>34250</v>
      </c>
      <c r="AA36" s="182">
        <v>36800</v>
      </c>
      <c r="AB36" s="182">
        <v>39350</v>
      </c>
      <c r="AC36" s="182">
        <v>41850</v>
      </c>
      <c r="AD36" s="199">
        <v>26640</v>
      </c>
      <c r="AE36" s="199">
        <v>30480</v>
      </c>
      <c r="AF36" s="199">
        <v>34260</v>
      </c>
      <c r="AG36" s="199">
        <v>38040</v>
      </c>
      <c r="AH36" s="199">
        <v>41100</v>
      </c>
      <c r="AI36" s="199">
        <v>44160</v>
      </c>
      <c r="AJ36" s="199">
        <v>47220</v>
      </c>
      <c r="AK36" s="19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8">
        <v>18350</v>
      </c>
      <c r="F37" s="198">
        <v>21000</v>
      </c>
      <c r="G37" s="198">
        <v>23600</v>
      </c>
      <c r="H37" s="198">
        <v>26200</v>
      </c>
      <c r="I37" s="198">
        <v>28300</v>
      </c>
      <c r="J37" s="198">
        <v>30400</v>
      </c>
      <c r="K37" s="198">
        <v>32500</v>
      </c>
      <c r="L37" s="19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8">
        <v>18350</v>
      </c>
      <c r="F38" s="198">
        <v>21000</v>
      </c>
      <c r="G38" s="198">
        <v>23600</v>
      </c>
      <c r="H38" s="198">
        <v>26200</v>
      </c>
      <c r="I38" s="198">
        <v>28300</v>
      </c>
      <c r="J38" s="198">
        <v>30400</v>
      </c>
      <c r="K38" s="198">
        <v>32500</v>
      </c>
      <c r="L38" s="19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8">
        <v>24300</v>
      </c>
      <c r="F39" s="198">
        <v>27750</v>
      </c>
      <c r="G39" s="198">
        <v>31200</v>
      </c>
      <c r="H39" s="198">
        <v>34650</v>
      </c>
      <c r="I39" s="198">
        <v>37450</v>
      </c>
      <c r="J39" s="198">
        <v>40200</v>
      </c>
      <c r="K39" s="198">
        <v>43000</v>
      </c>
      <c r="L39" s="19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8">
        <v>18350</v>
      </c>
      <c r="F40" s="198">
        <v>21000</v>
      </c>
      <c r="G40" s="198">
        <v>23600</v>
      </c>
      <c r="H40" s="198">
        <v>26200</v>
      </c>
      <c r="I40" s="198">
        <v>28300</v>
      </c>
      <c r="J40" s="198">
        <v>30400</v>
      </c>
      <c r="K40" s="198">
        <v>32500</v>
      </c>
      <c r="L40" s="198">
        <v>34600</v>
      </c>
      <c r="M40" s="3">
        <v>22020</v>
      </c>
      <c r="N40" s="3">
        <v>25200</v>
      </c>
      <c r="O40" s="3">
        <v>28320</v>
      </c>
      <c r="P40" s="3">
        <v>31440</v>
      </c>
      <c r="Q40" s="3">
        <v>33960</v>
      </c>
      <c r="R40" s="3">
        <v>36480</v>
      </c>
      <c r="S40" s="3">
        <v>39000</v>
      </c>
      <c r="T40" s="3">
        <v>41520</v>
      </c>
      <c r="U40" t="s">
        <v>286</v>
      </c>
      <c r="V40" s="182">
        <v>18500</v>
      </c>
      <c r="W40" s="182">
        <v>21150</v>
      </c>
      <c r="X40" s="182">
        <v>23800</v>
      </c>
      <c r="Y40" s="182">
        <v>26400</v>
      </c>
      <c r="Z40" s="182">
        <v>28550</v>
      </c>
      <c r="AA40" s="182">
        <v>30650</v>
      </c>
      <c r="AB40" s="182">
        <v>32750</v>
      </c>
      <c r="AC40" s="182">
        <v>34850</v>
      </c>
      <c r="AD40" s="199">
        <v>22200</v>
      </c>
      <c r="AE40" s="199">
        <v>25380</v>
      </c>
      <c r="AF40" s="199">
        <v>28560</v>
      </c>
      <c r="AG40" s="199">
        <v>31680</v>
      </c>
      <c r="AH40" s="199">
        <v>34260</v>
      </c>
      <c r="AI40" s="199">
        <v>36780</v>
      </c>
      <c r="AJ40" s="199">
        <v>39300</v>
      </c>
      <c r="AK40" s="19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8">
        <v>20100</v>
      </c>
      <c r="F41" s="198">
        <v>23000</v>
      </c>
      <c r="G41" s="198">
        <v>25850</v>
      </c>
      <c r="H41" s="198">
        <v>28700</v>
      </c>
      <c r="I41" s="198">
        <v>31000</v>
      </c>
      <c r="J41" s="198">
        <v>33300</v>
      </c>
      <c r="K41" s="198">
        <v>35600</v>
      </c>
      <c r="L41" s="198">
        <v>37900</v>
      </c>
      <c r="M41" s="3">
        <v>24120</v>
      </c>
      <c r="N41" s="3">
        <v>27600</v>
      </c>
      <c r="O41" s="3">
        <v>31020</v>
      </c>
      <c r="P41" s="3">
        <v>34440</v>
      </c>
      <c r="Q41" s="3">
        <v>37200</v>
      </c>
      <c r="R41" s="3">
        <v>39960</v>
      </c>
      <c r="S41" s="3">
        <v>42720</v>
      </c>
      <c r="T41" s="3">
        <v>45480</v>
      </c>
      <c r="U41" t="s">
        <v>286</v>
      </c>
      <c r="V41" s="182">
        <v>20800</v>
      </c>
      <c r="W41" s="182">
        <v>23750</v>
      </c>
      <c r="X41" s="182">
        <v>26700</v>
      </c>
      <c r="Y41" s="182">
        <v>29650</v>
      </c>
      <c r="Z41" s="182">
        <v>32050</v>
      </c>
      <c r="AA41" s="182">
        <v>34400</v>
      </c>
      <c r="AB41" s="182">
        <v>36800</v>
      </c>
      <c r="AC41" s="182">
        <v>39150</v>
      </c>
      <c r="AD41" s="199">
        <v>24960</v>
      </c>
      <c r="AE41" s="199">
        <v>28500</v>
      </c>
      <c r="AF41" s="199">
        <v>32040</v>
      </c>
      <c r="AG41" s="199">
        <v>35580</v>
      </c>
      <c r="AH41" s="199">
        <v>38460</v>
      </c>
      <c r="AI41" s="199">
        <v>41280</v>
      </c>
      <c r="AJ41" s="199">
        <v>44160</v>
      </c>
      <c r="AK41" s="19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8">
        <v>20350</v>
      </c>
      <c r="F42" s="198">
        <v>23250</v>
      </c>
      <c r="G42" s="198">
        <v>26150</v>
      </c>
      <c r="H42" s="198">
        <v>29050</v>
      </c>
      <c r="I42" s="198">
        <v>31400</v>
      </c>
      <c r="J42" s="198">
        <v>33700</v>
      </c>
      <c r="K42" s="198">
        <v>36050</v>
      </c>
      <c r="L42" s="19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8">
        <v>18350</v>
      </c>
      <c r="F43" s="198">
        <v>21000</v>
      </c>
      <c r="G43" s="198">
        <v>23600</v>
      </c>
      <c r="H43" s="198">
        <v>26200</v>
      </c>
      <c r="I43" s="198">
        <v>28300</v>
      </c>
      <c r="J43" s="198">
        <v>30400</v>
      </c>
      <c r="K43" s="198">
        <v>32500</v>
      </c>
      <c r="L43" s="198">
        <v>34600</v>
      </c>
      <c r="M43" s="3">
        <v>22020</v>
      </c>
      <c r="N43" s="3">
        <v>25200</v>
      </c>
      <c r="O43" s="3">
        <v>28320</v>
      </c>
      <c r="P43" s="3">
        <v>31440</v>
      </c>
      <c r="Q43" s="3">
        <v>33960</v>
      </c>
      <c r="R43" s="3">
        <v>36480</v>
      </c>
      <c r="S43" s="3">
        <v>39000</v>
      </c>
      <c r="T43" s="3">
        <v>41520</v>
      </c>
      <c r="U43" t="s">
        <v>286</v>
      </c>
      <c r="V43" s="182">
        <v>20000</v>
      </c>
      <c r="W43" s="182">
        <v>22850</v>
      </c>
      <c r="X43" s="182">
        <v>25700</v>
      </c>
      <c r="Y43" s="182">
        <v>28550</v>
      </c>
      <c r="Z43" s="182">
        <v>30850</v>
      </c>
      <c r="AA43" s="182">
        <v>33150</v>
      </c>
      <c r="AB43" s="182">
        <v>35450</v>
      </c>
      <c r="AC43" s="182">
        <v>37700</v>
      </c>
      <c r="AD43" s="199">
        <v>24000</v>
      </c>
      <c r="AE43" s="199">
        <v>27420</v>
      </c>
      <c r="AF43" s="199">
        <v>30840</v>
      </c>
      <c r="AG43" s="199">
        <v>34260</v>
      </c>
      <c r="AH43" s="199">
        <v>37020</v>
      </c>
      <c r="AI43" s="199">
        <v>39780</v>
      </c>
      <c r="AJ43" s="199">
        <v>42540</v>
      </c>
      <c r="AK43" s="19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8">
        <v>20100</v>
      </c>
      <c r="F44" s="198">
        <v>23000</v>
      </c>
      <c r="G44" s="198">
        <v>25850</v>
      </c>
      <c r="H44" s="198">
        <v>28700</v>
      </c>
      <c r="I44" s="198">
        <v>31000</v>
      </c>
      <c r="J44" s="198">
        <v>33300</v>
      </c>
      <c r="K44" s="198">
        <v>35600</v>
      </c>
      <c r="L44" s="198">
        <v>37900</v>
      </c>
      <c r="M44" s="3">
        <v>24120</v>
      </c>
      <c r="N44" s="3">
        <v>27600</v>
      </c>
      <c r="O44" s="3">
        <v>31020</v>
      </c>
      <c r="P44" s="3">
        <v>34440</v>
      </c>
      <c r="Q44" s="3">
        <v>37200</v>
      </c>
      <c r="R44" s="3">
        <v>39960</v>
      </c>
      <c r="S44" s="3">
        <v>42720</v>
      </c>
      <c r="T44" s="3">
        <v>45480</v>
      </c>
      <c r="U44" t="s">
        <v>286</v>
      </c>
      <c r="V44" s="182">
        <v>20650</v>
      </c>
      <c r="W44" s="182">
        <v>23600</v>
      </c>
      <c r="X44" s="182">
        <v>26550</v>
      </c>
      <c r="Y44" s="182">
        <v>29500</v>
      </c>
      <c r="Z44" s="182">
        <v>31900</v>
      </c>
      <c r="AA44" s="182">
        <v>34250</v>
      </c>
      <c r="AB44" s="182">
        <v>36600</v>
      </c>
      <c r="AC44" s="182">
        <v>38950</v>
      </c>
      <c r="AD44" s="199">
        <v>24780</v>
      </c>
      <c r="AE44" s="199">
        <v>28320</v>
      </c>
      <c r="AF44" s="199">
        <v>31860</v>
      </c>
      <c r="AG44" s="199">
        <v>35400</v>
      </c>
      <c r="AH44" s="199">
        <v>38280</v>
      </c>
      <c r="AI44" s="199">
        <v>41100</v>
      </c>
      <c r="AJ44" s="199">
        <v>43920</v>
      </c>
      <c r="AK44" s="19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8">
        <v>18350</v>
      </c>
      <c r="F45" s="198">
        <v>21000</v>
      </c>
      <c r="G45" s="198">
        <v>23600</v>
      </c>
      <c r="H45" s="198">
        <v>26200</v>
      </c>
      <c r="I45" s="198">
        <v>28300</v>
      </c>
      <c r="J45" s="198">
        <v>30400</v>
      </c>
      <c r="K45" s="198">
        <v>32500</v>
      </c>
      <c r="L45" s="19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8">
        <v>24650</v>
      </c>
      <c r="F46" s="198">
        <v>28200</v>
      </c>
      <c r="G46" s="198">
        <v>31700</v>
      </c>
      <c r="H46" s="198">
        <v>35200</v>
      </c>
      <c r="I46" s="198">
        <v>38050</v>
      </c>
      <c r="J46" s="198">
        <v>40850</v>
      </c>
      <c r="K46" s="198">
        <v>43650</v>
      </c>
      <c r="L46" s="198">
        <v>46500</v>
      </c>
      <c r="M46" s="3">
        <v>29580</v>
      </c>
      <c r="N46" s="3">
        <v>33840</v>
      </c>
      <c r="O46" s="3">
        <v>38040</v>
      </c>
      <c r="P46" s="3">
        <v>42240</v>
      </c>
      <c r="Q46" s="3">
        <v>45660</v>
      </c>
      <c r="R46" s="3">
        <v>49020</v>
      </c>
      <c r="S46" s="3">
        <v>52380</v>
      </c>
      <c r="T46" s="3">
        <v>55800</v>
      </c>
      <c r="U46" t="s">
        <v>286</v>
      </c>
      <c r="V46" s="182">
        <v>25300</v>
      </c>
      <c r="W46" s="182">
        <v>28900</v>
      </c>
      <c r="X46" s="182">
        <v>32500</v>
      </c>
      <c r="Y46" s="182">
        <v>36100</v>
      </c>
      <c r="Z46" s="182">
        <v>39000</v>
      </c>
      <c r="AA46" s="182">
        <v>41900</v>
      </c>
      <c r="AB46" s="182">
        <v>44800</v>
      </c>
      <c r="AC46" s="182">
        <v>47700</v>
      </c>
      <c r="AD46" s="199">
        <v>30360</v>
      </c>
      <c r="AE46" s="199">
        <v>34680</v>
      </c>
      <c r="AF46" s="199">
        <v>39000</v>
      </c>
      <c r="AG46" s="199">
        <v>43320</v>
      </c>
      <c r="AH46" s="199">
        <v>46800</v>
      </c>
      <c r="AI46" s="199">
        <v>50280</v>
      </c>
      <c r="AJ46" s="199">
        <v>53760</v>
      </c>
      <c r="AK46" s="19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8">
        <v>18350</v>
      </c>
      <c r="F47" s="198">
        <v>21000</v>
      </c>
      <c r="G47" s="198">
        <v>23600</v>
      </c>
      <c r="H47" s="198">
        <v>26200</v>
      </c>
      <c r="I47" s="198">
        <v>28300</v>
      </c>
      <c r="J47" s="198">
        <v>30400</v>
      </c>
      <c r="K47" s="198">
        <v>32500</v>
      </c>
      <c r="L47" s="198">
        <v>34600</v>
      </c>
      <c r="M47" s="3">
        <v>22020</v>
      </c>
      <c r="N47" s="3">
        <v>25200</v>
      </c>
      <c r="O47" s="3">
        <v>28320</v>
      </c>
      <c r="P47" s="3">
        <v>31440</v>
      </c>
      <c r="Q47" s="3">
        <v>33960</v>
      </c>
      <c r="R47" s="3">
        <v>36480</v>
      </c>
      <c r="S47" s="3">
        <v>39000</v>
      </c>
      <c r="T47" s="3">
        <v>41520</v>
      </c>
      <c r="U47" t="s">
        <v>286</v>
      </c>
      <c r="V47" s="182">
        <v>20950</v>
      </c>
      <c r="W47" s="182">
        <v>23950</v>
      </c>
      <c r="X47" s="182">
        <v>26950</v>
      </c>
      <c r="Y47" s="182">
        <v>29900</v>
      </c>
      <c r="Z47" s="182">
        <v>32300</v>
      </c>
      <c r="AA47" s="182">
        <v>34700</v>
      </c>
      <c r="AB47" s="182">
        <v>37100</v>
      </c>
      <c r="AC47" s="182">
        <v>39500</v>
      </c>
      <c r="AD47" s="199">
        <v>25140</v>
      </c>
      <c r="AE47" s="199">
        <v>28740</v>
      </c>
      <c r="AF47" s="199">
        <v>32340</v>
      </c>
      <c r="AG47" s="199">
        <v>35880</v>
      </c>
      <c r="AH47" s="199">
        <v>38760</v>
      </c>
      <c r="AI47" s="199">
        <v>41640</v>
      </c>
      <c r="AJ47" s="199">
        <v>44520</v>
      </c>
      <c r="AK47" s="19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8">
        <v>19850</v>
      </c>
      <c r="F48" s="198">
        <v>22650</v>
      </c>
      <c r="G48" s="198">
        <v>25500</v>
      </c>
      <c r="H48" s="198">
        <v>28300</v>
      </c>
      <c r="I48" s="198">
        <v>30600</v>
      </c>
      <c r="J48" s="198">
        <v>32850</v>
      </c>
      <c r="K48" s="198">
        <v>35100</v>
      </c>
      <c r="L48" s="19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8">
        <v>21800</v>
      </c>
      <c r="F49" s="198">
        <v>24900</v>
      </c>
      <c r="G49" s="198">
        <v>28000</v>
      </c>
      <c r="H49" s="198">
        <v>31100</v>
      </c>
      <c r="I49" s="198">
        <v>33600</v>
      </c>
      <c r="J49" s="198">
        <v>36100</v>
      </c>
      <c r="K49" s="198">
        <v>38600</v>
      </c>
      <c r="L49" s="19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8">
        <v>18350</v>
      </c>
      <c r="F50" s="198">
        <v>21000</v>
      </c>
      <c r="G50" s="198">
        <v>23600</v>
      </c>
      <c r="H50" s="198">
        <v>26200</v>
      </c>
      <c r="I50" s="198">
        <v>28300</v>
      </c>
      <c r="J50" s="198">
        <v>30400</v>
      </c>
      <c r="K50" s="198">
        <v>32500</v>
      </c>
      <c r="L50" s="198">
        <v>34600</v>
      </c>
      <c r="M50" s="3">
        <v>22020</v>
      </c>
      <c r="N50" s="3">
        <v>25200</v>
      </c>
      <c r="O50" s="3">
        <v>28320</v>
      </c>
      <c r="P50" s="3">
        <v>31440</v>
      </c>
      <c r="Q50" s="3">
        <v>33960</v>
      </c>
      <c r="R50" s="3">
        <v>36480</v>
      </c>
      <c r="S50" s="3">
        <v>39000</v>
      </c>
      <c r="T50" s="3">
        <v>41520</v>
      </c>
      <c r="U50" t="s">
        <v>286</v>
      </c>
      <c r="V50" s="182">
        <v>18600</v>
      </c>
      <c r="W50" s="182">
        <v>21250</v>
      </c>
      <c r="X50" s="182">
        <v>23900</v>
      </c>
      <c r="Y50" s="182">
        <v>26550</v>
      </c>
      <c r="Z50" s="182">
        <v>28700</v>
      </c>
      <c r="AA50" s="182">
        <v>30800</v>
      </c>
      <c r="AB50" s="182">
        <v>32950</v>
      </c>
      <c r="AC50" s="182">
        <v>35050</v>
      </c>
      <c r="AD50" s="199">
        <v>22320</v>
      </c>
      <c r="AE50" s="199">
        <v>25500</v>
      </c>
      <c r="AF50" s="199">
        <v>28680</v>
      </c>
      <c r="AG50" s="199">
        <v>31860</v>
      </c>
      <c r="AH50" s="199">
        <v>34440</v>
      </c>
      <c r="AI50" s="199">
        <v>36960</v>
      </c>
      <c r="AJ50" s="199">
        <v>39540</v>
      </c>
      <c r="AK50" s="19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8">
        <v>21100</v>
      </c>
      <c r="F51" s="198">
        <v>24100</v>
      </c>
      <c r="G51" s="198">
        <v>27100</v>
      </c>
      <c r="H51" s="198">
        <v>30100</v>
      </c>
      <c r="I51" s="198">
        <v>32550</v>
      </c>
      <c r="J51" s="198">
        <v>34950</v>
      </c>
      <c r="K51" s="198">
        <v>37350</v>
      </c>
      <c r="L51" s="198">
        <v>39750</v>
      </c>
      <c r="M51" s="3">
        <v>25320</v>
      </c>
      <c r="N51" s="3">
        <v>28920</v>
      </c>
      <c r="O51" s="3">
        <v>32520</v>
      </c>
      <c r="P51" s="3">
        <v>36120</v>
      </c>
      <c r="Q51" s="3">
        <v>39060</v>
      </c>
      <c r="R51" s="3">
        <v>41940</v>
      </c>
      <c r="S51" s="3">
        <v>44820</v>
      </c>
      <c r="T51" s="3">
        <v>47700</v>
      </c>
      <c r="U51" t="s">
        <v>286</v>
      </c>
      <c r="V51" s="182">
        <v>21250</v>
      </c>
      <c r="W51" s="182">
        <v>24250</v>
      </c>
      <c r="X51" s="182">
        <v>27300</v>
      </c>
      <c r="Y51" s="182">
        <v>30300</v>
      </c>
      <c r="Z51" s="182">
        <v>32750</v>
      </c>
      <c r="AA51" s="182">
        <v>35150</v>
      </c>
      <c r="AB51" s="182">
        <v>37600</v>
      </c>
      <c r="AC51" s="182">
        <v>40000</v>
      </c>
      <c r="AD51" s="199">
        <v>25500</v>
      </c>
      <c r="AE51" s="199">
        <v>29100</v>
      </c>
      <c r="AF51" s="199">
        <v>32760</v>
      </c>
      <c r="AG51" s="199">
        <v>36360</v>
      </c>
      <c r="AH51" s="199">
        <v>39300</v>
      </c>
      <c r="AI51" s="199">
        <v>42180</v>
      </c>
      <c r="AJ51" s="199">
        <v>45120</v>
      </c>
      <c r="AK51" s="19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8">
        <v>21400</v>
      </c>
      <c r="F52" s="198">
        <v>24450</v>
      </c>
      <c r="G52" s="198">
        <v>27500</v>
      </c>
      <c r="H52" s="198">
        <v>30550</v>
      </c>
      <c r="I52" s="198">
        <v>33000</v>
      </c>
      <c r="J52" s="198">
        <v>35450</v>
      </c>
      <c r="K52" s="198">
        <v>37900</v>
      </c>
      <c r="L52" s="198">
        <v>40350</v>
      </c>
      <c r="M52" s="3">
        <v>25680</v>
      </c>
      <c r="N52" s="3">
        <v>29340</v>
      </c>
      <c r="O52" s="3">
        <v>33000</v>
      </c>
      <c r="P52" s="3">
        <v>36660</v>
      </c>
      <c r="Q52" s="3">
        <v>39600</v>
      </c>
      <c r="R52" s="3">
        <v>42540</v>
      </c>
      <c r="S52" s="3">
        <v>45480</v>
      </c>
      <c r="T52" s="3">
        <v>48420</v>
      </c>
      <c r="U52" t="s">
        <v>286</v>
      </c>
      <c r="V52" s="182">
        <v>21800</v>
      </c>
      <c r="W52" s="182">
        <v>24900</v>
      </c>
      <c r="X52" s="182">
        <v>28000</v>
      </c>
      <c r="Y52" s="182">
        <v>31100</v>
      </c>
      <c r="Z52" s="182">
        <v>33600</v>
      </c>
      <c r="AA52" s="182">
        <v>36100</v>
      </c>
      <c r="AB52" s="182">
        <v>38600</v>
      </c>
      <c r="AC52" s="182">
        <v>41100</v>
      </c>
      <c r="AD52" s="199">
        <v>26160</v>
      </c>
      <c r="AE52" s="199">
        <v>29880</v>
      </c>
      <c r="AF52" s="199">
        <v>33600</v>
      </c>
      <c r="AG52" s="199">
        <v>37320</v>
      </c>
      <c r="AH52" s="199">
        <v>40320</v>
      </c>
      <c r="AI52" s="199">
        <v>43320</v>
      </c>
      <c r="AJ52" s="199">
        <v>46320</v>
      </c>
      <c r="AK52" s="19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8">
        <v>20700</v>
      </c>
      <c r="F53" s="198">
        <v>23650</v>
      </c>
      <c r="G53" s="198">
        <v>26600</v>
      </c>
      <c r="H53" s="198">
        <v>29550</v>
      </c>
      <c r="I53" s="198">
        <v>31950</v>
      </c>
      <c r="J53" s="198">
        <v>34300</v>
      </c>
      <c r="K53" s="198">
        <v>36650</v>
      </c>
      <c r="L53" s="19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8">
        <v>18350</v>
      </c>
      <c r="F54" s="198">
        <v>21000</v>
      </c>
      <c r="G54" s="198">
        <v>23600</v>
      </c>
      <c r="H54" s="198">
        <v>26200</v>
      </c>
      <c r="I54" s="198">
        <v>28300</v>
      </c>
      <c r="J54" s="198">
        <v>30400</v>
      </c>
      <c r="K54" s="198">
        <v>32500</v>
      </c>
      <c r="L54" s="19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8">
        <v>20550</v>
      </c>
      <c r="F55" s="198">
        <v>23500</v>
      </c>
      <c r="G55" s="198">
        <v>26450</v>
      </c>
      <c r="H55" s="198">
        <v>29350</v>
      </c>
      <c r="I55" s="198">
        <v>31700</v>
      </c>
      <c r="J55" s="198">
        <v>34050</v>
      </c>
      <c r="K55" s="198">
        <v>36400</v>
      </c>
      <c r="L55" s="198">
        <v>38750</v>
      </c>
      <c r="M55" s="3">
        <v>24660</v>
      </c>
      <c r="N55" s="3">
        <v>28200</v>
      </c>
      <c r="O55" s="3">
        <v>31740</v>
      </c>
      <c r="P55" s="3">
        <v>35220</v>
      </c>
      <c r="Q55" s="3">
        <v>38040</v>
      </c>
      <c r="R55" s="3">
        <v>40860</v>
      </c>
      <c r="S55" s="3">
        <v>43680</v>
      </c>
      <c r="T55" s="3">
        <v>46500</v>
      </c>
      <c r="U55" t="s">
        <v>286</v>
      </c>
      <c r="V55" s="182">
        <v>21400</v>
      </c>
      <c r="W55" s="182">
        <v>24450</v>
      </c>
      <c r="X55" s="182">
        <v>27500</v>
      </c>
      <c r="Y55" s="182">
        <v>30550</v>
      </c>
      <c r="Z55" s="182">
        <v>33000</v>
      </c>
      <c r="AA55" s="182">
        <v>35450</v>
      </c>
      <c r="AB55" s="182">
        <v>37900</v>
      </c>
      <c r="AC55" s="182">
        <v>40350</v>
      </c>
      <c r="AD55" s="199">
        <v>25680</v>
      </c>
      <c r="AE55" s="199">
        <v>29340</v>
      </c>
      <c r="AF55" s="199">
        <v>33000</v>
      </c>
      <c r="AG55" s="199">
        <v>36660</v>
      </c>
      <c r="AH55" s="199">
        <v>39600</v>
      </c>
      <c r="AI55" s="199">
        <v>42540</v>
      </c>
      <c r="AJ55" s="199">
        <v>45480</v>
      </c>
      <c r="AK55" s="19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8">
        <v>19150</v>
      </c>
      <c r="F56" s="198">
        <v>21900</v>
      </c>
      <c r="G56" s="198">
        <v>24650</v>
      </c>
      <c r="H56" s="198">
        <v>27350</v>
      </c>
      <c r="I56" s="198">
        <v>29550</v>
      </c>
      <c r="J56" s="198">
        <v>31750</v>
      </c>
      <c r="K56" s="198">
        <v>33950</v>
      </c>
      <c r="L56" s="198">
        <v>36150</v>
      </c>
      <c r="M56" s="3">
        <v>22980</v>
      </c>
      <c r="N56" s="3">
        <v>26280</v>
      </c>
      <c r="O56" s="3">
        <v>29580</v>
      </c>
      <c r="P56" s="3">
        <v>32820</v>
      </c>
      <c r="Q56" s="3">
        <v>35460</v>
      </c>
      <c r="R56" s="3">
        <v>38100</v>
      </c>
      <c r="S56" s="3">
        <v>40740</v>
      </c>
      <c r="T56" s="3">
        <v>43380</v>
      </c>
      <c r="U56" t="s">
        <v>286</v>
      </c>
      <c r="V56" s="182">
        <v>20200</v>
      </c>
      <c r="W56" s="182">
        <v>23100</v>
      </c>
      <c r="X56" s="182">
        <v>26000</v>
      </c>
      <c r="Y56" s="182">
        <v>28850</v>
      </c>
      <c r="Z56" s="182">
        <v>31200</v>
      </c>
      <c r="AA56" s="182">
        <v>33500</v>
      </c>
      <c r="AB56" s="182">
        <v>35800</v>
      </c>
      <c r="AC56" s="182">
        <v>38100</v>
      </c>
      <c r="AD56" s="199">
        <v>24240</v>
      </c>
      <c r="AE56" s="199">
        <v>27720</v>
      </c>
      <c r="AF56" s="199">
        <v>31200</v>
      </c>
      <c r="AG56" s="199">
        <v>34620</v>
      </c>
      <c r="AH56" s="199">
        <v>37440</v>
      </c>
      <c r="AI56" s="199">
        <v>40200</v>
      </c>
      <c r="AJ56" s="199">
        <v>42960</v>
      </c>
      <c r="AK56" s="19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8">
        <v>19650</v>
      </c>
      <c r="F57" s="198">
        <v>22450</v>
      </c>
      <c r="G57" s="198">
        <v>25250</v>
      </c>
      <c r="H57" s="198">
        <v>28050</v>
      </c>
      <c r="I57" s="198">
        <v>30300</v>
      </c>
      <c r="J57" s="198">
        <v>32550</v>
      </c>
      <c r="K57" s="198">
        <v>34800</v>
      </c>
      <c r="L57" s="19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8">
        <v>18350</v>
      </c>
      <c r="F58" s="198">
        <v>21000</v>
      </c>
      <c r="G58" s="198">
        <v>23600</v>
      </c>
      <c r="H58" s="198">
        <v>26200</v>
      </c>
      <c r="I58" s="198">
        <v>28300</v>
      </c>
      <c r="J58" s="198">
        <v>30400</v>
      </c>
      <c r="K58" s="198">
        <v>32500</v>
      </c>
      <c r="L58" s="198">
        <v>34600</v>
      </c>
      <c r="M58" s="3">
        <v>22020</v>
      </c>
      <c r="N58" s="3">
        <v>25200</v>
      </c>
      <c r="O58" s="3">
        <v>28320</v>
      </c>
      <c r="P58" s="3">
        <v>31440</v>
      </c>
      <c r="Q58" s="3">
        <v>33960</v>
      </c>
      <c r="R58" s="3">
        <v>36480</v>
      </c>
      <c r="S58" s="3">
        <v>39000</v>
      </c>
      <c r="T58" s="3">
        <v>41520</v>
      </c>
      <c r="U58" t="s">
        <v>286</v>
      </c>
      <c r="V58" s="182">
        <v>21250</v>
      </c>
      <c r="W58" s="182">
        <v>24300</v>
      </c>
      <c r="X58" s="182">
        <v>27350</v>
      </c>
      <c r="Y58" s="182">
        <v>30350</v>
      </c>
      <c r="Z58" s="182">
        <v>32800</v>
      </c>
      <c r="AA58" s="182">
        <v>35250</v>
      </c>
      <c r="AB58" s="182">
        <v>37650</v>
      </c>
      <c r="AC58" s="182">
        <v>40100</v>
      </c>
      <c r="AD58" s="199">
        <v>25500</v>
      </c>
      <c r="AE58" s="199">
        <v>29160</v>
      </c>
      <c r="AF58" s="199">
        <v>32820</v>
      </c>
      <c r="AG58" s="199">
        <v>36420</v>
      </c>
      <c r="AH58" s="199">
        <v>39360</v>
      </c>
      <c r="AI58" s="199">
        <v>42300</v>
      </c>
      <c r="AJ58" s="199">
        <v>45180</v>
      </c>
      <c r="AK58" s="19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8">
        <v>18350</v>
      </c>
      <c r="F59" s="198">
        <v>21000</v>
      </c>
      <c r="G59" s="198">
        <v>23600</v>
      </c>
      <c r="H59" s="198">
        <v>26200</v>
      </c>
      <c r="I59" s="198">
        <v>28300</v>
      </c>
      <c r="J59" s="198">
        <v>30400</v>
      </c>
      <c r="K59" s="198">
        <v>32500</v>
      </c>
      <c r="L59" s="198">
        <v>34600</v>
      </c>
      <c r="M59" s="3">
        <v>22020</v>
      </c>
      <c r="N59" s="3">
        <v>25200</v>
      </c>
      <c r="O59" s="3">
        <v>28320</v>
      </c>
      <c r="P59" s="3">
        <v>31440</v>
      </c>
      <c r="Q59" s="3">
        <v>33960</v>
      </c>
      <c r="R59" s="3">
        <v>36480</v>
      </c>
      <c r="S59" s="3">
        <v>39000</v>
      </c>
      <c r="T59" s="3">
        <v>41520</v>
      </c>
      <c r="U59" t="s">
        <v>286</v>
      </c>
      <c r="V59" s="182">
        <v>20700</v>
      </c>
      <c r="W59" s="182">
        <v>23650</v>
      </c>
      <c r="X59" s="182">
        <v>26600</v>
      </c>
      <c r="Y59" s="182">
        <v>29550</v>
      </c>
      <c r="Z59" s="182">
        <v>31950</v>
      </c>
      <c r="AA59" s="182">
        <v>34300</v>
      </c>
      <c r="AB59" s="182">
        <v>36650</v>
      </c>
      <c r="AC59" s="182">
        <v>39050</v>
      </c>
      <c r="AD59" s="199">
        <v>24840</v>
      </c>
      <c r="AE59" s="199">
        <v>28380</v>
      </c>
      <c r="AF59" s="199">
        <v>31920</v>
      </c>
      <c r="AG59" s="199">
        <v>35460</v>
      </c>
      <c r="AH59" s="199">
        <v>38340</v>
      </c>
      <c r="AI59" s="199">
        <v>41160</v>
      </c>
      <c r="AJ59" s="199">
        <v>43980</v>
      </c>
      <c r="AK59" s="19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8">
        <v>24650</v>
      </c>
      <c r="F60" s="198">
        <v>28200</v>
      </c>
      <c r="G60" s="198">
        <v>31700</v>
      </c>
      <c r="H60" s="198">
        <v>35200</v>
      </c>
      <c r="I60" s="198">
        <v>38050</v>
      </c>
      <c r="J60" s="198">
        <v>40850</v>
      </c>
      <c r="K60" s="198">
        <v>43650</v>
      </c>
      <c r="L60" s="198">
        <v>46500</v>
      </c>
      <c r="M60" s="3">
        <v>29580</v>
      </c>
      <c r="N60" s="3">
        <v>33840</v>
      </c>
      <c r="O60" s="3">
        <v>38040</v>
      </c>
      <c r="P60" s="3">
        <v>42240</v>
      </c>
      <c r="Q60" s="3">
        <v>45660</v>
      </c>
      <c r="R60" s="3">
        <v>49020</v>
      </c>
      <c r="S60" s="3">
        <v>52380</v>
      </c>
      <c r="T60" s="3">
        <v>55800</v>
      </c>
      <c r="U60" t="s">
        <v>286</v>
      </c>
      <c r="V60" s="182">
        <v>25300</v>
      </c>
      <c r="W60" s="182">
        <v>28900</v>
      </c>
      <c r="X60" s="182">
        <v>32500</v>
      </c>
      <c r="Y60" s="182">
        <v>36100</v>
      </c>
      <c r="Z60" s="182">
        <v>39000</v>
      </c>
      <c r="AA60" s="182">
        <v>41900</v>
      </c>
      <c r="AB60" s="182">
        <v>44800</v>
      </c>
      <c r="AC60" s="182">
        <v>47700</v>
      </c>
      <c r="AD60" s="199">
        <v>30360</v>
      </c>
      <c r="AE60" s="199">
        <v>34680</v>
      </c>
      <c r="AF60" s="199">
        <v>39000</v>
      </c>
      <c r="AG60" s="199">
        <v>43320</v>
      </c>
      <c r="AH60" s="199">
        <v>46800</v>
      </c>
      <c r="AI60" s="199">
        <v>50280</v>
      </c>
      <c r="AJ60" s="199">
        <v>53760</v>
      </c>
      <c r="AK60" s="19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8">
        <v>18600</v>
      </c>
      <c r="F61" s="198">
        <v>21250</v>
      </c>
      <c r="G61" s="198">
        <v>23900</v>
      </c>
      <c r="H61" s="198">
        <v>26550</v>
      </c>
      <c r="I61" s="198">
        <v>28700</v>
      </c>
      <c r="J61" s="198">
        <v>30800</v>
      </c>
      <c r="K61" s="198">
        <v>32950</v>
      </c>
      <c r="L61" s="198">
        <v>35050</v>
      </c>
      <c r="M61" s="3">
        <v>22320</v>
      </c>
      <c r="N61" s="3">
        <v>25500</v>
      </c>
      <c r="O61" s="3">
        <v>28680</v>
      </c>
      <c r="P61" s="3">
        <v>31860</v>
      </c>
      <c r="Q61" s="3">
        <v>34440</v>
      </c>
      <c r="R61" s="3">
        <v>36960</v>
      </c>
      <c r="S61" s="3">
        <v>39540</v>
      </c>
      <c r="T61" s="3">
        <v>42060</v>
      </c>
      <c r="U61" t="s">
        <v>286</v>
      </c>
      <c r="V61" s="182">
        <v>21850</v>
      </c>
      <c r="W61" s="182">
        <v>24950</v>
      </c>
      <c r="X61" s="182">
        <v>28050</v>
      </c>
      <c r="Y61" s="182">
        <v>31150</v>
      </c>
      <c r="Z61" s="182">
        <v>33650</v>
      </c>
      <c r="AA61" s="182">
        <v>36150</v>
      </c>
      <c r="AB61" s="182">
        <v>38650</v>
      </c>
      <c r="AC61" s="182">
        <v>41150</v>
      </c>
      <c r="AD61" s="199">
        <v>26220</v>
      </c>
      <c r="AE61" s="199">
        <v>29940</v>
      </c>
      <c r="AF61" s="199">
        <v>33660</v>
      </c>
      <c r="AG61" s="199">
        <v>37380</v>
      </c>
      <c r="AH61" s="199">
        <v>40380</v>
      </c>
      <c r="AI61" s="199">
        <v>43380</v>
      </c>
      <c r="AJ61" s="199">
        <v>46380</v>
      </c>
      <c r="AK61" s="19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8">
        <v>18350</v>
      </c>
      <c r="F62" s="198">
        <v>21000</v>
      </c>
      <c r="G62" s="198">
        <v>23600</v>
      </c>
      <c r="H62" s="198">
        <v>26200</v>
      </c>
      <c r="I62" s="198">
        <v>28300</v>
      </c>
      <c r="J62" s="198">
        <v>30400</v>
      </c>
      <c r="K62" s="198">
        <v>32500</v>
      </c>
      <c r="L62" s="198">
        <v>34600</v>
      </c>
      <c r="M62" s="3">
        <v>22020</v>
      </c>
      <c r="N62" s="3">
        <v>25200</v>
      </c>
      <c r="O62" s="3">
        <v>28320</v>
      </c>
      <c r="P62" s="3">
        <v>31440</v>
      </c>
      <c r="Q62" s="3">
        <v>33960</v>
      </c>
      <c r="R62" s="3">
        <v>36480</v>
      </c>
      <c r="S62" s="3">
        <v>39000</v>
      </c>
      <c r="T62" s="3">
        <v>41520</v>
      </c>
      <c r="U62" t="s">
        <v>286</v>
      </c>
      <c r="V62" s="182">
        <v>20750</v>
      </c>
      <c r="W62" s="182">
        <v>23700</v>
      </c>
      <c r="X62" s="182">
        <v>26650</v>
      </c>
      <c r="Y62" s="182">
        <v>29600</v>
      </c>
      <c r="Z62" s="182">
        <v>32000</v>
      </c>
      <c r="AA62" s="182">
        <v>34350</v>
      </c>
      <c r="AB62" s="182">
        <v>36750</v>
      </c>
      <c r="AC62" s="182">
        <v>39100</v>
      </c>
      <c r="AD62" s="199">
        <v>24900</v>
      </c>
      <c r="AE62" s="199">
        <v>28440</v>
      </c>
      <c r="AF62" s="199">
        <v>31980</v>
      </c>
      <c r="AG62" s="199">
        <v>35520</v>
      </c>
      <c r="AH62" s="199">
        <v>38400</v>
      </c>
      <c r="AI62" s="199">
        <v>41220</v>
      </c>
      <c r="AJ62" s="199">
        <v>44100</v>
      </c>
      <c r="AK62" s="19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8">
        <v>24650</v>
      </c>
      <c r="F63" s="198">
        <v>28200</v>
      </c>
      <c r="G63" s="198">
        <v>31700</v>
      </c>
      <c r="H63" s="198">
        <v>35200</v>
      </c>
      <c r="I63" s="198">
        <v>38050</v>
      </c>
      <c r="J63" s="198">
        <v>40850</v>
      </c>
      <c r="K63" s="198">
        <v>43650</v>
      </c>
      <c r="L63" s="198">
        <v>46500</v>
      </c>
      <c r="M63" s="3">
        <v>29580</v>
      </c>
      <c r="N63" s="3">
        <v>33840</v>
      </c>
      <c r="O63" s="3">
        <v>38040</v>
      </c>
      <c r="P63" s="3">
        <v>42240</v>
      </c>
      <c r="Q63" s="3">
        <v>45660</v>
      </c>
      <c r="R63" s="3">
        <v>49020</v>
      </c>
      <c r="S63" s="3">
        <v>52380</v>
      </c>
      <c r="T63" s="3">
        <v>55800</v>
      </c>
      <c r="U63" t="s">
        <v>286</v>
      </c>
      <c r="V63" s="182">
        <v>25300</v>
      </c>
      <c r="W63" s="182">
        <v>28900</v>
      </c>
      <c r="X63" s="182">
        <v>32500</v>
      </c>
      <c r="Y63" s="182">
        <v>36100</v>
      </c>
      <c r="Z63" s="182">
        <v>39000</v>
      </c>
      <c r="AA63" s="182">
        <v>41900</v>
      </c>
      <c r="AB63" s="182">
        <v>44800</v>
      </c>
      <c r="AC63" s="182">
        <v>47700</v>
      </c>
      <c r="AD63" s="199">
        <v>30360</v>
      </c>
      <c r="AE63" s="199">
        <v>34680</v>
      </c>
      <c r="AF63" s="199">
        <v>39000</v>
      </c>
      <c r="AG63" s="199">
        <v>43320</v>
      </c>
      <c r="AH63" s="199">
        <v>46800</v>
      </c>
      <c r="AI63" s="199">
        <v>50280</v>
      </c>
      <c r="AJ63" s="199">
        <v>53760</v>
      </c>
      <c r="AK63" s="19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8">
        <v>24650</v>
      </c>
      <c r="F64" s="198">
        <v>28200</v>
      </c>
      <c r="G64" s="198">
        <v>31700</v>
      </c>
      <c r="H64" s="198">
        <v>35200</v>
      </c>
      <c r="I64" s="198">
        <v>38050</v>
      </c>
      <c r="J64" s="198">
        <v>40850</v>
      </c>
      <c r="K64" s="198">
        <v>43650</v>
      </c>
      <c r="L64" s="198">
        <v>46500</v>
      </c>
      <c r="M64" s="3">
        <v>29580</v>
      </c>
      <c r="N64" s="3">
        <v>33840</v>
      </c>
      <c r="O64" s="3">
        <v>38040</v>
      </c>
      <c r="P64" s="3">
        <v>42240</v>
      </c>
      <c r="Q64" s="3">
        <v>45660</v>
      </c>
      <c r="R64" s="3">
        <v>49020</v>
      </c>
      <c r="S64" s="3">
        <v>52380</v>
      </c>
      <c r="T64" s="3">
        <v>55800</v>
      </c>
      <c r="U64" t="s">
        <v>286</v>
      </c>
      <c r="V64" s="182">
        <v>25300</v>
      </c>
      <c r="W64" s="182">
        <v>28900</v>
      </c>
      <c r="X64" s="182">
        <v>32500</v>
      </c>
      <c r="Y64" s="182">
        <v>36100</v>
      </c>
      <c r="Z64" s="182">
        <v>39000</v>
      </c>
      <c r="AA64" s="182">
        <v>41900</v>
      </c>
      <c r="AB64" s="182">
        <v>44800</v>
      </c>
      <c r="AC64" s="182">
        <v>47700</v>
      </c>
      <c r="AD64" s="199">
        <v>30360</v>
      </c>
      <c r="AE64" s="199">
        <v>34680</v>
      </c>
      <c r="AF64" s="199">
        <v>39000</v>
      </c>
      <c r="AG64" s="199">
        <v>43320</v>
      </c>
      <c r="AH64" s="199">
        <v>46800</v>
      </c>
      <c r="AI64" s="199">
        <v>50280</v>
      </c>
      <c r="AJ64" s="199">
        <v>53760</v>
      </c>
      <c r="AK64" s="19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8">
        <v>20000</v>
      </c>
      <c r="F65" s="198">
        <v>22850</v>
      </c>
      <c r="G65" s="198">
        <v>25700</v>
      </c>
      <c r="H65" s="198">
        <v>28550</v>
      </c>
      <c r="I65" s="198">
        <v>30850</v>
      </c>
      <c r="J65" s="198">
        <v>33150</v>
      </c>
      <c r="K65" s="198">
        <v>35450</v>
      </c>
      <c r="L65" s="198">
        <v>37700</v>
      </c>
      <c r="M65" s="3">
        <v>24000</v>
      </c>
      <c r="N65" s="3">
        <v>27420</v>
      </c>
      <c r="O65" s="3">
        <v>30840</v>
      </c>
      <c r="P65" s="3">
        <v>34260</v>
      </c>
      <c r="Q65" s="3">
        <v>37020</v>
      </c>
      <c r="R65" s="3">
        <v>39780</v>
      </c>
      <c r="S65" s="3">
        <v>42540</v>
      </c>
      <c r="T65" s="3">
        <v>45240</v>
      </c>
      <c r="U65" t="s">
        <v>286</v>
      </c>
      <c r="V65" s="182">
        <v>21850</v>
      </c>
      <c r="W65" s="182">
        <v>25000</v>
      </c>
      <c r="X65" s="182">
        <v>28100</v>
      </c>
      <c r="Y65" s="182">
        <v>31200</v>
      </c>
      <c r="Z65" s="182">
        <v>33700</v>
      </c>
      <c r="AA65" s="182">
        <v>36200</v>
      </c>
      <c r="AB65" s="182">
        <v>38700</v>
      </c>
      <c r="AC65" s="182">
        <v>41200</v>
      </c>
      <c r="AD65" s="199">
        <v>26220</v>
      </c>
      <c r="AE65" s="199">
        <v>30000</v>
      </c>
      <c r="AF65" s="199">
        <v>33720</v>
      </c>
      <c r="AG65" s="199">
        <v>37440</v>
      </c>
      <c r="AH65" s="199">
        <v>40440</v>
      </c>
      <c r="AI65" s="199">
        <v>43440</v>
      </c>
      <c r="AJ65" s="199">
        <v>46440</v>
      </c>
      <c r="AK65" s="19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8">
        <v>18550</v>
      </c>
      <c r="F66" s="198">
        <v>21200</v>
      </c>
      <c r="G66" s="198">
        <v>23850</v>
      </c>
      <c r="H66" s="198">
        <v>26500</v>
      </c>
      <c r="I66" s="198">
        <v>28650</v>
      </c>
      <c r="J66" s="198">
        <v>30750</v>
      </c>
      <c r="K66" s="198">
        <v>32900</v>
      </c>
      <c r="L66" s="198">
        <v>35000</v>
      </c>
      <c r="M66" s="3">
        <v>22260</v>
      </c>
      <c r="N66" s="3">
        <v>25440</v>
      </c>
      <c r="O66" s="3">
        <v>28620</v>
      </c>
      <c r="P66" s="3">
        <v>31800</v>
      </c>
      <c r="Q66" s="3">
        <v>34380</v>
      </c>
      <c r="R66" s="3">
        <v>36900</v>
      </c>
      <c r="S66" s="3">
        <v>39480</v>
      </c>
      <c r="T66" s="3">
        <v>42000</v>
      </c>
      <c r="U66" t="s">
        <v>286</v>
      </c>
      <c r="V66" s="182">
        <v>21150</v>
      </c>
      <c r="W66" s="182">
        <v>24150</v>
      </c>
      <c r="X66" s="182">
        <v>27150</v>
      </c>
      <c r="Y66" s="182">
        <v>30150</v>
      </c>
      <c r="Z66" s="182">
        <v>32600</v>
      </c>
      <c r="AA66" s="182">
        <v>35000</v>
      </c>
      <c r="AB66" s="182">
        <v>37400</v>
      </c>
      <c r="AC66" s="182">
        <v>39800</v>
      </c>
      <c r="AD66" s="199">
        <v>25380</v>
      </c>
      <c r="AE66" s="199">
        <v>28980</v>
      </c>
      <c r="AF66" s="199">
        <v>32580</v>
      </c>
      <c r="AG66" s="199">
        <v>36180</v>
      </c>
      <c r="AH66" s="199">
        <v>39120</v>
      </c>
      <c r="AI66" s="199">
        <v>42000</v>
      </c>
      <c r="AJ66" s="199">
        <v>44880</v>
      </c>
      <c r="AK66" s="19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8">
        <v>18350</v>
      </c>
      <c r="F67" s="198">
        <v>21000</v>
      </c>
      <c r="G67" s="198">
        <v>23600</v>
      </c>
      <c r="H67" s="198">
        <v>26200</v>
      </c>
      <c r="I67" s="198">
        <v>28300</v>
      </c>
      <c r="J67" s="198">
        <v>30400</v>
      </c>
      <c r="K67" s="198">
        <v>32500</v>
      </c>
      <c r="L67" s="198">
        <v>34600</v>
      </c>
      <c r="M67" s="3">
        <v>22020</v>
      </c>
      <c r="N67" s="3">
        <v>25200</v>
      </c>
      <c r="O67" s="3">
        <v>28320</v>
      </c>
      <c r="P67" s="3">
        <v>31440</v>
      </c>
      <c r="Q67" s="3">
        <v>33960</v>
      </c>
      <c r="R67" s="3">
        <v>36480</v>
      </c>
      <c r="S67" s="3">
        <v>39000</v>
      </c>
      <c r="T67" s="3">
        <v>41520</v>
      </c>
      <c r="U67" t="s">
        <v>286</v>
      </c>
      <c r="V67" s="182">
        <v>21250</v>
      </c>
      <c r="W67" s="182">
        <v>24250</v>
      </c>
      <c r="X67" s="182">
        <v>27300</v>
      </c>
      <c r="Y67" s="182">
        <v>30300</v>
      </c>
      <c r="Z67" s="182">
        <v>32750</v>
      </c>
      <c r="AA67" s="182">
        <v>35150</v>
      </c>
      <c r="AB67" s="182">
        <v>37600</v>
      </c>
      <c r="AC67" s="182">
        <v>40000</v>
      </c>
      <c r="AD67" s="199">
        <v>25500</v>
      </c>
      <c r="AE67" s="199">
        <v>29100</v>
      </c>
      <c r="AF67" s="199">
        <v>32760</v>
      </c>
      <c r="AG67" s="199">
        <v>36360</v>
      </c>
      <c r="AH67" s="199">
        <v>39300</v>
      </c>
      <c r="AI67" s="199">
        <v>42180</v>
      </c>
      <c r="AJ67" s="199">
        <v>45120</v>
      </c>
      <c r="AK67" s="19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8">
        <v>20650</v>
      </c>
      <c r="F68" s="198">
        <v>23600</v>
      </c>
      <c r="G68" s="198">
        <v>26550</v>
      </c>
      <c r="H68" s="198">
        <v>29500</v>
      </c>
      <c r="I68" s="198">
        <v>31900</v>
      </c>
      <c r="J68" s="198">
        <v>34250</v>
      </c>
      <c r="K68" s="198">
        <v>36600</v>
      </c>
      <c r="L68" s="198">
        <v>38950</v>
      </c>
      <c r="M68" s="3">
        <v>24780</v>
      </c>
      <c r="N68" s="3">
        <v>28320</v>
      </c>
      <c r="O68" s="3">
        <v>31860</v>
      </c>
      <c r="P68" s="3">
        <v>35400</v>
      </c>
      <c r="Q68" s="3">
        <v>38280</v>
      </c>
      <c r="R68" s="3">
        <v>41100</v>
      </c>
      <c r="S68" s="3">
        <v>43920</v>
      </c>
      <c r="T68" s="3">
        <v>46740</v>
      </c>
      <c r="U68" t="s">
        <v>286</v>
      </c>
      <c r="V68" s="182">
        <v>22400</v>
      </c>
      <c r="W68" s="182">
        <v>25600</v>
      </c>
      <c r="X68" s="182">
        <v>28800</v>
      </c>
      <c r="Y68" s="182">
        <v>32000</v>
      </c>
      <c r="Z68" s="182">
        <v>34600</v>
      </c>
      <c r="AA68" s="182">
        <v>37150</v>
      </c>
      <c r="AB68" s="182">
        <v>39700</v>
      </c>
      <c r="AC68" s="182">
        <v>42250</v>
      </c>
      <c r="AD68" s="199">
        <v>26880</v>
      </c>
      <c r="AE68" s="199">
        <v>30720</v>
      </c>
      <c r="AF68" s="199">
        <v>34560</v>
      </c>
      <c r="AG68" s="199">
        <v>38400</v>
      </c>
      <c r="AH68" s="199">
        <v>41520</v>
      </c>
      <c r="AI68" s="199">
        <v>44580</v>
      </c>
      <c r="AJ68" s="199">
        <v>47640</v>
      </c>
      <c r="AK68" s="19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8">
        <v>18350</v>
      </c>
      <c r="F69" s="198">
        <v>21000</v>
      </c>
      <c r="G69" s="198">
        <v>23600</v>
      </c>
      <c r="H69" s="198">
        <v>26200</v>
      </c>
      <c r="I69" s="198">
        <v>28300</v>
      </c>
      <c r="J69" s="198">
        <v>30400</v>
      </c>
      <c r="K69" s="198">
        <v>32500</v>
      </c>
      <c r="L69" s="198">
        <v>34600</v>
      </c>
      <c r="M69" s="3">
        <v>22020</v>
      </c>
      <c r="N69" s="3">
        <v>25200</v>
      </c>
      <c r="O69" s="3">
        <v>28320</v>
      </c>
      <c r="P69" s="3">
        <v>31440</v>
      </c>
      <c r="Q69" s="3">
        <v>33960</v>
      </c>
      <c r="R69" s="3">
        <v>36480</v>
      </c>
      <c r="S69" s="3">
        <v>39000</v>
      </c>
      <c r="T69" s="3">
        <v>41520</v>
      </c>
      <c r="U69" t="s">
        <v>286</v>
      </c>
      <c r="V69" s="182">
        <v>18400</v>
      </c>
      <c r="W69" s="182">
        <v>21000</v>
      </c>
      <c r="X69" s="182">
        <v>23650</v>
      </c>
      <c r="Y69" s="182">
        <v>26250</v>
      </c>
      <c r="Z69" s="182">
        <v>28350</v>
      </c>
      <c r="AA69" s="182">
        <v>30450</v>
      </c>
      <c r="AB69" s="182">
        <v>32550</v>
      </c>
      <c r="AC69" s="182">
        <v>34650</v>
      </c>
      <c r="AD69" s="199">
        <v>22080</v>
      </c>
      <c r="AE69" s="199">
        <v>25200</v>
      </c>
      <c r="AF69" s="199">
        <v>28380</v>
      </c>
      <c r="AG69" s="199">
        <v>31500</v>
      </c>
      <c r="AH69" s="199">
        <v>34020</v>
      </c>
      <c r="AI69" s="199">
        <v>36540</v>
      </c>
      <c r="AJ69" s="199">
        <v>39060</v>
      </c>
      <c r="AK69" s="19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8">
        <v>18350</v>
      </c>
      <c r="F70" s="198">
        <v>21000</v>
      </c>
      <c r="G70" s="198">
        <v>23600</v>
      </c>
      <c r="H70" s="198">
        <v>26200</v>
      </c>
      <c r="I70" s="198">
        <v>28300</v>
      </c>
      <c r="J70" s="198">
        <v>30400</v>
      </c>
      <c r="K70" s="198">
        <v>32500</v>
      </c>
      <c r="L70" s="19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8">
        <v>20900</v>
      </c>
      <c r="F71" s="198">
        <v>23850</v>
      </c>
      <c r="G71" s="198">
        <v>26850</v>
      </c>
      <c r="H71" s="198">
        <v>29800</v>
      </c>
      <c r="I71" s="198">
        <v>32200</v>
      </c>
      <c r="J71" s="198">
        <v>34600</v>
      </c>
      <c r="K71" s="198">
        <v>37000</v>
      </c>
      <c r="L71" s="198">
        <v>39350</v>
      </c>
      <c r="M71" s="3">
        <v>25080</v>
      </c>
      <c r="N71" s="3">
        <v>28620</v>
      </c>
      <c r="O71" s="3">
        <v>32220</v>
      </c>
      <c r="P71" s="3">
        <v>35760</v>
      </c>
      <c r="Q71" s="3">
        <v>38640</v>
      </c>
      <c r="R71" s="3">
        <v>41520</v>
      </c>
      <c r="S71" s="3">
        <v>44400</v>
      </c>
      <c r="T71" s="3">
        <v>47220</v>
      </c>
      <c r="U71" t="s">
        <v>286</v>
      </c>
      <c r="V71" s="182">
        <v>23650</v>
      </c>
      <c r="W71" s="182">
        <v>27000</v>
      </c>
      <c r="X71" s="182">
        <v>30400</v>
      </c>
      <c r="Y71" s="182">
        <v>33750</v>
      </c>
      <c r="Z71" s="182">
        <v>36450</v>
      </c>
      <c r="AA71" s="182">
        <v>39150</v>
      </c>
      <c r="AB71" s="182">
        <v>41850</v>
      </c>
      <c r="AC71" s="182">
        <v>44550</v>
      </c>
      <c r="AD71" s="199">
        <v>28380</v>
      </c>
      <c r="AE71" s="199">
        <v>32400</v>
      </c>
      <c r="AF71" s="199">
        <v>36480</v>
      </c>
      <c r="AG71" s="199">
        <v>40500</v>
      </c>
      <c r="AH71" s="199">
        <v>43740</v>
      </c>
      <c r="AI71" s="199">
        <v>46980</v>
      </c>
      <c r="AJ71" s="199">
        <v>50220</v>
      </c>
      <c r="AK71" s="19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8">
        <v>18350</v>
      </c>
      <c r="F72" s="198">
        <v>21000</v>
      </c>
      <c r="G72" s="198">
        <v>23600</v>
      </c>
      <c r="H72" s="198">
        <v>26200</v>
      </c>
      <c r="I72" s="198">
        <v>28300</v>
      </c>
      <c r="J72" s="198">
        <v>30400</v>
      </c>
      <c r="K72" s="198">
        <v>32500</v>
      </c>
      <c r="L72" s="198">
        <v>34600</v>
      </c>
      <c r="M72" s="3">
        <v>22020</v>
      </c>
      <c r="N72" s="3">
        <v>25200</v>
      </c>
      <c r="O72" s="3">
        <v>28320</v>
      </c>
      <c r="P72" s="3">
        <v>31440</v>
      </c>
      <c r="Q72" s="3">
        <v>33960</v>
      </c>
      <c r="R72" s="3">
        <v>36480</v>
      </c>
      <c r="S72" s="3">
        <v>39000</v>
      </c>
      <c r="T72" s="3">
        <v>41520</v>
      </c>
      <c r="U72" t="s">
        <v>286</v>
      </c>
      <c r="V72" s="182">
        <v>23700</v>
      </c>
      <c r="W72" s="182">
        <v>27050</v>
      </c>
      <c r="X72" s="182">
        <v>30450</v>
      </c>
      <c r="Y72" s="182">
        <v>33800</v>
      </c>
      <c r="Z72" s="182">
        <v>36550</v>
      </c>
      <c r="AA72" s="182">
        <v>39250</v>
      </c>
      <c r="AB72" s="182">
        <v>41950</v>
      </c>
      <c r="AC72" s="182">
        <v>44650</v>
      </c>
      <c r="AD72" s="199">
        <v>28440</v>
      </c>
      <c r="AE72" s="199">
        <v>32460</v>
      </c>
      <c r="AF72" s="199">
        <v>36540</v>
      </c>
      <c r="AG72" s="199">
        <v>40560</v>
      </c>
      <c r="AH72" s="199">
        <v>43860</v>
      </c>
      <c r="AI72" s="199">
        <v>47100</v>
      </c>
      <c r="AJ72" s="199">
        <v>50340</v>
      </c>
      <c r="AK72" s="19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8">
        <v>24650</v>
      </c>
      <c r="F73" s="198">
        <v>28200</v>
      </c>
      <c r="G73" s="198">
        <v>31700</v>
      </c>
      <c r="H73" s="198">
        <v>35200</v>
      </c>
      <c r="I73" s="198">
        <v>38050</v>
      </c>
      <c r="J73" s="198">
        <v>40850</v>
      </c>
      <c r="K73" s="198">
        <v>43650</v>
      </c>
      <c r="L73" s="198">
        <v>46500</v>
      </c>
      <c r="M73" s="3">
        <v>29580</v>
      </c>
      <c r="N73" s="3">
        <v>33840</v>
      </c>
      <c r="O73" s="3">
        <v>38040</v>
      </c>
      <c r="P73" s="3">
        <v>42240</v>
      </c>
      <c r="Q73" s="3">
        <v>45660</v>
      </c>
      <c r="R73" s="3">
        <v>49020</v>
      </c>
      <c r="S73" s="3">
        <v>52380</v>
      </c>
      <c r="T73" s="3">
        <v>55800</v>
      </c>
      <c r="U73" t="s">
        <v>286</v>
      </c>
      <c r="V73" s="182">
        <v>25300</v>
      </c>
      <c r="W73" s="182">
        <v>28900</v>
      </c>
      <c r="X73" s="182">
        <v>32500</v>
      </c>
      <c r="Y73" s="182">
        <v>36100</v>
      </c>
      <c r="Z73" s="182">
        <v>39000</v>
      </c>
      <c r="AA73" s="182">
        <v>41900</v>
      </c>
      <c r="AB73" s="182">
        <v>44800</v>
      </c>
      <c r="AC73" s="182">
        <v>47700</v>
      </c>
      <c r="AD73" s="199">
        <v>30360</v>
      </c>
      <c r="AE73" s="199">
        <v>34680</v>
      </c>
      <c r="AF73" s="199">
        <v>39000</v>
      </c>
      <c r="AG73" s="199">
        <v>43320</v>
      </c>
      <c r="AH73" s="199">
        <v>46800</v>
      </c>
      <c r="AI73" s="199">
        <v>50280</v>
      </c>
      <c r="AJ73" s="199">
        <v>53760</v>
      </c>
      <c r="AK73" s="19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8">
        <v>18350</v>
      </c>
      <c r="F74" s="198">
        <v>21000</v>
      </c>
      <c r="G74" s="198">
        <v>23600</v>
      </c>
      <c r="H74" s="198">
        <v>26200</v>
      </c>
      <c r="I74" s="198">
        <v>28300</v>
      </c>
      <c r="J74" s="198">
        <v>30400</v>
      </c>
      <c r="K74" s="198">
        <v>32500</v>
      </c>
      <c r="L74" s="198">
        <v>34600</v>
      </c>
      <c r="M74" s="3">
        <v>22020</v>
      </c>
      <c r="N74" s="3">
        <v>25200</v>
      </c>
      <c r="O74" s="3">
        <v>28320</v>
      </c>
      <c r="P74" s="3">
        <v>31440</v>
      </c>
      <c r="Q74" s="3">
        <v>33960</v>
      </c>
      <c r="R74" s="3">
        <v>36480</v>
      </c>
      <c r="S74" s="3">
        <v>39000</v>
      </c>
      <c r="T74" s="3">
        <v>41520</v>
      </c>
      <c r="U74" t="s">
        <v>286</v>
      </c>
      <c r="V74" s="182">
        <v>19550</v>
      </c>
      <c r="W74" s="182">
        <v>22350</v>
      </c>
      <c r="X74" s="182">
        <v>25150</v>
      </c>
      <c r="Y74" s="182">
        <v>27900</v>
      </c>
      <c r="Z74" s="182">
        <v>30150</v>
      </c>
      <c r="AA74" s="182">
        <v>32400</v>
      </c>
      <c r="AB74" s="182">
        <v>34600</v>
      </c>
      <c r="AC74" s="182">
        <v>36850</v>
      </c>
      <c r="AD74" s="199">
        <v>23460</v>
      </c>
      <c r="AE74" s="199">
        <v>26820</v>
      </c>
      <c r="AF74" s="199">
        <v>30180</v>
      </c>
      <c r="AG74" s="199">
        <v>33480</v>
      </c>
      <c r="AH74" s="199">
        <v>36180</v>
      </c>
      <c r="AI74" s="199">
        <v>38880</v>
      </c>
      <c r="AJ74" s="199">
        <v>41520</v>
      </c>
      <c r="AK74" s="19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8">
        <v>18900</v>
      </c>
      <c r="F75" s="198">
        <v>21600</v>
      </c>
      <c r="G75" s="198">
        <v>24300</v>
      </c>
      <c r="H75" s="198">
        <v>26950</v>
      </c>
      <c r="I75" s="198">
        <v>29150</v>
      </c>
      <c r="J75" s="198">
        <v>31300</v>
      </c>
      <c r="K75" s="198">
        <v>33450</v>
      </c>
      <c r="L75" s="198">
        <v>35600</v>
      </c>
      <c r="M75" s="3">
        <v>22680</v>
      </c>
      <c r="N75" s="3">
        <v>25920</v>
      </c>
      <c r="O75" s="3">
        <v>29160</v>
      </c>
      <c r="P75" s="3">
        <v>32340</v>
      </c>
      <c r="Q75" s="3">
        <v>34980</v>
      </c>
      <c r="R75" s="3">
        <v>37560</v>
      </c>
      <c r="S75" s="3">
        <v>40140</v>
      </c>
      <c r="T75" s="3">
        <v>42720</v>
      </c>
      <c r="U75" t="s">
        <v>286</v>
      </c>
      <c r="V75" s="182">
        <v>19250</v>
      </c>
      <c r="W75" s="182">
        <v>22000</v>
      </c>
      <c r="X75" s="182">
        <v>24750</v>
      </c>
      <c r="Y75" s="182">
        <v>27500</v>
      </c>
      <c r="Z75" s="182">
        <v>29700</v>
      </c>
      <c r="AA75" s="182">
        <v>31900</v>
      </c>
      <c r="AB75" s="182">
        <v>34100</v>
      </c>
      <c r="AC75" s="182">
        <v>36300</v>
      </c>
      <c r="AD75" s="199">
        <v>23100</v>
      </c>
      <c r="AE75" s="199">
        <v>26400</v>
      </c>
      <c r="AF75" s="199">
        <v>29700</v>
      </c>
      <c r="AG75" s="199">
        <v>33000</v>
      </c>
      <c r="AH75" s="199">
        <v>35640</v>
      </c>
      <c r="AI75" s="199">
        <v>38280</v>
      </c>
      <c r="AJ75" s="199">
        <v>40920</v>
      </c>
      <c r="AK75" s="19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8">
        <v>18350</v>
      </c>
      <c r="F76" s="198">
        <v>21000</v>
      </c>
      <c r="G76" s="198">
        <v>23600</v>
      </c>
      <c r="H76" s="198">
        <v>26200</v>
      </c>
      <c r="I76" s="198">
        <v>28300</v>
      </c>
      <c r="J76" s="198">
        <v>30400</v>
      </c>
      <c r="K76" s="198">
        <v>32500</v>
      </c>
      <c r="L76" s="19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8">
        <v>19450</v>
      </c>
      <c r="F77" s="198">
        <v>22200</v>
      </c>
      <c r="G77" s="198">
        <v>25000</v>
      </c>
      <c r="H77" s="198">
        <v>27750</v>
      </c>
      <c r="I77" s="198">
        <v>30000</v>
      </c>
      <c r="J77" s="198">
        <v>32200</v>
      </c>
      <c r="K77" s="198">
        <v>34450</v>
      </c>
      <c r="L77" s="198">
        <v>36650</v>
      </c>
      <c r="M77" s="3">
        <v>23340</v>
      </c>
      <c r="N77" s="3">
        <v>26640</v>
      </c>
      <c r="O77" s="3">
        <v>30000</v>
      </c>
      <c r="P77" s="3">
        <v>33300</v>
      </c>
      <c r="Q77" s="3">
        <v>36000</v>
      </c>
      <c r="R77" s="3">
        <v>38640</v>
      </c>
      <c r="S77" s="3">
        <v>41340</v>
      </c>
      <c r="T77" s="3">
        <v>43980</v>
      </c>
      <c r="U77" t="s">
        <v>286</v>
      </c>
      <c r="V77" s="182">
        <v>20500</v>
      </c>
      <c r="W77" s="182">
        <v>23400</v>
      </c>
      <c r="X77" s="182">
        <v>26350</v>
      </c>
      <c r="Y77" s="182">
        <v>29250</v>
      </c>
      <c r="Z77" s="182">
        <v>31600</v>
      </c>
      <c r="AA77" s="182">
        <v>33950</v>
      </c>
      <c r="AB77" s="182">
        <v>36300</v>
      </c>
      <c r="AC77" s="182">
        <v>38650</v>
      </c>
      <c r="AD77" s="199">
        <v>24600</v>
      </c>
      <c r="AE77" s="199">
        <v>28080</v>
      </c>
      <c r="AF77" s="199">
        <v>31620</v>
      </c>
      <c r="AG77" s="199">
        <v>35100</v>
      </c>
      <c r="AH77" s="199">
        <v>37920</v>
      </c>
      <c r="AI77" s="199">
        <v>40740</v>
      </c>
      <c r="AJ77" s="199">
        <v>43560</v>
      </c>
      <c r="AK77" s="19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8">
        <v>21150</v>
      </c>
      <c r="F78" s="198">
        <v>24150</v>
      </c>
      <c r="G78" s="198">
        <v>27150</v>
      </c>
      <c r="H78" s="198">
        <v>30150</v>
      </c>
      <c r="I78" s="198">
        <v>32600</v>
      </c>
      <c r="J78" s="198">
        <v>35000</v>
      </c>
      <c r="K78" s="198">
        <v>37400</v>
      </c>
      <c r="L78" s="19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8">
        <v>19650</v>
      </c>
      <c r="F79" s="198">
        <v>22450</v>
      </c>
      <c r="G79" s="198">
        <v>25250</v>
      </c>
      <c r="H79" s="198">
        <v>28050</v>
      </c>
      <c r="I79" s="198">
        <v>30300</v>
      </c>
      <c r="J79" s="198">
        <v>32550</v>
      </c>
      <c r="K79" s="198">
        <v>34800</v>
      </c>
      <c r="L79" s="198">
        <v>37050</v>
      </c>
      <c r="M79" s="3">
        <v>23580</v>
      </c>
      <c r="N79" s="3">
        <v>26940</v>
      </c>
      <c r="O79" s="3">
        <v>30300</v>
      </c>
      <c r="P79" s="3">
        <v>33660</v>
      </c>
      <c r="Q79" s="3">
        <v>36360</v>
      </c>
      <c r="R79" s="3">
        <v>39060</v>
      </c>
      <c r="S79" s="3">
        <v>41760</v>
      </c>
      <c r="T79" s="3">
        <v>44460</v>
      </c>
      <c r="U79" t="s">
        <v>286</v>
      </c>
      <c r="V79" s="182">
        <v>20400</v>
      </c>
      <c r="W79" s="182">
        <v>23300</v>
      </c>
      <c r="X79" s="182">
        <v>26200</v>
      </c>
      <c r="Y79" s="182">
        <v>29100</v>
      </c>
      <c r="Z79" s="182">
        <v>31450</v>
      </c>
      <c r="AA79" s="182">
        <v>33800</v>
      </c>
      <c r="AB79" s="182">
        <v>36100</v>
      </c>
      <c r="AC79" s="182">
        <v>38450</v>
      </c>
      <c r="AD79" s="199">
        <v>24480</v>
      </c>
      <c r="AE79" s="199">
        <v>27960</v>
      </c>
      <c r="AF79" s="199">
        <v>31440</v>
      </c>
      <c r="AG79" s="199">
        <v>34920</v>
      </c>
      <c r="AH79" s="199">
        <v>37740</v>
      </c>
      <c r="AI79" s="199">
        <v>40560</v>
      </c>
      <c r="AJ79" s="199">
        <v>43320</v>
      </c>
      <c r="AK79" s="19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8">
        <v>18350</v>
      </c>
      <c r="F80" s="198">
        <v>21000</v>
      </c>
      <c r="G80" s="198">
        <v>23600</v>
      </c>
      <c r="H80" s="198">
        <v>26200</v>
      </c>
      <c r="I80" s="198">
        <v>28300</v>
      </c>
      <c r="J80" s="198">
        <v>30400</v>
      </c>
      <c r="K80" s="198">
        <v>32500</v>
      </c>
      <c r="L80" s="198">
        <v>34600</v>
      </c>
      <c r="M80" s="3">
        <v>22020</v>
      </c>
      <c r="N80" s="3">
        <v>25200</v>
      </c>
      <c r="O80" s="3">
        <v>28320</v>
      </c>
      <c r="P80" s="3">
        <v>31440</v>
      </c>
      <c r="Q80" s="3">
        <v>33960</v>
      </c>
      <c r="R80" s="3">
        <v>36480</v>
      </c>
      <c r="S80" s="3">
        <v>39000</v>
      </c>
      <c r="T80" s="3">
        <v>41520</v>
      </c>
      <c r="U80" t="s">
        <v>286</v>
      </c>
      <c r="V80" s="182">
        <v>20200</v>
      </c>
      <c r="W80" s="182">
        <v>23050</v>
      </c>
      <c r="X80" s="182">
        <v>25950</v>
      </c>
      <c r="Y80" s="182">
        <v>28800</v>
      </c>
      <c r="Z80" s="182">
        <v>31150</v>
      </c>
      <c r="AA80" s="182">
        <v>33450</v>
      </c>
      <c r="AB80" s="182">
        <v>35750</v>
      </c>
      <c r="AC80" s="182">
        <v>38050</v>
      </c>
      <c r="AD80" s="199">
        <v>24240</v>
      </c>
      <c r="AE80" s="199">
        <v>27660</v>
      </c>
      <c r="AF80" s="199">
        <v>31140</v>
      </c>
      <c r="AG80" s="199">
        <v>34560</v>
      </c>
      <c r="AH80" s="199">
        <v>37380</v>
      </c>
      <c r="AI80" s="199">
        <v>40140</v>
      </c>
      <c r="AJ80" s="199">
        <v>42900</v>
      </c>
      <c r="AK80" s="19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8">
        <v>18350</v>
      </c>
      <c r="F81" s="198">
        <v>21000</v>
      </c>
      <c r="G81" s="198">
        <v>23600</v>
      </c>
      <c r="H81" s="198">
        <v>26200</v>
      </c>
      <c r="I81" s="198">
        <v>28300</v>
      </c>
      <c r="J81" s="198">
        <v>30400</v>
      </c>
      <c r="K81" s="198">
        <v>32500</v>
      </c>
      <c r="L81" s="19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8">
        <v>24300</v>
      </c>
      <c r="F82" s="198">
        <v>27750</v>
      </c>
      <c r="G82" s="198">
        <v>31200</v>
      </c>
      <c r="H82" s="198">
        <v>34650</v>
      </c>
      <c r="I82" s="198">
        <v>37450</v>
      </c>
      <c r="J82" s="198">
        <v>40200</v>
      </c>
      <c r="K82" s="198">
        <v>43000</v>
      </c>
      <c r="L82" s="19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8">
        <v>21250</v>
      </c>
      <c r="F83" s="198">
        <v>24300</v>
      </c>
      <c r="G83" s="198">
        <v>27350</v>
      </c>
      <c r="H83" s="198">
        <v>30350</v>
      </c>
      <c r="I83" s="198">
        <v>32800</v>
      </c>
      <c r="J83" s="198">
        <v>35250</v>
      </c>
      <c r="K83" s="198">
        <v>37650</v>
      </c>
      <c r="L83" s="198">
        <v>40100</v>
      </c>
      <c r="M83" s="3">
        <v>25500</v>
      </c>
      <c r="N83" s="3">
        <v>29160</v>
      </c>
      <c r="O83" s="3">
        <v>32820</v>
      </c>
      <c r="P83" s="3">
        <v>36420</v>
      </c>
      <c r="Q83" s="3">
        <v>39360</v>
      </c>
      <c r="R83" s="3">
        <v>42300</v>
      </c>
      <c r="S83" s="3">
        <v>45180</v>
      </c>
      <c r="T83" s="3">
        <v>48120</v>
      </c>
      <c r="U83" t="s">
        <v>286</v>
      </c>
      <c r="V83" s="182">
        <v>23850</v>
      </c>
      <c r="W83" s="182">
        <v>27250</v>
      </c>
      <c r="X83" s="182">
        <v>30650</v>
      </c>
      <c r="Y83" s="182">
        <v>34050</v>
      </c>
      <c r="Z83" s="182">
        <v>36800</v>
      </c>
      <c r="AA83" s="182">
        <v>39500</v>
      </c>
      <c r="AB83" s="182">
        <v>42250</v>
      </c>
      <c r="AC83" s="182">
        <v>44950</v>
      </c>
      <c r="AD83" s="199">
        <v>28620</v>
      </c>
      <c r="AE83" s="199">
        <v>32700</v>
      </c>
      <c r="AF83" s="199">
        <v>36780</v>
      </c>
      <c r="AG83" s="199">
        <v>40860</v>
      </c>
      <c r="AH83" s="199">
        <v>44160</v>
      </c>
      <c r="AI83" s="199">
        <v>47400</v>
      </c>
      <c r="AJ83" s="199">
        <v>50700</v>
      </c>
      <c r="AK83" s="19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8">
        <v>20400</v>
      </c>
      <c r="F84" s="198">
        <v>23300</v>
      </c>
      <c r="G84" s="198">
        <v>26200</v>
      </c>
      <c r="H84" s="198">
        <v>29100</v>
      </c>
      <c r="I84" s="198">
        <v>31450</v>
      </c>
      <c r="J84" s="198">
        <v>33800</v>
      </c>
      <c r="K84" s="198">
        <v>36100</v>
      </c>
      <c r="L84" s="198">
        <v>38450</v>
      </c>
      <c r="M84" s="3">
        <v>24480</v>
      </c>
      <c r="N84" s="3">
        <v>27960</v>
      </c>
      <c r="O84" s="3">
        <v>31440</v>
      </c>
      <c r="P84" s="3">
        <v>34920</v>
      </c>
      <c r="Q84" s="3">
        <v>37740</v>
      </c>
      <c r="R84" s="3">
        <v>40560</v>
      </c>
      <c r="S84" s="3">
        <v>43320</v>
      </c>
      <c r="T84" s="3">
        <v>46140</v>
      </c>
      <c r="U84" t="s">
        <v>286</v>
      </c>
      <c r="V84" s="182">
        <v>21150</v>
      </c>
      <c r="W84" s="182">
        <v>24150</v>
      </c>
      <c r="X84" s="182">
        <v>27150</v>
      </c>
      <c r="Y84" s="182">
        <v>30150</v>
      </c>
      <c r="Z84" s="182">
        <v>32600</v>
      </c>
      <c r="AA84" s="182">
        <v>35000</v>
      </c>
      <c r="AB84" s="182">
        <v>37400</v>
      </c>
      <c r="AC84" s="182">
        <v>39800</v>
      </c>
      <c r="AD84" s="199">
        <v>25380</v>
      </c>
      <c r="AE84" s="199">
        <v>28980</v>
      </c>
      <c r="AF84" s="199">
        <v>32580</v>
      </c>
      <c r="AG84" s="199">
        <v>36180</v>
      </c>
      <c r="AH84" s="199">
        <v>39120</v>
      </c>
      <c r="AI84" s="199">
        <v>42000</v>
      </c>
      <c r="AJ84" s="199">
        <v>44880</v>
      </c>
      <c r="AK84" s="19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8">
        <v>18350</v>
      </c>
      <c r="F85" s="198">
        <v>21000</v>
      </c>
      <c r="G85" s="198">
        <v>23600</v>
      </c>
      <c r="H85" s="198">
        <v>26200</v>
      </c>
      <c r="I85" s="198">
        <v>28300</v>
      </c>
      <c r="J85" s="198">
        <v>30400</v>
      </c>
      <c r="K85" s="198">
        <v>32500</v>
      </c>
      <c r="L85" s="198">
        <v>34600</v>
      </c>
      <c r="M85" s="3">
        <v>22020</v>
      </c>
      <c r="N85" s="3">
        <v>25200</v>
      </c>
      <c r="O85" s="3">
        <v>28320</v>
      </c>
      <c r="P85" s="3">
        <v>31440</v>
      </c>
      <c r="Q85" s="3">
        <v>33960</v>
      </c>
      <c r="R85" s="3">
        <v>36480</v>
      </c>
      <c r="S85" s="3">
        <v>39000</v>
      </c>
      <c r="T85" s="3">
        <v>41520</v>
      </c>
      <c r="U85" t="s">
        <v>286</v>
      </c>
      <c r="V85" s="182">
        <v>21300</v>
      </c>
      <c r="W85" s="182">
        <v>24350</v>
      </c>
      <c r="X85" s="182">
        <v>27400</v>
      </c>
      <c r="Y85" s="182">
        <v>30400</v>
      </c>
      <c r="Z85" s="182">
        <v>32850</v>
      </c>
      <c r="AA85" s="182">
        <v>35300</v>
      </c>
      <c r="AB85" s="182">
        <v>37700</v>
      </c>
      <c r="AC85" s="182">
        <v>40150</v>
      </c>
      <c r="AD85" s="199">
        <v>25560</v>
      </c>
      <c r="AE85" s="199">
        <v>29220</v>
      </c>
      <c r="AF85" s="199">
        <v>32880</v>
      </c>
      <c r="AG85" s="199">
        <v>36480</v>
      </c>
      <c r="AH85" s="199">
        <v>39420</v>
      </c>
      <c r="AI85" s="199">
        <v>42360</v>
      </c>
      <c r="AJ85" s="199">
        <v>45240</v>
      </c>
      <c r="AK85" s="19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8">
        <v>20000</v>
      </c>
      <c r="F86" s="198">
        <v>22850</v>
      </c>
      <c r="G86" s="198">
        <v>25700</v>
      </c>
      <c r="H86" s="198">
        <v>28550</v>
      </c>
      <c r="I86" s="198">
        <v>30850</v>
      </c>
      <c r="J86" s="198">
        <v>33150</v>
      </c>
      <c r="K86" s="198">
        <v>35450</v>
      </c>
      <c r="L86" s="198">
        <v>37700</v>
      </c>
      <c r="M86" s="3">
        <v>24000</v>
      </c>
      <c r="N86" s="3">
        <v>27420</v>
      </c>
      <c r="O86" s="3">
        <v>30840</v>
      </c>
      <c r="P86" s="3">
        <v>34260</v>
      </c>
      <c r="Q86" s="3">
        <v>37020</v>
      </c>
      <c r="R86" s="3">
        <v>39780</v>
      </c>
      <c r="S86" s="3">
        <v>42540</v>
      </c>
      <c r="T86" s="3">
        <v>45240</v>
      </c>
      <c r="U86" t="s">
        <v>286</v>
      </c>
      <c r="V86" s="182">
        <v>22150</v>
      </c>
      <c r="W86" s="182">
        <v>25300</v>
      </c>
      <c r="X86" s="182">
        <v>28450</v>
      </c>
      <c r="Y86" s="182">
        <v>31600</v>
      </c>
      <c r="Z86" s="182">
        <v>34150</v>
      </c>
      <c r="AA86" s="182">
        <v>36700</v>
      </c>
      <c r="AB86" s="182">
        <v>39200</v>
      </c>
      <c r="AC86" s="182">
        <v>41750</v>
      </c>
      <c r="AD86" s="199">
        <v>26580</v>
      </c>
      <c r="AE86" s="199">
        <v>30360</v>
      </c>
      <c r="AF86" s="199">
        <v>34140</v>
      </c>
      <c r="AG86" s="199">
        <v>37920</v>
      </c>
      <c r="AH86" s="199">
        <v>40980</v>
      </c>
      <c r="AI86" s="199">
        <v>44040</v>
      </c>
      <c r="AJ86" s="199">
        <v>47040</v>
      </c>
      <c r="AK86" s="19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8">
        <v>24300</v>
      </c>
      <c r="F87" s="198">
        <v>27750</v>
      </c>
      <c r="G87" s="198">
        <v>31200</v>
      </c>
      <c r="H87" s="198">
        <v>34650</v>
      </c>
      <c r="I87" s="198">
        <v>37450</v>
      </c>
      <c r="J87" s="198">
        <v>40200</v>
      </c>
      <c r="K87" s="198">
        <v>43000</v>
      </c>
      <c r="L87" s="19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8">
        <v>19850</v>
      </c>
      <c r="F88" s="198">
        <v>22700</v>
      </c>
      <c r="G88" s="198">
        <v>25550</v>
      </c>
      <c r="H88" s="198">
        <v>28350</v>
      </c>
      <c r="I88" s="198">
        <v>30650</v>
      </c>
      <c r="J88" s="198">
        <v>32900</v>
      </c>
      <c r="K88" s="198">
        <v>35200</v>
      </c>
      <c r="L88" s="198">
        <v>37450</v>
      </c>
      <c r="M88" s="3">
        <v>23820</v>
      </c>
      <c r="N88" s="3">
        <v>27240</v>
      </c>
      <c r="O88" s="3">
        <v>30660</v>
      </c>
      <c r="P88" s="3">
        <v>34020</v>
      </c>
      <c r="Q88" s="3">
        <v>36780</v>
      </c>
      <c r="R88" s="3">
        <v>39480</v>
      </c>
      <c r="S88" s="3">
        <v>42240</v>
      </c>
      <c r="T88" s="3">
        <v>44940</v>
      </c>
      <c r="U88" t="s">
        <v>286</v>
      </c>
      <c r="V88" s="182">
        <v>23000</v>
      </c>
      <c r="W88" s="182">
        <v>26250</v>
      </c>
      <c r="X88" s="182">
        <v>29550</v>
      </c>
      <c r="Y88" s="182">
        <v>32800</v>
      </c>
      <c r="Z88" s="182">
        <v>35450</v>
      </c>
      <c r="AA88" s="182">
        <v>38050</v>
      </c>
      <c r="AB88" s="182">
        <v>40700</v>
      </c>
      <c r="AC88" s="182">
        <v>43300</v>
      </c>
      <c r="AD88" s="199">
        <v>27600</v>
      </c>
      <c r="AE88" s="199">
        <v>31500</v>
      </c>
      <c r="AF88" s="199">
        <v>35460</v>
      </c>
      <c r="AG88" s="199">
        <v>39360</v>
      </c>
      <c r="AH88" s="199">
        <v>42540</v>
      </c>
      <c r="AI88" s="199">
        <v>45660</v>
      </c>
      <c r="AJ88" s="199">
        <v>48840</v>
      </c>
      <c r="AK88" s="19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8">
        <v>23450</v>
      </c>
      <c r="F89" s="198">
        <v>26800</v>
      </c>
      <c r="G89" s="198">
        <v>30150</v>
      </c>
      <c r="H89" s="198">
        <v>33500</v>
      </c>
      <c r="I89" s="198">
        <v>36200</v>
      </c>
      <c r="J89" s="198">
        <v>38900</v>
      </c>
      <c r="K89" s="198">
        <v>41550</v>
      </c>
      <c r="L89" s="19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8">
        <v>24400</v>
      </c>
      <c r="F90" s="198">
        <v>27900</v>
      </c>
      <c r="G90" s="198">
        <v>31400</v>
      </c>
      <c r="H90" s="198">
        <v>34850</v>
      </c>
      <c r="I90" s="198">
        <v>37650</v>
      </c>
      <c r="J90" s="198">
        <v>40450</v>
      </c>
      <c r="K90" s="198">
        <v>43250</v>
      </c>
      <c r="L90" s="198">
        <v>46050</v>
      </c>
      <c r="M90" s="3">
        <v>29280</v>
      </c>
      <c r="N90" s="3">
        <v>33480</v>
      </c>
      <c r="O90" s="3">
        <v>37680</v>
      </c>
      <c r="P90" s="3">
        <v>41820</v>
      </c>
      <c r="Q90" s="3">
        <v>45180</v>
      </c>
      <c r="R90" s="3">
        <v>48540</v>
      </c>
      <c r="S90" s="3">
        <v>51900</v>
      </c>
      <c r="T90" s="3">
        <v>55260</v>
      </c>
      <c r="U90" t="s">
        <v>286</v>
      </c>
      <c r="V90" s="182">
        <v>37000</v>
      </c>
      <c r="W90" s="182">
        <v>42250</v>
      </c>
      <c r="X90" s="182">
        <v>47550</v>
      </c>
      <c r="Y90" s="182">
        <v>52800</v>
      </c>
      <c r="Z90" s="182">
        <v>57050</v>
      </c>
      <c r="AA90" s="182">
        <v>61250</v>
      </c>
      <c r="AB90" s="182">
        <v>65500</v>
      </c>
      <c r="AC90" s="182">
        <v>69700</v>
      </c>
      <c r="AD90" s="199">
        <v>44400</v>
      </c>
      <c r="AE90" s="199">
        <v>50700</v>
      </c>
      <c r="AF90" s="199">
        <v>57060</v>
      </c>
      <c r="AG90" s="199">
        <v>63360</v>
      </c>
      <c r="AH90" s="199">
        <v>68460</v>
      </c>
      <c r="AI90" s="199">
        <v>73500</v>
      </c>
      <c r="AJ90" s="199">
        <v>78600</v>
      </c>
      <c r="AK90" s="19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8">
        <v>20100</v>
      </c>
      <c r="F91" s="198">
        <v>23000</v>
      </c>
      <c r="G91" s="198">
        <v>25850</v>
      </c>
      <c r="H91" s="198">
        <v>28700</v>
      </c>
      <c r="I91" s="198">
        <v>31000</v>
      </c>
      <c r="J91" s="198">
        <v>33300</v>
      </c>
      <c r="K91" s="198">
        <v>35600</v>
      </c>
      <c r="L91" s="198">
        <v>37900</v>
      </c>
      <c r="M91" s="3">
        <v>24120</v>
      </c>
      <c r="N91" s="3">
        <v>27600</v>
      </c>
      <c r="O91" s="3">
        <v>31020</v>
      </c>
      <c r="P91" s="3">
        <v>34440</v>
      </c>
      <c r="Q91" s="3">
        <v>37200</v>
      </c>
      <c r="R91" s="3">
        <v>39960</v>
      </c>
      <c r="S91" s="3">
        <v>42720</v>
      </c>
      <c r="T91" s="3">
        <v>45480</v>
      </c>
      <c r="U91" t="s">
        <v>286</v>
      </c>
      <c r="V91" s="182">
        <v>23100</v>
      </c>
      <c r="W91" s="182">
        <v>26400</v>
      </c>
      <c r="X91" s="182">
        <v>29700</v>
      </c>
      <c r="Y91" s="182">
        <v>33000</v>
      </c>
      <c r="Z91" s="182">
        <v>35650</v>
      </c>
      <c r="AA91" s="182">
        <v>38300</v>
      </c>
      <c r="AB91" s="182">
        <v>40950</v>
      </c>
      <c r="AC91" s="182">
        <v>43600</v>
      </c>
      <c r="AD91" s="199">
        <v>27720</v>
      </c>
      <c r="AE91" s="199">
        <v>31680</v>
      </c>
      <c r="AF91" s="199">
        <v>35640</v>
      </c>
      <c r="AG91" s="199">
        <v>39600</v>
      </c>
      <c r="AH91" s="199">
        <v>42780</v>
      </c>
      <c r="AI91" s="199">
        <v>45960</v>
      </c>
      <c r="AJ91" s="199">
        <v>49140</v>
      </c>
      <c r="AK91" s="19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8">
        <v>18350</v>
      </c>
      <c r="F92" s="198">
        <v>21000</v>
      </c>
      <c r="G92" s="198">
        <v>23600</v>
      </c>
      <c r="H92" s="198">
        <v>26200</v>
      </c>
      <c r="I92" s="198">
        <v>28300</v>
      </c>
      <c r="J92" s="198">
        <v>30400</v>
      </c>
      <c r="K92" s="198">
        <v>32500</v>
      </c>
      <c r="L92" s="19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8">
        <v>20250</v>
      </c>
      <c r="F93" s="198">
        <v>23150</v>
      </c>
      <c r="G93" s="198">
        <v>26050</v>
      </c>
      <c r="H93" s="198">
        <v>28900</v>
      </c>
      <c r="I93" s="198">
        <v>31250</v>
      </c>
      <c r="J93" s="198">
        <v>33550</v>
      </c>
      <c r="K93" s="198">
        <v>35850</v>
      </c>
      <c r="L93" s="19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8">
        <v>21750</v>
      </c>
      <c r="F94" s="198">
        <v>24850</v>
      </c>
      <c r="G94" s="198">
        <v>27950</v>
      </c>
      <c r="H94" s="198">
        <v>31050</v>
      </c>
      <c r="I94" s="198">
        <v>33550</v>
      </c>
      <c r="J94" s="198">
        <v>36050</v>
      </c>
      <c r="K94" s="198">
        <v>38550</v>
      </c>
      <c r="L94" s="198">
        <v>41000</v>
      </c>
      <c r="M94" s="3">
        <v>26100</v>
      </c>
      <c r="N94" s="3">
        <v>29820</v>
      </c>
      <c r="O94" s="3">
        <v>33540</v>
      </c>
      <c r="P94" s="3">
        <v>37260</v>
      </c>
      <c r="Q94" s="3">
        <v>40260</v>
      </c>
      <c r="R94" s="3">
        <v>43260</v>
      </c>
      <c r="S94" s="3">
        <v>46260</v>
      </c>
      <c r="T94" s="3">
        <v>49200</v>
      </c>
      <c r="U94" t="s">
        <v>286</v>
      </c>
      <c r="V94" s="182">
        <v>21950</v>
      </c>
      <c r="W94" s="182">
        <v>25050</v>
      </c>
      <c r="X94" s="182">
        <v>28200</v>
      </c>
      <c r="Y94" s="182">
        <v>31300</v>
      </c>
      <c r="Z94" s="182">
        <v>33850</v>
      </c>
      <c r="AA94" s="182">
        <v>36350</v>
      </c>
      <c r="AB94" s="182">
        <v>38850</v>
      </c>
      <c r="AC94" s="182">
        <v>41350</v>
      </c>
      <c r="AD94" s="199">
        <v>26340</v>
      </c>
      <c r="AE94" s="199">
        <v>30060</v>
      </c>
      <c r="AF94" s="199">
        <v>33840</v>
      </c>
      <c r="AG94" s="199">
        <v>37560</v>
      </c>
      <c r="AH94" s="199">
        <v>40620</v>
      </c>
      <c r="AI94" s="199">
        <v>43620</v>
      </c>
      <c r="AJ94" s="199">
        <v>46620</v>
      </c>
      <c r="AK94" s="19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8">
        <v>19950</v>
      </c>
      <c r="F95" s="198">
        <v>22800</v>
      </c>
      <c r="G95" s="198">
        <v>25650</v>
      </c>
      <c r="H95" s="198">
        <v>28450</v>
      </c>
      <c r="I95" s="198">
        <v>30750</v>
      </c>
      <c r="J95" s="198">
        <v>33050</v>
      </c>
      <c r="K95" s="198">
        <v>35300</v>
      </c>
      <c r="L95" s="19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8">
        <v>19950</v>
      </c>
      <c r="F96" s="198">
        <v>22800</v>
      </c>
      <c r="G96" s="198">
        <v>25650</v>
      </c>
      <c r="H96" s="198">
        <v>28500</v>
      </c>
      <c r="I96" s="198">
        <v>30800</v>
      </c>
      <c r="J96" s="198">
        <v>33100</v>
      </c>
      <c r="K96" s="198">
        <v>35350</v>
      </c>
      <c r="L96" s="198">
        <v>37650</v>
      </c>
      <c r="M96" s="3">
        <v>23940</v>
      </c>
      <c r="N96" s="3">
        <v>27360</v>
      </c>
      <c r="O96" s="3">
        <v>30780</v>
      </c>
      <c r="P96" s="3">
        <v>34200</v>
      </c>
      <c r="Q96" s="3">
        <v>36960</v>
      </c>
      <c r="R96" s="3">
        <v>39720</v>
      </c>
      <c r="S96" s="3">
        <v>42420</v>
      </c>
      <c r="T96" s="3">
        <v>45180</v>
      </c>
      <c r="U96" t="s">
        <v>286</v>
      </c>
      <c r="V96" s="182">
        <v>21150</v>
      </c>
      <c r="W96" s="182">
        <v>24200</v>
      </c>
      <c r="X96" s="182">
        <v>27200</v>
      </c>
      <c r="Y96" s="182">
        <v>30200</v>
      </c>
      <c r="Z96" s="182">
        <v>32650</v>
      </c>
      <c r="AA96" s="182">
        <v>35050</v>
      </c>
      <c r="AB96" s="182">
        <v>37450</v>
      </c>
      <c r="AC96" s="182">
        <v>39900</v>
      </c>
      <c r="AD96" s="199">
        <v>25380</v>
      </c>
      <c r="AE96" s="199">
        <v>29040</v>
      </c>
      <c r="AF96" s="199">
        <v>32640</v>
      </c>
      <c r="AG96" s="199">
        <v>36240</v>
      </c>
      <c r="AH96" s="199">
        <v>39180</v>
      </c>
      <c r="AI96" s="199">
        <v>42060</v>
      </c>
      <c r="AJ96" s="199">
        <v>44940</v>
      </c>
      <c r="AK96" s="19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8">
        <v>21800</v>
      </c>
      <c r="F97" s="198">
        <v>24900</v>
      </c>
      <c r="G97" s="198">
        <v>28000</v>
      </c>
      <c r="H97" s="198">
        <v>31100</v>
      </c>
      <c r="I97" s="198">
        <v>33600</v>
      </c>
      <c r="J97" s="198">
        <v>36100</v>
      </c>
      <c r="K97" s="198">
        <v>38600</v>
      </c>
      <c r="L97" s="19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8">
        <v>18350</v>
      </c>
      <c r="F98" s="198">
        <v>21000</v>
      </c>
      <c r="G98" s="198">
        <v>23600</v>
      </c>
      <c r="H98" s="198">
        <v>26200</v>
      </c>
      <c r="I98" s="198">
        <v>28300</v>
      </c>
      <c r="J98" s="198">
        <v>30400</v>
      </c>
      <c r="K98" s="198">
        <v>32500</v>
      </c>
      <c r="L98" s="19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8">
        <v>18350</v>
      </c>
      <c r="F99" s="198">
        <v>21000</v>
      </c>
      <c r="G99" s="198">
        <v>23600</v>
      </c>
      <c r="H99" s="198">
        <v>26200</v>
      </c>
      <c r="I99" s="198">
        <v>28300</v>
      </c>
      <c r="J99" s="198">
        <v>30400</v>
      </c>
      <c r="K99" s="198">
        <v>32500</v>
      </c>
      <c r="L99" s="198">
        <v>34600</v>
      </c>
      <c r="M99" s="3">
        <v>22020</v>
      </c>
      <c r="N99" s="3">
        <v>25200</v>
      </c>
      <c r="O99" s="3">
        <v>28320</v>
      </c>
      <c r="P99" s="3">
        <v>31440</v>
      </c>
      <c r="Q99" s="3">
        <v>33960</v>
      </c>
      <c r="R99" s="3">
        <v>36480</v>
      </c>
      <c r="S99" s="3">
        <v>39000</v>
      </c>
      <c r="T99" s="3">
        <v>41520</v>
      </c>
      <c r="U99" t="s">
        <v>286</v>
      </c>
      <c r="V99" s="182">
        <v>21600</v>
      </c>
      <c r="W99" s="182">
        <v>24700</v>
      </c>
      <c r="X99" s="182">
        <v>27800</v>
      </c>
      <c r="Y99" s="182">
        <v>30850</v>
      </c>
      <c r="Z99" s="182">
        <v>33350</v>
      </c>
      <c r="AA99" s="182">
        <v>35800</v>
      </c>
      <c r="AB99" s="182">
        <v>38300</v>
      </c>
      <c r="AC99" s="182">
        <v>40750</v>
      </c>
      <c r="AD99" s="199">
        <v>25920</v>
      </c>
      <c r="AE99" s="199">
        <v>29640</v>
      </c>
      <c r="AF99" s="199">
        <v>33360</v>
      </c>
      <c r="AG99" s="199">
        <v>37020</v>
      </c>
      <c r="AH99" s="199">
        <v>40020</v>
      </c>
      <c r="AI99" s="199">
        <v>42960</v>
      </c>
      <c r="AJ99" s="199">
        <v>45960</v>
      </c>
      <c r="AK99" s="19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8">
        <v>18350</v>
      </c>
      <c r="F100" s="198">
        <v>21000</v>
      </c>
      <c r="G100" s="198">
        <v>23600</v>
      </c>
      <c r="H100" s="198">
        <v>26200</v>
      </c>
      <c r="I100" s="198">
        <v>28300</v>
      </c>
      <c r="J100" s="198">
        <v>30400</v>
      </c>
      <c r="K100" s="198">
        <v>32500</v>
      </c>
      <c r="L100" s="198">
        <v>34600</v>
      </c>
      <c r="M100" s="3">
        <v>22020</v>
      </c>
      <c r="N100" s="3">
        <v>25200</v>
      </c>
      <c r="O100" s="3">
        <v>28320</v>
      </c>
      <c r="P100" s="3">
        <v>31440</v>
      </c>
      <c r="Q100" s="3">
        <v>33960</v>
      </c>
      <c r="R100" s="3">
        <v>36480</v>
      </c>
      <c r="S100" s="3">
        <v>39000</v>
      </c>
      <c r="T100" s="3">
        <v>41520</v>
      </c>
      <c r="U100" t="s">
        <v>286</v>
      </c>
      <c r="V100" s="182">
        <v>19100</v>
      </c>
      <c r="W100" s="182">
        <v>21800</v>
      </c>
      <c r="X100" s="182">
        <v>24550</v>
      </c>
      <c r="Y100" s="182">
        <v>27250</v>
      </c>
      <c r="Z100" s="182">
        <v>29450</v>
      </c>
      <c r="AA100" s="182">
        <v>31650</v>
      </c>
      <c r="AB100" s="182">
        <v>33800</v>
      </c>
      <c r="AC100" s="182">
        <v>36000</v>
      </c>
      <c r="AD100" s="199">
        <v>22920</v>
      </c>
      <c r="AE100" s="199">
        <v>26160</v>
      </c>
      <c r="AF100" s="199">
        <v>29460</v>
      </c>
      <c r="AG100" s="199">
        <v>32700</v>
      </c>
      <c r="AH100" s="199">
        <v>35340</v>
      </c>
      <c r="AI100" s="199">
        <v>37980</v>
      </c>
      <c r="AJ100" s="199">
        <v>40560</v>
      </c>
      <c r="AK100" s="19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8">
        <v>20900</v>
      </c>
      <c r="F101" s="198">
        <v>23900</v>
      </c>
      <c r="G101" s="198">
        <v>26900</v>
      </c>
      <c r="H101" s="198">
        <v>29850</v>
      </c>
      <c r="I101" s="198">
        <v>32250</v>
      </c>
      <c r="J101" s="198">
        <v>34650</v>
      </c>
      <c r="K101" s="198">
        <v>37050</v>
      </c>
      <c r="L101" s="198">
        <v>39450</v>
      </c>
      <c r="M101" s="3">
        <v>25080</v>
      </c>
      <c r="N101" s="3">
        <v>28680</v>
      </c>
      <c r="O101" s="3">
        <v>32280</v>
      </c>
      <c r="P101" s="3">
        <v>35820</v>
      </c>
      <c r="Q101" s="3">
        <v>38700</v>
      </c>
      <c r="R101" s="3">
        <v>41580</v>
      </c>
      <c r="S101" s="3">
        <v>44460</v>
      </c>
      <c r="T101" s="3">
        <v>47340</v>
      </c>
      <c r="U101" t="s">
        <v>286</v>
      </c>
      <c r="V101" s="182">
        <v>21550</v>
      </c>
      <c r="W101" s="182">
        <v>24600</v>
      </c>
      <c r="X101" s="182">
        <v>27700</v>
      </c>
      <c r="Y101" s="182">
        <v>30750</v>
      </c>
      <c r="Z101" s="182">
        <v>33250</v>
      </c>
      <c r="AA101" s="182">
        <v>35700</v>
      </c>
      <c r="AB101" s="182">
        <v>38150</v>
      </c>
      <c r="AC101" s="182">
        <v>40600</v>
      </c>
      <c r="AD101" s="199">
        <v>25860</v>
      </c>
      <c r="AE101" s="199">
        <v>29520</v>
      </c>
      <c r="AF101" s="199">
        <v>33240</v>
      </c>
      <c r="AG101" s="199">
        <v>36900</v>
      </c>
      <c r="AH101" s="199">
        <v>39900</v>
      </c>
      <c r="AI101" s="199">
        <v>42840</v>
      </c>
      <c r="AJ101" s="199">
        <v>45780</v>
      </c>
      <c r="AK101" s="19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8">
        <v>18350</v>
      </c>
      <c r="F102" s="198">
        <v>21000</v>
      </c>
      <c r="G102" s="198">
        <v>23600</v>
      </c>
      <c r="H102" s="198">
        <v>26200</v>
      </c>
      <c r="I102" s="198">
        <v>28300</v>
      </c>
      <c r="J102" s="198">
        <v>30400</v>
      </c>
      <c r="K102" s="198">
        <v>32500</v>
      </c>
      <c r="L102" s="19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8">
        <v>20000</v>
      </c>
      <c r="F103" s="198">
        <v>22850</v>
      </c>
      <c r="G103" s="198">
        <v>25700</v>
      </c>
      <c r="H103" s="198">
        <v>28550</v>
      </c>
      <c r="I103" s="198">
        <v>30850</v>
      </c>
      <c r="J103" s="198">
        <v>33150</v>
      </c>
      <c r="K103" s="198">
        <v>35450</v>
      </c>
      <c r="L103" s="198">
        <v>37700</v>
      </c>
      <c r="M103" s="3">
        <v>24000</v>
      </c>
      <c r="N103" s="3">
        <v>27420</v>
      </c>
      <c r="O103" s="3">
        <v>30840</v>
      </c>
      <c r="P103" s="3">
        <v>34260</v>
      </c>
      <c r="Q103" s="3">
        <v>37020</v>
      </c>
      <c r="R103" s="3">
        <v>39780</v>
      </c>
      <c r="S103" s="3">
        <v>42540</v>
      </c>
      <c r="T103" s="3">
        <v>45240</v>
      </c>
      <c r="U103" t="s">
        <v>286</v>
      </c>
      <c r="V103" s="182">
        <v>20550</v>
      </c>
      <c r="W103" s="182">
        <v>23500</v>
      </c>
      <c r="X103" s="182">
        <v>26450</v>
      </c>
      <c r="Y103" s="182">
        <v>29350</v>
      </c>
      <c r="Z103" s="182">
        <v>31700</v>
      </c>
      <c r="AA103" s="182">
        <v>34050</v>
      </c>
      <c r="AB103" s="182">
        <v>36400</v>
      </c>
      <c r="AC103" s="182">
        <v>38750</v>
      </c>
      <c r="AD103" s="199">
        <v>24660</v>
      </c>
      <c r="AE103" s="199">
        <v>28200</v>
      </c>
      <c r="AF103" s="199">
        <v>31740</v>
      </c>
      <c r="AG103" s="199">
        <v>35220</v>
      </c>
      <c r="AH103" s="199">
        <v>38040</v>
      </c>
      <c r="AI103" s="199">
        <v>40860</v>
      </c>
      <c r="AJ103" s="199">
        <v>43680</v>
      </c>
      <c r="AK103" s="19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8">
        <v>24300</v>
      </c>
      <c r="F104" s="198">
        <v>27750</v>
      </c>
      <c r="G104" s="198">
        <v>31200</v>
      </c>
      <c r="H104" s="198">
        <v>34650</v>
      </c>
      <c r="I104" s="198">
        <v>37450</v>
      </c>
      <c r="J104" s="198">
        <v>40200</v>
      </c>
      <c r="K104" s="198">
        <v>43000</v>
      </c>
      <c r="L104" s="19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8">
        <v>19700</v>
      </c>
      <c r="F105" s="198">
        <v>22500</v>
      </c>
      <c r="G105" s="198">
        <v>25300</v>
      </c>
      <c r="H105" s="198">
        <v>28100</v>
      </c>
      <c r="I105" s="198">
        <v>30350</v>
      </c>
      <c r="J105" s="198">
        <v>32600</v>
      </c>
      <c r="K105" s="198">
        <v>34850</v>
      </c>
      <c r="L105" s="198">
        <v>37100</v>
      </c>
      <c r="M105" s="3">
        <v>23640</v>
      </c>
      <c r="N105" s="3">
        <v>27000</v>
      </c>
      <c r="O105" s="3">
        <v>30360</v>
      </c>
      <c r="P105" s="3">
        <v>33720</v>
      </c>
      <c r="Q105" s="3">
        <v>36420</v>
      </c>
      <c r="R105" s="3">
        <v>39120</v>
      </c>
      <c r="S105" s="3">
        <v>41820</v>
      </c>
      <c r="T105" s="3">
        <v>44520</v>
      </c>
      <c r="U105" t="s">
        <v>286</v>
      </c>
      <c r="V105" s="182">
        <v>22400</v>
      </c>
      <c r="W105" s="182">
        <v>25600</v>
      </c>
      <c r="X105" s="182">
        <v>28800</v>
      </c>
      <c r="Y105" s="182">
        <v>31950</v>
      </c>
      <c r="Z105" s="182">
        <v>34550</v>
      </c>
      <c r="AA105" s="182">
        <v>37100</v>
      </c>
      <c r="AB105" s="182">
        <v>39650</v>
      </c>
      <c r="AC105" s="182">
        <v>42200</v>
      </c>
      <c r="AD105" s="199">
        <v>26880</v>
      </c>
      <c r="AE105" s="199">
        <v>30720</v>
      </c>
      <c r="AF105" s="199">
        <v>34560</v>
      </c>
      <c r="AG105" s="199">
        <v>38340</v>
      </c>
      <c r="AH105" s="199">
        <v>41460</v>
      </c>
      <c r="AI105" s="199">
        <v>44520</v>
      </c>
      <c r="AJ105" s="199">
        <v>47580</v>
      </c>
      <c r="AK105" s="19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8">
        <v>26300</v>
      </c>
      <c r="F106" s="198">
        <v>30050</v>
      </c>
      <c r="G106" s="198">
        <v>33800</v>
      </c>
      <c r="H106" s="198">
        <v>37550</v>
      </c>
      <c r="I106" s="198">
        <v>40600</v>
      </c>
      <c r="J106" s="198">
        <v>43600</v>
      </c>
      <c r="K106" s="198">
        <v>46600</v>
      </c>
      <c r="L106" s="198">
        <v>49600</v>
      </c>
      <c r="M106" s="3">
        <v>31560</v>
      </c>
      <c r="N106" s="3">
        <v>36060</v>
      </c>
      <c r="O106" s="3">
        <v>40560</v>
      </c>
      <c r="P106" s="3">
        <v>45060</v>
      </c>
      <c r="Q106" s="3">
        <v>48720</v>
      </c>
      <c r="R106" s="3">
        <v>52320</v>
      </c>
      <c r="S106" s="3">
        <v>55920</v>
      </c>
      <c r="T106" s="3">
        <v>59520</v>
      </c>
      <c r="U106" t="s">
        <v>286</v>
      </c>
      <c r="V106" s="182">
        <v>28400</v>
      </c>
      <c r="W106" s="182">
        <v>32450</v>
      </c>
      <c r="X106" s="182">
        <v>36500</v>
      </c>
      <c r="Y106" s="182">
        <v>40550</v>
      </c>
      <c r="Z106" s="182">
        <v>43800</v>
      </c>
      <c r="AA106" s="182">
        <v>47050</v>
      </c>
      <c r="AB106" s="182">
        <v>50300</v>
      </c>
      <c r="AC106" s="182">
        <v>53550</v>
      </c>
      <c r="AD106" s="199">
        <v>34080</v>
      </c>
      <c r="AE106" s="199">
        <v>38940</v>
      </c>
      <c r="AF106" s="199">
        <v>43800</v>
      </c>
      <c r="AG106" s="199">
        <v>48660</v>
      </c>
      <c r="AH106" s="199">
        <v>52560</v>
      </c>
      <c r="AI106" s="199">
        <v>56460</v>
      </c>
      <c r="AJ106" s="199">
        <v>60360</v>
      </c>
      <c r="AK106" s="19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8">
        <v>18450</v>
      </c>
      <c r="F107" s="198">
        <v>21050</v>
      </c>
      <c r="G107" s="198">
        <v>23700</v>
      </c>
      <c r="H107" s="198">
        <v>26300</v>
      </c>
      <c r="I107" s="198">
        <v>28450</v>
      </c>
      <c r="J107" s="198">
        <v>30550</v>
      </c>
      <c r="K107" s="198">
        <v>32650</v>
      </c>
      <c r="L107" s="198">
        <v>34750</v>
      </c>
      <c r="M107" s="3">
        <v>22140</v>
      </c>
      <c r="N107" s="3">
        <v>25260</v>
      </c>
      <c r="O107" s="3">
        <v>28440</v>
      </c>
      <c r="P107" s="3">
        <v>31560</v>
      </c>
      <c r="Q107" s="3">
        <v>34140</v>
      </c>
      <c r="R107" s="3">
        <v>36660</v>
      </c>
      <c r="S107" s="3">
        <v>39180</v>
      </c>
      <c r="T107" s="3">
        <v>41700</v>
      </c>
      <c r="U107" t="s">
        <v>286</v>
      </c>
      <c r="V107" s="182">
        <v>23300</v>
      </c>
      <c r="W107" s="182">
        <v>26600</v>
      </c>
      <c r="X107" s="182">
        <v>29950</v>
      </c>
      <c r="Y107" s="182">
        <v>33250</v>
      </c>
      <c r="Z107" s="182">
        <v>35950</v>
      </c>
      <c r="AA107" s="182">
        <v>38600</v>
      </c>
      <c r="AB107" s="182">
        <v>41250</v>
      </c>
      <c r="AC107" s="182">
        <v>43900</v>
      </c>
      <c r="AD107" s="199">
        <v>27960</v>
      </c>
      <c r="AE107" s="199">
        <v>31920</v>
      </c>
      <c r="AF107" s="199">
        <v>35940</v>
      </c>
      <c r="AG107" s="199">
        <v>39900</v>
      </c>
      <c r="AH107" s="199">
        <v>43140</v>
      </c>
      <c r="AI107" s="199">
        <v>46320</v>
      </c>
      <c r="AJ107" s="199">
        <v>49500</v>
      </c>
      <c r="AK107" s="19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8">
        <v>26900</v>
      </c>
      <c r="F108" s="198">
        <v>30750</v>
      </c>
      <c r="G108" s="198">
        <v>34600</v>
      </c>
      <c r="H108" s="198">
        <v>38400</v>
      </c>
      <c r="I108" s="198">
        <v>41500</v>
      </c>
      <c r="J108" s="198">
        <v>44550</v>
      </c>
      <c r="K108" s="198">
        <v>47650</v>
      </c>
      <c r="L108" s="198">
        <v>50700</v>
      </c>
      <c r="M108" s="3">
        <v>32280</v>
      </c>
      <c r="N108" s="3">
        <v>36900</v>
      </c>
      <c r="O108" s="3">
        <v>41520</v>
      </c>
      <c r="P108" s="3">
        <v>46080</v>
      </c>
      <c r="Q108" s="3">
        <v>49800</v>
      </c>
      <c r="R108" s="3">
        <v>53460</v>
      </c>
      <c r="S108" s="3">
        <v>57180</v>
      </c>
      <c r="T108" s="3">
        <v>60840</v>
      </c>
      <c r="U108" t="s">
        <v>286</v>
      </c>
      <c r="V108" s="182">
        <v>27650</v>
      </c>
      <c r="W108" s="182">
        <v>31600</v>
      </c>
      <c r="X108" s="182">
        <v>35550</v>
      </c>
      <c r="Y108" s="182">
        <v>39500</v>
      </c>
      <c r="Z108" s="182">
        <v>42700</v>
      </c>
      <c r="AA108" s="182">
        <v>45850</v>
      </c>
      <c r="AB108" s="182">
        <v>49000</v>
      </c>
      <c r="AC108" s="182">
        <v>52150</v>
      </c>
      <c r="AD108" s="199">
        <v>33180</v>
      </c>
      <c r="AE108" s="199">
        <v>37920</v>
      </c>
      <c r="AF108" s="199">
        <v>42660</v>
      </c>
      <c r="AG108" s="199">
        <v>47400</v>
      </c>
      <c r="AH108" s="199">
        <v>51240</v>
      </c>
      <c r="AI108" s="199">
        <v>55020</v>
      </c>
      <c r="AJ108" s="199">
        <v>58800</v>
      </c>
      <c r="AK108" s="19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8">
        <v>24150</v>
      </c>
      <c r="F109" s="198">
        <v>27600</v>
      </c>
      <c r="G109" s="198">
        <v>31050</v>
      </c>
      <c r="H109" s="198">
        <v>34500</v>
      </c>
      <c r="I109" s="198">
        <v>37300</v>
      </c>
      <c r="J109" s="198">
        <v>40050</v>
      </c>
      <c r="K109" s="198">
        <v>42800</v>
      </c>
      <c r="L109" s="198">
        <v>45550</v>
      </c>
      <c r="M109" s="3">
        <v>28980</v>
      </c>
      <c r="N109" s="3">
        <v>33120</v>
      </c>
      <c r="O109" s="3">
        <v>37260</v>
      </c>
      <c r="P109" s="3">
        <v>41400</v>
      </c>
      <c r="Q109" s="3">
        <v>44760</v>
      </c>
      <c r="R109" s="3">
        <v>48060</v>
      </c>
      <c r="S109" s="3">
        <v>51360</v>
      </c>
      <c r="T109" s="3">
        <v>54660</v>
      </c>
      <c r="U109" t="s">
        <v>286</v>
      </c>
      <c r="V109" s="182">
        <v>28500</v>
      </c>
      <c r="W109" s="182">
        <v>32550</v>
      </c>
      <c r="X109" s="182">
        <v>36600</v>
      </c>
      <c r="Y109" s="182">
        <v>40650</v>
      </c>
      <c r="Z109" s="182">
        <v>43950</v>
      </c>
      <c r="AA109" s="182">
        <v>47200</v>
      </c>
      <c r="AB109" s="182">
        <v>50450</v>
      </c>
      <c r="AC109" s="182">
        <v>53700</v>
      </c>
      <c r="AD109" s="199">
        <v>34200</v>
      </c>
      <c r="AE109" s="199">
        <v>39060</v>
      </c>
      <c r="AF109" s="199">
        <v>43920</v>
      </c>
      <c r="AG109" s="199">
        <v>48780</v>
      </c>
      <c r="AH109" s="199">
        <v>52740</v>
      </c>
      <c r="AI109" s="199">
        <v>56640</v>
      </c>
      <c r="AJ109" s="199">
        <v>60540</v>
      </c>
      <c r="AK109" s="19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8">
        <v>18350</v>
      </c>
      <c r="F110" s="198">
        <v>21000</v>
      </c>
      <c r="G110" s="198">
        <v>23600</v>
      </c>
      <c r="H110" s="198">
        <v>26200</v>
      </c>
      <c r="I110" s="198">
        <v>28300</v>
      </c>
      <c r="J110" s="198">
        <v>30400</v>
      </c>
      <c r="K110" s="198">
        <v>32500</v>
      </c>
      <c r="L110" s="19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8">
        <v>18350</v>
      </c>
      <c r="F111" s="198">
        <v>21000</v>
      </c>
      <c r="G111" s="198">
        <v>23600</v>
      </c>
      <c r="H111" s="198">
        <v>26200</v>
      </c>
      <c r="I111" s="198">
        <v>28300</v>
      </c>
      <c r="J111" s="198">
        <v>30400</v>
      </c>
      <c r="K111" s="198">
        <v>32500</v>
      </c>
      <c r="L111" s="198">
        <v>34600</v>
      </c>
      <c r="M111" s="3">
        <v>22020</v>
      </c>
      <c r="N111" s="3">
        <v>25200</v>
      </c>
      <c r="O111" s="3">
        <v>28320</v>
      </c>
      <c r="P111" s="3">
        <v>31440</v>
      </c>
      <c r="Q111" s="3">
        <v>33960</v>
      </c>
      <c r="R111" s="3">
        <v>36480</v>
      </c>
      <c r="S111" s="3">
        <v>39000</v>
      </c>
      <c r="T111" s="3">
        <v>41520</v>
      </c>
      <c r="U111" t="s">
        <v>286</v>
      </c>
      <c r="V111" s="182">
        <v>18600</v>
      </c>
      <c r="W111" s="182">
        <v>21250</v>
      </c>
      <c r="X111" s="182">
        <v>23900</v>
      </c>
      <c r="Y111" s="182">
        <v>26550</v>
      </c>
      <c r="Z111" s="182">
        <v>28700</v>
      </c>
      <c r="AA111" s="182">
        <v>30800</v>
      </c>
      <c r="AB111" s="182">
        <v>32950</v>
      </c>
      <c r="AC111" s="182">
        <v>35050</v>
      </c>
      <c r="AD111" s="199">
        <v>22320</v>
      </c>
      <c r="AE111" s="199">
        <v>25500</v>
      </c>
      <c r="AF111" s="199">
        <v>28680</v>
      </c>
      <c r="AG111" s="199">
        <v>31860</v>
      </c>
      <c r="AH111" s="199">
        <v>34440</v>
      </c>
      <c r="AI111" s="199">
        <v>36960</v>
      </c>
      <c r="AJ111" s="199">
        <v>39540</v>
      </c>
      <c r="AK111" s="19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8">
        <v>18700</v>
      </c>
      <c r="F112" s="198">
        <v>21350</v>
      </c>
      <c r="G112" s="198">
        <v>24000</v>
      </c>
      <c r="H112" s="198">
        <v>26650</v>
      </c>
      <c r="I112" s="198">
        <v>28800</v>
      </c>
      <c r="J112" s="198">
        <v>30950</v>
      </c>
      <c r="K112" s="198">
        <v>33050</v>
      </c>
      <c r="L112" s="198">
        <v>35200</v>
      </c>
      <c r="M112" s="3">
        <v>22440</v>
      </c>
      <c r="N112" s="3">
        <v>25620</v>
      </c>
      <c r="O112" s="3">
        <v>28800</v>
      </c>
      <c r="P112" s="3">
        <v>31980</v>
      </c>
      <c r="Q112" s="3">
        <v>34560</v>
      </c>
      <c r="R112" s="3">
        <v>37140</v>
      </c>
      <c r="S112" s="3">
        <v>39660</v>
      </c>
      <c r="T112" s="3">
        <v>42240</v>
      </c>
      <c r="U112" t="s">
        <v>286</v>
      </c>
      <c r="V112" s="182">
        <v>18900</v>
      </c>
      <c r="W112" s="182">
        <v>21600</v>
      </c>
      <c r="X112" s="182">
        <v>24300</v>
      </c>
      <c r="Y112" s="182">
        <v>26950</v>
      </c>
      <c r="Z112" s="182">
        <v>29150</v>
      </c>
      <c r="AA112" s="182">
        <v>31300</v>
      </c>
      <c r="AB112" s="182">
        <v>33450</v>
      </c>
      <c r="AC112" s="182">
        <v>35600</v>
      </c>
      <c r="AD112" s="199">
        <v>22680</v>
      </c>
      <c r="AE112" s="199">
        <v>25920</v>
      </c>
      <c r="AF112" s="199">
        <v>29160</v>
      </c>
      <c r="AG112" s="199">
        <v>32340</v>
      </c>
      <c r="AH112" s="199">
        <v>34980</v>
      </c>
      <c r="AI112" s="199">
        <v>37560</v>
      </c>
      <c r="AJ112" s="199">
        <v>40140</v>
      </c>
      <c r="AK112" s="19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8">
        <v>20900</v>
      </c>
      <c r="F113" s="198">
        <v>23850</v>
      </c>
      <c r="G113" s="198">
        <v>26850</v>
      </c>
      <c r="H113" s="198">
        <v>29800</v>
      </c>
      <c r="I113" s="198">
        <v>32200</v>
      </c>
      <c r="J113" s="198">
        <v>34600</v>
      </c>
      <c r="K113" s="198">
        <v>37000</v>
      </c>
      <c r="L113" s="198">
        <v>39350</v>
      </c>
      <c r="M113" s="3">
        <v>25080</v>
      </c>
      <c r="N113" s="3">
        <v>28620</v>
      </c>
      <c r="O113" s="3">
        <v>32220</v>
      </c>
      <c r="P113" s="3">
        <v>35760</v>
      </c>
      <c r="Q113" s="3">
        <v>38640</v>
      </c>
      <c r="R113" s="3">
        <v>41520</v>
      </c>
      <c r="S113" s="3">
        <v>44400</v>
      </c>
      <c r="T113" s="3">
        <v>47220</v>
      </c>
      <c r="U113" t="s">
        <v>286</v>
      </c>
      <c r="V113" s="182">
        <v>22350</v>
      </c>
      <c r="W113" s="182">
        <v>25550</v>
      </c>
      <c r="X113" s="182">
        <v>28750</v>
      </c>
      <c r="Y113" s="182">
        <v>31900</v>
      </c>
      <c r="Z113" s="182">
        <v>34500</v>
      </c>
      <c r="AA113" s="182">
        <v>37050</v>
      </c>
      <c r="AB113" s="182">
        <v>39600</v>
      </c>
      <c r="AC113" s="182">
        <v>42150</v>
      </c>
      <c r="AD113" s="199">
        <v>26820</v>
      </c>
      <c r="AE113" s="199">
        <v>30660</v>
      </c>
      <c r="AF113" s="199">
        <v>34500</v>
      </c>
      <c r="AG113" s="199">
        <v>38280</v>
      </c>
      <c r="AH113" s="199">
        <v>41400</v>
      </c>
      <c r="AI113" s="199">
        <v>44460</v>
      </c>
      <c r="AJ113" s="199">
        <v>47520</v>
      </c>
      <c r="AK113" s="19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8">
        <v>23800</v>
      </c>
      <c r="F114" s="198">
        <v>27200</v>
      </c>
      <c r="G114" s="198">
        <v>30600</v>
      </c>
      <c r="H114" s="198">
        <v>33950</v>
      </c>
      <c r="I114" s="198">
        <v>36700</v>
      </c>
      <c r="J114" s="198">
        <v>39400</v>
      </c>
      <c r="K114" s="198">
        <v>42100</v>
      </c>
      <c r="L114" s="198">
        <v>44850</v>
      </c>
      <c r="M114" s="3">
        <v>28560</v>
      </c>
      <c r="N114" s="3">
        <v>32640</v>
      </c>
      <c r="O114" s="3">
        <v>36720</v>
      </c>
      <c r="P114" s="3">
        <v>40740</v>
      </c>
      <c r="Q114" s="3">
        <v>44040</v>
      </c>
      <c r="R114" s="3">
        <v>47280</v>
      </c>
      <c r="S114" s="3">
        <v>50520</v>
      </c>
      <c r="T114" s="3">
        <v>53820</v>
      </c>
      <c r="U114" t="s">
        <v>286</v>
      </c>
      <c r="V114" s="182">
        <v>25550</v>
      </c>
      <c r="W114" s="182">
        <v>29200</v>
      </c>
      <c r="X114" s="182">
        <v>32850</v>
      </c>
      <c r="Y114" s="182">
        <v>36500</v>
      </c>
      <c r="Z114" s="182">
        <v>39450</v>
      </c>
      <c r="AA114" s="182">
        <v>42350</v>
      </c>
      <c r="AB114" s="182">
        <v>45300</v>
      </c>
      <c r="AC114" s="182">
        <v>48200</v>
      </c>
      <c r="AD114" s="199">
        <v>30660</v>
      </c>
      <c r="AE114" s="199">
        <v>35040</v>
      </c>
      <c r="AF114" s="199">
        <v>39420</v>
      </c>
      <c r="AG114" s="199">
        <v>43800</v>
      </c>
      <c r="AH114" s="199">
        <v>47340</v>
      </c>
      <c r="AI114" s="199">
        <v>50820</v>
      </c>
      <c r="AJ114" s="199">
        <v>54360</v>
      </c>
      <c r="AK114" s="19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8">
        <v>19050</v>
      </c>
      <c r="F115" s="198">
        <v>21800</v>
      </c>
      <c r="G115" s="198">
        <v>24500</v>
      </c>
      <c r="H115" s="198">
        <v>27200</v>
      </c>
      <c r="I115" s="198">
        <v>29400</v>
      </c>
      <c r="J115" s="198">
        <v>31600</v>
      </c>
      <c r="K115" s="198">
        <v>33750</v>
      </c>
      <c r="L115" s="198">
        <v>35950</v>
      </c>
      <c r="M115" s="3">
        <v>22860</v>
      </c>
      <c r="N115" s="3">
        <v>26160</v>
      </c>
      <c r="O115" s="3">
        <v>29400</v>
      </c>
      <c r="P115" s="3">
        <v>32640</v>
      </c>
      <c r="Q115" s="3">
        <v>35280</v>
      </c>
      <c r="R115" s="3">
        <v>37920</v>
      </c>
      <c r="S115" s="3">
        <v>40500</v>
      </c>
      <c r="T115" s="3">
        <v>43140</v>
      </c>
      <c r="U115" t="s">
        <v>286</v>
      </c>
      <c r="V115" s="182">
        <v>19850</v>
      </c>
      <c r="W115" s="182">
        <v>22650</v>
      </c>
      <c r="X115" s="182">
        <v>25500</v>
      </c>
      <c r="Y115" s="182">
        <v>28300</v>
      </c>
      <c r="Z115" s="182">
        <v>30600</v>
      </c>
      <c r="AA115" s="182">
        <v>32850</v>
      </c>
      <c r="AB115" s="182">
        <v>35100</v>
      </c>
      <c r="AC115" s="182">
        <v>37400</v>
      </c>
      <c r="AD115" s="199">
        <v>23820</v>
      </c>
      <c r="AE115" s="199">
        <v>27180</v>
      </c>
      <c r="AF115" s="199">
        <v>30600</v>
      </c>
      <c r="AG115" s="199">
        <v>33960</v>
      </c>
      <c r="AH115" s="199">
        <v>36720</v>
      </c>
      <c r="AI115" s="199">
        <v>39420</v>
      </c>
      <c r="AJ115" s="199">
        <v>42120</v>
      </c>
      <c r="AK115" s="19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8">
        <v>18350</v>
      </c>
      <c r="F116" s="198">
        <v>21000</v>
      </c>
      <c r="G116" s="198">
        <v>23600</v>
      </c>
      <c r="H116" s="198">
        <v>26200</v>
      </c>
      <c r="I116" s="198">
        <v>28300</v>
      </c>
      <c r="J116" s="198">
        <v>30400</v>
      </c>
      <c r="K116" s="198">
        <v>32500</v>
      </c>
      <c r="L116" s="19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8">
        <v>20550</v>
      </c>
      <c r="F117" s="198">
        <v>23450</v>
      </c>
      <c r="G117" s="198">
        <v>26400</v>
      </c>
      <c r="H117" s="198">
        <v>29300</v>
      </c>
      <c r="I117" s="198">
        <v>31650</v>
      </c>
      <c r="J117" s="198">
        <v>34000</v>
      </c>
      <c r="K117" s="198">
        <v>36350</v>
      </c>
      <c r="L117" s="198">
        <v>38700</v>
      </c>
      <c r="M117" s="3">
        <v>24660</v>
      </c>
      <c r="N117" s="3">
        <v>28140</v>
      </c>
      <c r="O117" s="3">
        <v>31680</v>
      </c>
      <c r="P117" s="3">
        <v>35160</v>
      </c>
      <c r="Q117" s="3">
        <v>37980</v>
      </c>
      <c r="R117" s="3">
        <v>40800</v>
      </c>
      <c r="S117" s="3">
        <v>43620</v>
      </c>
      <c r="T117" s="3">
        <v>46440</v>
      </c>
      <c r="U117" t="s">
        <v>286</v>
      </c>
      <c r="V117" s="182">
        <v>20650</v>
      </c>
      <c r="W117" s="182">
        <v>23600</v>
      </c>
      <c r="X117" s="182">
        <v>26550</v>
      </c>
      <c r="Y117" s="182">
        <v>29500</v>
      </c>
      <c r="Z117" s="182">
        <v>31900</v>
      </c>
      <c r="AA117" s="182">
        <v>34250</v>
      </c>
      <c r="AB117" s="182">
        <v>36600</v>
      </c>
      <c r="AC117" s="182">
        <v>38950</v>
      </c>
      <c r="AD117" s="199">
        <v>24780</v>
      </c>
      <c r="AE117" s="199">
        <v>28320</v>
      </c>
      <c r="AF117" s="199">
        <v>31860</v>
      </c>
      <c r="AG117" s="199">
        <v>35400</v>
      </c>
      <c r="AH117" s="199">
        <v>38280</v>
      </c>
      <c r="AI117" s="199">
        <v>41100</v>
      </c>
      <c r="AJ117" s="199">
        <v>43920</v>
      </c>
      <c r="AK117" s="19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8">
        <v>18350</v>
      </c>
      <c r="F118" s="198">
        <v>21000</v>
      </c>
      <c r="G118" s="198">
        <v>23600</v>
      </c>
      <c r="H118" s="198">
        <v>26200</v>
      </c>
      <c r="I118" s="198">
        <v>28300</v>
      </c>
      <c r="J118" s="198">
        <v>30400</v>
      </c>
      <c r="K118" s="198">
        <v>32500</v>
      </c>
      <c r="L118" s="19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8">
        <v>24650</v>
      </c>
      <c r="F119" s="198">
        <v>28200</v>
      </c>
      <c r="G119" s="198">
        <v>31700</v>
      </c>
      <c r="H119" s="198">
        <v>35200</v>
      </c>
      <c r="I119" s="198">
        <v>38050</v>
      </c>
      <c r="J119" s="198">
        <v>40850</v>
      </c>
      <c r="K119" s="198">
        <v>43650</v>
      </c>
      <c r="L119" s="198">
        <v>46500</v>
      </c>
      <c r="M119" s="3">
        <v>29580</v>
      </c>
      <c r="N119" s="3">
        <v>33840</v>
      </c>
      <c r="O119" s="3">
        <v>38040</v>
      </c>
      <c r="P119" s="3">
        <v>42240</v>
      </c>
      <c r="Q119" s="3">
        <v>45660</v>
      </c>
      <c r="R119" s="3">
        <v>49020</v>
      </c>
      <c r="S119" s="3">
        <v>52380</v>
      </c>
      <c r="T119" s="3">
        <v>55800</v>
      </c>
      <c r="U119" t="s">
        <v>286</v>
      </c>
      <c r="V119" s="182">
        <v>25300</v>
      </c>
      <c r="W119" s="182">
        <v>28900</v>
      </c>
      <c r="X119" s="182">
        <v>32500</v>
      </c>
      <c r="Y119" s="182">
        <v>36100</v>
      </c>
      <c r="Z119" s="182">
        <v>39000</v>
      </c>
      <c r="AA119" s="182">
        <v>41900</v>
      </c>
      <c r="AB119" s="182">
        <v>44800</v>
      </c>
      <c r="AC119" s="182">
        <v>47700</v>
      </c>
      <c r="AD119" s="199">
        <v>30360</v>
      </c>
      <c r="AE119" s="199">
        <v>34680</v>
      </c>
      <c r="AF119" s="199">
        <v>39000</v>
      </c>
      <c r="AG119" s="199">
        <v>43320</v>
      </c>
      <c r="AH119" s="199">
        <v>46800</v>
      </c>
      <c r="AI119" s="199">
        <v>50280</v>
      </c>
      <c r="AJ119" s="199">
        <v>53760</v>
      </c>
      <c r="AK119" s="19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8">
        <v>20200</v>
      </c>
      <c r="F120" s="198">
        <v>23050</v>
      </c>
      <c r="G120" s="198">
        <v>25950</v>
      </c>
      <c r="H120" s="198">
        <v>28800</v>
      </c>
      <c r="I120" s="198">
        <v>31150</v>
      </c>
      <c r="J120" s="198">
        <v>33450</v>
      </c>
      <c r="K120" s="198">
        <v>35750</v>
      </c>
      <c r="L120" s="19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8">
        <v>20800</v>
      </c>
      <c r="F121" s="198">
        <v>23800</v>
      </c>
      <c r="G121" s="198">
        <v>26750</v>
      </c>
      <c r="H121" s="198">
        <v>29700</v>
      </c>
      <c r="I121" s="198">
        <v>32100</v>
      </c>
      <c r="J121" s="198">
        <v>34500</v>
      </c>
      <c r="K121" s="198">
        <v>36850</v>
      </c>
      <c r="L121" s="19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8">
        <v>21450</v>
      </c>
      <c r="F122" s="198">
        <v>24500</v>
      </c>
      <c r="G122" s="198">
        <v>27550</v>
      </c>
      <c r="H122" s="198">
        <v>30600</v>
      </c>
      <c r="I122" s="198">
        <v>33050</v>
      </c>
      <c r="J122" s="198">
        <v>35500</v>
      </c>
      <c r="K122" s="198">
        <v>37950</v>
      </c>
      <c r="L122" s="198">
        <v>40400</v>
      </c>
      <c r="M122" s="3">
        <v>25740</v>
      </c>
      <c r="N122" s="3">
        <v>29400</v>
      </c>
      <c r="O122" s="3">
        <v>33060</v>
      </c>
      <c r="P122" s="3">
        <v>36720</v>
      </c>
      <c r="Q122" s="3">
        <v>39660</v>
      </c>
      <c r="R122" s="3">
        <v>42600</v>
      </c>
      <c r="S122" s="3">
        <v>45540</v>
      </c>
      <c r="T122" s="3">
        <v>48480</v>
      </c>
      <c r="U122" t="s">
        <v>286</v>
      </c>
      <c r="V122" s="182">
        <v>22500</v>
      </c>
      <c r="W122" s="182">
        <v>25700</v>
      </c>
      <c r="X122" s="182">
        <v>28900</v>
      </c>
      <c r="Y122" s="182">
        <v>32100</v>
      </c>
      <c r="Z122" s="182">
        <v>34700</v>
      </c>
      <c r="AA122" s="182">
        <v>37250</v>
      </c>
      <c r="AB122" s="182">
        <v>39850</v>
      </c>
      <c r="AC122" s="182">
        <v>42400</v>
      </c>
      <c r="AD122" s="199">
        <v>27000</v>
      </c>
      <c r="AE122" s="199">
        <v>30840</v>
      </c>
      <c r="AF122" s="199">
        <v>34680</v>
      </c>
      <c r="AG122" s="199">
        <v>38520</v>
      </c>
      <c r="AH122" s="199">
        <v>41640</v>
      </c>
      <c r="AI122" s="199">
        <v>44700</v>
      </c>
      <c r="AJ122" s="199">
        <v>47820</v>
      </c>
      <c r="AK122" s="19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8">
        <v>22250</v>
      </c>
      <c r="F123" s="198">
        <v>25400</v>
      </c>
      <c r="G123" s="198">
        <v>28600</v>
      </c>
      <c r="H123" s="198">
        <v>31750</v>
      </c>
      <c r="I123" s="198">
        <v>34300</v>
      </c>
      <c r="J123" s="198">
        <v>36850</v>
      </c>
      <c r="K123" s="198">
        <v>39400</v>
      </c>
      <c r="L123" s="198">
        <v>41950</v>
      </c>
      <c r="M123" s="3">
        <v>26700</v>
      </c>
      <c r="N123" s="3">
        <v>30480</v>
      </c>
      <c r="O123" s="3">
        <v>34320</v>
      </c>
      <c r="P123" s="3">
        <v>38100</v>
      </c>
      <c r="Q123" s="3">
        <v>41160</v>
      </c>
      <c r="R123" s="3">
        <v>44220</v>
      </c>
      <c r="S123" s="3">
        <v>47280</v>
      </c>
      <c r="T123" s="3">
        <v>50340</v>
      </c>
      <c r="U123" t="s">
        <v>286</v>
      </c>
      <c r="V123" s="182">
        <v>22300</v>
      </c>
      <c r="W123" s="182">
        <v>25500</v>
      </c>
      <c r="X123" s="182">
        <v>28700</v>
      </c>
      <c r="Y123" s="182">
        <v>31850</v>
      </c>
      <c r="Z123" s="182">
        <v>34400</v>
      </c>
      <c r="AA123" s="182">
        <v>36950</v>
      </c>
      <c r="AB123" s="182">
        <v>39500</v>
      </c>
      <c r="AC123" s="182">
        <v>42050</v>
      </c>
      <c r="AD123" s="199">
        <v>26760</v>
      </c>
      <c r="AE123" s="199">
        <v>30600</v>
      </c>
      <c r="AF123" s="199">
        <v>34440</v>
      </c>
      <c r="AG123" s="199">
        <v>38220</v>
      </c>
      <c r="AH123" s="199">
        <v>41280</v>
      </c>
      <c r="AI123" s="199">
        <v>44340</v>
      </c>
      <c r="AJ123" s="199">
        <v>47400</v>
      </c>
      <c r="AK123" s="19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8">
        <v>18350</v>
      </c>
      <c r="F124" s="198">
        <v>21000</v>
      </c>
      <c r="G124" s="198">
        <v>23600</v>
      </c>
      <c r="H124" s="198">
        <v>26200</v>
      </c>
      <c r="I124" s="198">
        <v>28300</v>
      </c>
      <c r="J124" s="198">
        <v>30400</v>
      </c>
      <c r="K124" s="198">
        <v>32500</v>
      </c>
      <c r="L124" s="198">
        <v>34600</v>
      </c>
      <c r="M124" s="3">
        <v>22020</v>
      </c>
      <c r="N124" s="3">
        <v>25200</v>
      </c>
      <c r="O124" s="3">
        <v>28320</v>
      </c>
      <c r="P124" s="3">
        <v>31440</v>
      </c>
      <c r="Q124" s="3">
        <v>33960</v>
      </c>
      <c r="R124" s="3">
        <v>36480</v>
      </c>
      <c r="S124" s="3">
        <v>39000</v>
      </c>
      <c r="T124" s="3">
        <v>41520</v>
      </c>
      <c r="U124" t="s">
        <v>286</v>
      </c>
      <c r="V124" s="182">
        <v>18550</v>
      </c>
      <c r="W124" s="182">
        <v>21200</v>
      </c>
      <c r="X124" s="182">
        <v>23850</v>
      </c>
      <c r="Y124" s="182">
        <v>26450</v>
      </c>
      <c r="Z124" s="182">
        <v>28600</v>
      </c>
      <c r="AA124" s="182">
        <v>30700</v>
      </c>
      <c r="AB124" s="182">
        <v>32800</v>
      </c>
      <c r="AC124" s="182">
        <v>34950</v>
      </c>
      <c r="AD124" s="199">
        <v>22260</v>
      </c>
      <c r="AE124" s="199">
        <v>25440</v>
      </c>
      <c r="AF124" s="199">
        <v>28620</v>
      </c>
      <c r="AG124" s="199">
        <v>31740</v>
      </c>
      <c r="AH124" s="199">
        <v>34320</v>
      </c>
      <c r="AI124" s="199">
        <v>36840</v>
      </c>
      <c r="AJ124" s="199">
        <v>39360</v>
      </c>
      <c r="AK124" s="19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8">
        <v>19400</v>
      </c>
      <c r="F125" s="198">
        <v>22150</v>
      </c>
      <c r="G125" s="198">
        <v>24900</v>
      </c>
      <c r="H125" s="198">
        <v>27650</v>
      </c>
      <c r="I125" s="198">
        <v>29900</v>
      </c>
      <c r="J125" s="198">
        <v>32100</v>
      </c>
      <c r="K125" s="198">
        <v>34300</v>
      </c>
      <c r="L125" s="198">
        <v>36500</v>
      </c>
      <c r="M125" s="3">
        <v>23280</v>
      </c>
      <c r="N125" s="3">
        <v>26580</v>
      </c>
      <c r="O125" s="3">
        <v>29880</v>
      </c>
      <c r="P125" s="3">
        <v>33180</v>
      </c>
      <c r="Q125" s="3">
        <v>35880</v>
      </c>
      <c r="R125" s="3">
        <v>38520</v>
      </c>
      <c r="S125" s="3">
        <v>41160</v>
      </c>
      <c r="T125" s="3">
        <v>43800</v>
      </c>
      <c r="U125" t="s">
        <v>286</v>
      </c>
      <c r="V125" s="182">
        <v>20950</v>
      </c>
      <c r="W125" s="182">
        <v>23950</v>
      </c>
      <c r="X125" s="182">
        <v>26950</v>
      </c>
      <c r="Y125" s="182">
        <v>29900</v>
      </c>
      <c r="Z125" s="182">
        <v>32300</v>
      </c>
      <c r="AA125" s="182">
        <v>34700</v>
      </c>
      <c r="AB125" s="182">
        <v>37100</v>
      </c>
      <c r="AC125" s="182">
        <v>39500</v>
      </c>
      <c r="AD125" s="199">
        <v>25140</v>
      </c>
      <c r="AE125" s="199">
        <v>28740</v>
      </c>
      <c r="AF125" s="199">
        <v>32340</v>
      </c>
      <c r="AG125" s="199">
        <v>35880</v>
      </c>
      <c r="AH125" s="199">
        <v>38760</v>
      </c>
      <c r="AI125" s="199">
        <v>41640</v>
      </c>
      <c r="AJ125" s="199">
        <v>44520</v>
      </c>
      <c r="AK125" s="19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8">
        <v>20000</v>
      </c>
      <c r="F126" s="198">
        <v>22850</v>
      </c>
      <c r="G126" s="198">
        <v>25700</v>
      </c>
      <c r="H126" s="198">
        <v>28550</v>
      </c>
      <c r="I126" s="198">
        <v>30850</v>
      </c>
      <c r="J126" s="198">
        <v>33150</v>
      </c>
      <c r="K126" s="198">
        <v>35450</v>
      </c>
      <c r="L126" s="198">
        <v>37700</v>
      </c>
      <c r="M126" s="3">
        <v>24000</v>
      </c>
      <c r="N126" s="3">
        <v>27420</v>
      </c>
      <c r="O126" s="3">
        <v>30840</v>
      </c>
      <c r="P126" s="3">
        <v>34260</v>
      </c>
      <c r="Q126" s="3">
        <v>37020</v>
      </c>
      <c r="R126" s="3">
        <v>39780</v>
      </c>
      <c r="S126" s="3">
        <v>42540</v>
      </c>
      <c r="T126" s="3">
        <v>45240</v>
      </c>
      <c r="U126" t="s">
        <v>286</v>
      </c>
      <c r="V126" s="182">
        <v>20550</v>
      </c>
      <c r="W126" s="182">
        <v>23500</v>
      </c>
      <c r="X126" s="182">
        <v>26450</v>
      </c>
      <c r="Y126" s="182">
        <v>29350</v>
      </c>
      <c r="Z126" s="182">
        <v>31700</v>
      </c>
      <c r="AA126" s="182">
        <v>34050</v>
      </c>
      <c r="AB126" s="182">
        <v>36400</v>
      </c>
      <c r="AC126" s="182">
        <v>38750</v>
      </c>
      <c r="AD126" s="199">
        <v>24660</v>
      </c>
      <c r="AE126" s="199">
        <v>28200</v>
      </c>
      <c r="AF126" s="199">
        <v>31740</v>
      </c>
      <c r="AG126" s="199">
        <v>35220</v>
      </c>
      <c r="AH126" s="199">
        <v>38040</v>
      </c>
      <c r="AI126" s="199">
        <v>40860</v>
      </c>
      <c r="AJ126" s="199">
        <v>43680</v>
      </c>
      <c r="AK126" s="19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8">
        <v>18350</v>
      </c>
      <c r="F127" s="198">
        <v>21000</v>
      </c>
      <c r="G127" s="198">
        <v>23600</v>
      </c>
      <c r="H127" s="198">
        <v>26200</v>
      </c>
      <c r="I127" s="198">
        <v>28300</v>
      </c>
      <c r="J127" s="198">
        <v>30400</v>
      </c>
      <c r="K127" s="198">
        <v>32500</v>
      </c>
      <c r="L127" s="198">
        <v>34600</v>
      </c>
      <c r="M127" s="3">
        <v>22020</v>
      </c>
      <c r="N127" s="3">
        <v>25200</v>
      </c>
      <c r="O127" s="3">
        <v>28320</v>
      </c>
      <c r="P127" s="3">
        <v>31440</v>
      </c>
      <c r="Q127" s="3">
        <v>33960</v>
      </c>
      <c r="R127" s="3">
        <v>36480</v>
      </c>
      <c r="S127" s="3">
        <v>39000</v>
      </c>
      <c r="T127" s="3">
        <v>41520</v>
      </c>
      <c r="U127" t="s">
        <v>286</v>
      </c>
      <c r="V127" s="182">
        <v>19900</v>
      </c>
      <c r="W127" s="182">
        <v>22750</v>
      </c>
      <c r="X127" s="182">
        <v>25600</v>
      </c>
      <c r="Y127" s="182">
        <v>28400</v>
      </c>
      <c r="Z127" s="182">
        <v>30700</v>
      </c>
      <c r="AA127" s="182">
        <v>32950</v>
      </c>
      <c r="AB127" s="182">
        <v>35250</v>
      </c>
      <c r="AC127" s="182">
        <v>37500</v>
      </c>
      <c r="AD127" s="199">
        <v>23880</v>
      </c>
      <c r="AE127" s="199">
        <v>27300</v>
      </c>
      <c r="AF127" s="199">
        <v>30720</v>
      </c>
      <c r="AG127" s="199">
        <v>34080</v>
      </c>
      <c r="AH127" s="199">
        <v>36840</v>
      </c>
      <c r="AI127" s="199">
        <v>39540</v>
      </c>
      <c r="AJ127" s="199">
        <v>42300</v>
      </c>
      <c r="AK127" s="19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8">
        <v>18350</v>
      </c>
      <c r="F128" s="198">
        <v>21000</v>
      </c>
      <c r="G128" s="198">
        <v>23600</v>
      </c>
      <c r="H128" s="198">
        <v>26200</v>
      </c>
      <c r="I128" s="198">
        <v>28300</v>
      </c>
      <c r="J128" s="198">
        <v>30400</v>
      </c>
      <c r="K128" s="198">
        <v>32500</v>
      </c>
      <c r="L128" s="198">
        <v>34600</v>
      </c>
      <c r="M128" s="3">
        <v>22020</v>
      </c>
      <c r="N128" s="3">
        <v>25200</v>
      </c>
      <c r="O128" s="3">
        <v>28320</v>
      </c>
      <c r="P128" s="3">
        <v>31440</v>
      </c>
      <c r="Q128" s="3">
        <v>33960</v>
      </c>
      <c r="R128" s="3">
        <v>36480</v>
      </c>
      <c r="S128" s="3">
        <v>39000</v>
      </c>
      <c r="T128" s="3">
        <v>41520</v>
      </c>
      <c r="U128" t="s">
        <v>286</v>
      </c>
      <c r="V128" s="182">
        <v>19050</v>
      </c>
      <c r="W128" s="182">
        <v>21750</v>
      </c>
      <c r="X128" s="182">
        <v>24450</v>
      </c>
      <c r="Y128" s="182">
        <v>27150</v>
      </c>
      <c r="Z128" s="182">
        <v>29350</v>
      </c>
      <c r="AA128" s="182">
        <v>31500</v>
      </c>
      <c r="AB128" s="182">
        <v>33700</v>
      </c>
      <c r="AC128" s="182">
        <v>35850</v>
      </c>
      <c r="AD128" s="199">
        <v>22860</v>
      </c>
      <c r="AE128" s="199">
        <v>26100</v>
      </c>
      <c r="AF128" s="199">
        <v>29340</v>
      </c>
      <c r="AG128" s="199">
        <v>32580</v>
      </c>
      <c r="AH128" s="199">
        <v>35220</v>
      </c>
      <c r="AI128" s="199">
        <v>37800</v>
      </c>
      <c r="AJ128" s="199">
        <v>40440</v>
      </c>
      <c r="AK128" s="19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8">
        <v>24400</v>
      </c>
      <c r="F129" s="198">
        <v>27900</v>
      </c>
      <c r="G129" s="198">
        <v>31400</v>
      </c>
      <c r="H129" s="198">
        <v>34850</v>
      </c>
      <c r="I129" s="198">
        <v>37650</v>
      </c>
      <c r="J129" s="198">
        <v>40450</v>
      </c>
      <c r="K129" s="198">
        <v>43250</v>
      </c>
      <c r="L129" s="198">
        <v>46050</v>
      </c>
      <c r="M129" s="3">
        <v>29280</v>
      </c>
      <c r="N129" s="3">
        <v>33480</v>
      </c>
      <c r="O129" s="3">
        <v>37680</v>
      </c>
      <c r="P129" s="3">
        <v>41820</v>
      </c>
      <c r="Q129" s="3">
        <v>45180</v>
      </c>
      <c r="R129" s="3">
        <v>48540</v>
      </c>
      <c r="S129" s="3">
        <v>51900</v>
      </c>
      <c r="T129" s="3">
        <v>55260</v>
      </c>
      <c r="U129" t="s">
        <v>286</v>
      </c>
      <c r="V129" s="182">
        <v>24700</v>
      </c>
      <c r="W129" s="182">
        <v>28200</v>
      </c>
      <c r="X129" s="182">
        <v>31750</v>
      </c>
      <c r="Y129" s="182">
        <v>35250</v>
      </c>
      <c r="Z129" s="182">
        <v>38100</v>
      </c>
      <c r="AA129" s="182">
        <v>40900</v>
      </c>
      <c r="AB129" s="182">
        <v>43750</v>
      </c>
      <c r="AC129" s="182">
        <v>46550</v>
      </c>
      <c r="AD129" s="199">
        <v>29640</v>
      </c>
      <c r="AE129" s="199">
        <v>33840</v>
      </c>
      <c r="AF129" s="199">
        <v>38100</v>
      </c>
      <c r="AG129" s="199">
        <v>42300</v>
      </c>
      <c r="AH129" s="199">
        <v>45720</v>
      </c>
      <c r="AI129" s="199">
        <v>49080</v>
      </c>
      <c r="AJ129" s="199">
        <v>52500</v>
      </c>
      <c r="AK129" s="19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8">
        <v>19500</v>
      </c>
      <c r="F130" s="198">
        <v>22250</v>
      </c>
      <c r="G130" s="198">
        <v>25050</v>
      </c>
      <c r="H130" s="198">
        <v>27800</v>
      </c>
      <c r="I130" s="198">
        <v>30050</v>
      </c>
      <c r="J130" s="198">
        <v>32250</v>
      </c>
      <c r="K130" s="198">
        <v>34500</v>
      </c>
      <c r="L130" s="198">
        <v>36700</v>
      </c>
      <c r="M130" s="3">
        <v>23400</v>
      </c>
      <c r="N130" s="3">
        <v>26700</v>
      </c>
      <c r="O130" s="3">
        <v>30060</v>
      </c>
      <c r="P130" s="3">
        <v>33360</v>
      </c>
      <c r="Q130" s="3">
        <v>36060</v>
      </c>
      <c r="R130" s="3">
        <v>38700</v>
      </c>
      <c r="S130" s="3">
        <v>41400</v>
      </c>
      <c r="T130" s="3">
        <v>44040</v>
      </c>
      <c r="U130" t="s">
        <v>286</v>
      </c>
      <c r="V130" s="182">
        <v>20200</v>
      </c>
      <c r="W130" s="182">
        <v>23100</v>
      </c>
      <c r="X130" s="182">
        <v>26000</v>
      </c>
      <c r="Y130" s="182">
        <v>28850</v>
      </c>
      <c r="Z130" s="182">
        <v>31200</v>
      </c>
      <c r="AA130" s="182">
        <v>33500</v>
      </c>
      <c r="AB130" s="182">
        <v>35800</v>
      </c>
      <c r="AC130" s="182">
        <v>38100</v>
      </c>
      <c r="AD130" s="199">
        <v>24240</v>
      </c>
      <c r="AE130" s="199">
        <v>27720</v>
      </c>
      <c r="AF130" s="199">
        <v>31200</v>
      </c>
      <c r="AG130" s="199">
        <v>34620</v>
      </c>
      <c r="AH130" s="199">
        <v>37440</v>
      </c>
      <c r="AI130" s="199">
        <v>40200</v>
      </c>
      <c r="AJ130" s="199">
        <v>42960</v>
      </c>
      <c r="AK130" s="19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8">
        <v>18350</v>
      </c>
      <c r="F131" s="198">
        <v>21000</v>
      </c>
      <c r="G131" s="198">
        <v>23600</v>
      </c>
      <c r="H131" s="198">
        <v>26200</v>
      </c>
      <c r="I131" s="198">
        <v>28300</v>
      </c>
      <c r="J131" s="198">
        <v>30400</v>
      </c>
      <c r="K131" s="198">
        <v>32500</v>
      </c>
      <c r="L131" s="198">
        <v>34600</v>
      </c>
      <c r="M131" s="3">
        <v>22020</v>
      </c>
      <c r="N131" s="3">
        <v>25200</v>
      </c>
      <c r="O131" s="3">
        <v>28320</v>
      </c>
      <c r="P131" s="3">
        <v>31440</v>
      </c>
      <c r="Q131" s="3">
        <v>33960</v>
      </c>
      <c r="R131" s="3">
        <v>36480</v>
      </c>
      <c r="S131" s="3">
        <v>39000</v>
      </c>
      <c r="T131" s="3">
        <v>41520</v>
      </c>
      <c r="U131" t="s">
        <v>286</v>
      </c>
      <c r="V131" s="182">
        <v>22400</v>
      </c>
      <c r="W131" s="182">
        <v>25600</v>
      </c>
      <c r="X131" s="182">
        <v>28800</v>
      </c>
      <c r="Y131" s="182">
        <v>32000</v>
      </c>
      <c r="Z131" s="182">
        <v>34600</v>
      </c>
      <c r="AA131" s="182">
        <v>37150</v>
      </c>
      <c r="AB131" s="182">
        <v>39700</v>
      </c>
      <c r="AC131" s="182">
        <v>42250</v>
      </c>
      <c r="AD131" s="199">
        <v>26880</v>
      </c>
      <c r="AE131" s="199">
        <v>30720</v>
      </c>
      <c r="AF131" s="199">
        <v>34560</v>
      </c>
      <c r="AG131" s="199">
        <v>38400</v>
      </c>
      <c r="AH131" s="199">
        <v>41520</v>
      </c>
      <c r="AI131" s="199">
        <v>44580</v>
      </c>
      <c r="AJ131" s="199">
        <v>47640</v>
      </c>
      <c r="AK131" s="19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8">
        <v>24650</v>
      </c>
      <c r="F132" s="198">
        <v>28200</v>
      </c>
      <c r="G132" s="198">
        <v>31700</v>
      </c>
      <c r="H132" s="198">
        <v>35200</v>
      </c>
      <c r="I132" s="198">
        <v>38050</v>
      </c>
      <c r="J132" s="198">
        <v>40850</v>
      </c>
      <c r="K132" s="198">
        <v>43650</v>
      </c>
      <c r="L132" s="198">
        <v>46500</v>
      </c>
      <c r="M132" s="3">
        <v>29580</v>
      </c>
      <c r="N132" s="3">
        <v>33840</v>
      </c>
      <c r="O132" s="3">
        <v>38040</v>
      </c>
      <c r="P132" s="3">
        <v>42240</v>
      </c>
      <c r="Q132" s="3">
        <v>45660</v>
      </c>
      <c r="R132" s="3">
        <v>49020</v>
      </c>
      <c r="S132" s="3">
        <v>52380</v>
      </c>
      <c r="T132" s="3">
        <v>55800</v>
      </c>
      <c r="U132" t="s">
        <v>286</v>
      </c>
      <c r="V132" s="182">
        <v>25300</v>
      </c>
      <c r="W132" s="182">
        <v>28900</v>
      </c>
      <c r="X132" s="182">
        <v>32500</v>
      </c>
      <c r="Y132" s="182">
        <v>36100</v>
      </c>
      <c r="Z132" s="182">
        <v>39000</v>
      </c>
      <c r="AA132" s="182">
        <v>41900</v>
      </c>
      <c r="AB132" s="182">
        <v>44800</v>
      </c>
      <c r="AC132" s="182">
        <v>47700</v>
      </c>
      <c r="AD132" s="199">
        <v>30360</v>
      </c>
      <c r="AE132" s="199">
        <v>34680</v>
      </c>
      <c r="AF132" s="199">
        <v>39000</v>
      </c>
      <c r="AG132" s="199">
        <v>43320</v>
      </c>
      <c r="AH132" s="199">
        <v>46800</v>
      </c>
      <c r="AI132" s="199">
        <v>50280</v>
      </c>
      <c r="AJ132" s="199">
        <v>53760</v>
      </c>
      <c r="AK132" s="19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8">
        <v>31200</v>
      </c>
      <c r="F133" s="198">
        <v>35650</v>
      </c>
      <c r="G133" s="198">
        <v>40100</v>
      </c>
      <c r="H133" s="198">
        <v>44550</v>
      </c>
      <c r="I133" s="198">
        <v>48150</v>
      </c>
      <c r="J133" s="198">
        <v>51700</v>
      </c>
      <c r="K133" s="198">
        <v>55250</v>
      </c>
      <c r="L133" s="19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8">
        <v>20100</v>
      </c>
      <c r="F134" s="198">
        <v>23000</v>
      </c>
      <c r="G134" s="198">
        <v>25850</v>
      </c>
      <c r="H134" s="198">
        <v>28700</v>
      </c>
      <c r="I134" s="198">
        <v>31000</v>
      </c>
      <c r="J134" s="198">
        <v>33300</v>
      </c>
      <c r="K134" s="198">
        <v>35600</v>
      </c>
      <c r="L134" s="198">
        <v>37900</v>
      </c>
      <c r="M134" s="3">
        <v>24120</v>
      </c>
      <c r="N134" s="3">
        <v>27600</v>
      </c>
      <c r="O134" s="3">
        <v>31020</v>
      </c>
      <c r="P134" s="3">
        <v>34440</v>
      </c>
      <c r="Q134" s="3">
        <v>37200</v>
      </c>
      <c r="R134" s="3">
        <v>39960</v>
      </c>
      <c r="S134" s="3">
        <v>42720</v>
      </c>
      <c r="T134" s="3">
        <v>45480</v>
      </c>
      <c r="U134" t="s">
        <v>286</v>
      </c>
      <c r="V134" s="182">
        <v>29200</v>
      </c>
      <c r="W134" s="182">
        <v>33400</v>
      </c>
      <c r="X134" s="182">
        <v>37550</v>
      </c>
      <c r="Y134" s="182">
        <v>41700</v>
      </c>
      <c r="Z134" s="182">
        <v>45050</v>
      </c>
      <c r="AA134" s="182">
        <v>48400</v>
      </c>
      <c r="AB134" s="182">
        <v>51750</v>
      </c>
      <c r="AC134" s="182">
        <v>55050</v>
      </c>
      <c r="AD134" s="199">
        <v>35040</v>
      </c>
      <c r="AE134" s="199">
        <v>40080</v>
      </c>
      <c r="AF134" s="199">
        <v>45060</v>
      </c>
      <c r="AG134" s="199">
        <v>50040</v>
      </c>
      <c r="AH134" s="199">
        <v>54060</v>
      </c>
      <c r="AI134" s="199">
        <v>58080</v>
      </c>
      <c r="AJ134" s="199">
        <v>62100</v>
      </c>
      <c r="AK134" s="19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8">
        <v>19500</v>
      </c>
      <c r="F135" s="198">
        <v>22300</v>
      </c>
      <c r="G135" s="198">
        <v>25100</v>
      </c>
      <c r="H135" s="198">
        <v>27850</v>
      </c>
      <c r="I135" s="198">
        <v>30100</v>
      </c>
      <c r="J135" s="198">
        <v>32350</v>
      </c>
      <c r="K135" s="198">
        <v>34550</v>
      </c>
      <c r="L135" s="198">
        <v>36800</v>
      </c>
      <c r="M135" s="3">
        <v>23400</v>
      </c>
      <c r="N135" s="3">
        <v>26760</v>
      </c>
      <c r="O135" s="3">
        <v>30120</v>
      </c>
      <c r="P135" s="3">
        <v>33420</v>
      </c>
      <c r="Q135" s="3">
        <v>36120</v>
      </c>
      <c r="R135" s="3">
        <v>38820</v>
      </c>
      <c r="S135" s="3">
        <v>41460</v>
      </c>
      <c r="T135" s="3">
        <v>44160</v>
      </c>
      <c r="U135" t="s">
        <v>286</v>
      </c>
      <c r="V135" s="182">
        <v>21000</v>
      </c>
      <c r="W135" s="182">
        <v>24000</v>
      </c>
      <c r="X135" s="182">
        <v>27000</v>
      </c>
      <c r="Y135" s="182">
        <v>30000</v>
      </c>
      <c r="Z135" s="182">
        <v>32400</v>
      </c>
      <c r="AA135" s="182">
        <v>34800</v>
      </c>
      <c r="AB135" s="182">
        <v>37200</v>
      </c>
      <c r="AC135" s="182">
        <v>39600</v>
      </c>
      <c r="AD135" s="199">
        <v>25200</v>
      </c>
      <c r="AE135" s="199">
        <v>28800</v>
      </c>
      <c r="AF135" s="199">
        <v>32400</v>
      </c>
      <c r="AG135" s="199">
        <v>36000</v>
      </c>
      <c r="AH135" s="199">
        <v>38880</v>
      </c>
      <c r="AI135" s="199">
        <v>41760</v>
      </c>
      <c r="AJ135" s="199">
        <v>44640</v>
      </c>
      <c r="AK135" s="19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8">
        <v>20900</v>
      </c>
      <c r="F136" s="198">
        <v>23850</v>
      </c>
      <c r="G136" s="198">
        <v>26850</v>
      </c>
      <c r="H136" s="198">
        <v>29800</v>
      </c>
      <c r="I136" s="198">
        <v>32200</v>
      </c>
      <c r="J136" s="198">
        <v>34600</v>
      </c>
      <c r="K136" s="198">
        <v>37000</v>
      </c>
      <c r="L136" s="19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8">
        <v>19050</v>
      </c>
      <c r="F137" s="198">
        <v>21800</v>
      </c>
      <c r="G137" s="198">
        <v>24500</v>
      </c>
      <c r="H137" s="198">
        <v>27200</v>
      </c>
      <c r="I137" s="198">
        <v>29400</v>
      </c>
      <c r="J137" s="198">
        <v>31600</v>
      </c>
      <c r="K137" s="198">
        <v>33750</v>
      </c>
      <c r="L137" s="198">
        <v>35950</v>
      </c>
      <c r="M137" s="3">
        <v>22860</v>
      </c>
      <c r="N137" s="3">
        <v>26160</v>
      </c>
      <c r="O137" s="3">
        <v>29400</v>
      </c>
      <c r="P137" s="3">
        <v>32640</v>
      </c>
      <c r="Q137" s="3">
        <v>35280</v>
      </c>
      <c r="R137" s="3">
        <v>37920</v>
      </c>
      <c r="S137" s="3">
        <v>40500</v>
      </c>
      <c r="T137" s="3">
        <v>43140</v>
      </c>
      <c r="U137" t="s">
        <v>286</v>
      </c>
      <c r="V137" s="182">
        <v>21500</v>
      </c>
      <c r="W137" s="182">
        <v>24550</v>
      </c>
      <c r="X137" s="182">
        <v>27600</v>
      </c>
      <c r="Y137" s="182">
        <v>30650</v>
      </c>
      <c r="Z137" s="182">
        <v>33150</v>
      </c>
      <c r="AA137" s="182">
        <v>35600</v>
      </c>
      <c r="AB137" s="182">
        <v>38050</v>
      </c>
      <c r="AC137" s="182">
        <v>40500</v>
      </c>
      <c r="AD137" s="199">
        <v>25800</v>
      </c>
      <c r="AE137" s="199">
        <v>29460</v>
      </c>
      <c r="AF137" s="199">
        <v>33120</v>
      </c>
      <c r="AG137" s="199">
        <v>36780</v>
      </c>
      <c r="AH137" s="199">
        <v>39780</v>
      </c>
      <c r="AI137" s="199">
        <v>42720</v>
      </c>
      <c r="AJ137" s="199">
        <v>45660</v>
      </c>
      <c r="AK137" s="19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8">
        <v>20950</v>
      </c>
      <c r="F138" s="198">
        <v>23950</v>
      </c>
      <c r="G138" s="198">
        <v>26950</v>
      </c>
      <c r="H138" s="198">
        <v>29900</v>
      </c>
      <c r="I138" s="198">
        <v>32300</v>
      </c>
      <c r="J138" s="198">
        <v>34700</v>
      </c>
      <c r="K138" s="198">
        <v>37100</v>
      </c>
      <c r="L138" s="198">
        <v>39500</v>
      </c>
      <c r="M138" s="3">
        <v>25140</v>
      </c>
      <c r="N138" s="3">
        <v>28740</v>
      </c>
      <c r="O138" s="3">
        <v>32340</v>
      </c>
      <c r="P138" s="3">
        <v>35880</v>
      </c>
      <c r="Q138" s="3">
        <v>38760</v>
      </c>
      <c r="R138" s="3">
        <v>41640</v>
      </c>
      <c r="S138" s="3">
        <v>44520</v>
      </c>
      <c r="T138" s="3">
        <v>47400</v>
      </c>
      <c r="U138" t="s">
        <v>286</v>
      </c>
      <c r="V138" s="182">
        <v>34100</v>
      </c>
      <c r="W138" s="182">
        <v>38950</v>
      </c>
      <c r="X138" s="182">
        <v>43800</v>
      </c>
      <c r="Y138" s="182">
        <v>48650</v>
      </c>
      <c r="Z138" s="182">
        <v>52550</v>
      </c>
      <c r="AA138" s="182">
        <v>56450</v>
      </c>
      <c r="AB138" s="182">
        <v>60350</v>
      </c>
      <c r="AC138" s="182">
        <v>64250</v>
      </c>
      <c r="AD138" s="199">
        <v>40920</v>
      </c>
      <c r="AE138" s="199">
        <v>46740</v>
      </c>
      <c r="AF138" s="199">
        <v>52560</v>
      </c>
      <c r="AG138" s="199">
        <v>58380</v>
      </c>
      <c r="AH138" s="199">
        <v>63060</v>
      </c>
      <c r="AI138" s="199">
        <v>67740</v>
      </c>
      <c r="AJ138" s="199">
        <v>72420</v>
      </c>
      <c r="AK138" s="19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8">
        <v>18350</v>
      </c>
      <c r="F139" s="198">
        <v>21000</v>
      </c>
      <c r="G139" s="198">
        <v>23600</v>
      </c>
      <c r="H139" s="198">
        <v>26200</v>
      </c>
      <c r="I139" s="198">
        <v>28300</v>
      </c>
      <c r="J139" s="198">
        <v>30400</v>
      </c>
      <c r="K139" s="198">
        <v>32500</v>
      </c>
      <c r="L139" s="19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8">
        <v>18350</v>
      </c>
      <c r="F140" s="198">
        <v>21000</v>
      </c>
      <c r="G140" s="198">
        <v>23600</v>
      </c>
      <c r="H140" s="198">
        <v>26200</v>
      </c>
      <c r="I140" s="198">
        <v>28300</v>
      </c>
      <c r="J140" s="198">
        <v>30400</v>
      </c>
      <c r="K140" s="198">
        <v>32500</v>
      </c>
      <c r="L140" s="198">
        <v>34600</v>
      </c>
      <c r="M140" s="3">
        <v>22020</v>
      </c>
      <c r="N140" s="3">
        <v>25200</v>
      </c>
      <c r="O140" s="3">
        <v>28320</v>
      </c>
      <c r="P140" s="3">
        <v>31440</v>
      </c>
      <c r="Q140" s="3">
        <v>33960</v>
      </c>
      <c r="R140" s="3">
        <v>36480</v>
      </c>
      <c r="S140" s="3">
        <v>39000</v>
      </c>
      <c r="T140" s="3">
        <v>41520</v>
      </c>
      <c r="U140" t="s">
        <v>286</v>
      </c>
      <c r="V140" s="182">
        <v>19350</v>
      </c>
      <c r="W140" s="182">
        <v>22100</v>
      </c>
      <c r="X140" s="182">
        <v>24850</v>
      </c>
      <c r="Y140" s="182">
        <v>27600</v>
      </c>
      <c r="Z140" s="182">
        <v>29850</v>
      </c>
      <c r="AA140" s="182">
        <v>32050</v>
      </c>
      <c r="AB140" s="182">
        <v>34250</v>
      </c>
      <c r="AC140" s="182">
        <v>36450</v>
      </c>
      <c r="AD140" s="199">
        <v>23220</v>
      </c>
      <c r="AE140" s="199">
        <v>26520</v>
      </c>
      <c r="AF140" s="199">
        <v>29820</v>
      </c>
      <c r="AG140" s="199">
        <v>33120</v>
      </c>
      <c r="AH140" s="199">
        <v>35820</v>
      </c>
      <c r="AI140" s="199">
        <v>38460</v>
      </c>
      <c r="AJ140" s="199">
        <v>41100</v>
      </c>
      <c r="AK140" s="19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8">
        <v>18350</v>
      </c>
      <c r="F141" s="198">
        <v>21000</v>
      </c>
      <c r="G141" s="198">
        <v>23600</v>
      </c>
      <c r="H141" s="198">
        <v>26200</v>
      </c>
      <c r="I141" s="198">
        <v>28300</v>
      </c>
      <c r="J141" s="198">
        <v>30400</v>
      </c>
      <c r="K141" s="198">
        <v>32500</v>
      </c>
      <c r="L141" s="198">
        <v>34600</v>
      </c>
      <c r="M141" s="3">
        <v>22020</v>
      </c>
      <c r="N141" s="3">
        <v>25200</v>
      </c>
      <c r="O141" s="3">
        <v>28320</v>
      </c>
      <c r="P141" s="3">
        <v>31440</v>
      </c>
      <c r="Q141" s="3">
        <v>33960</v>
      </c>
      <c r="R141" s="3">
        <v>36480</v>
      </c>
      <c r="S141" s="3">
        <v>39000</v>
      </c>
      <c r="T141" s="3">
        <v>41520</v>
      </c>
      <c r="U141" t="s">
        <v>286</v>
      </c>
      <c r="V141" s="182">
        <v>20400</v>
      </c>
      <c r="W141" s="182">
        <v>23300</v>
      </c>
      <c r="X141" s="182">
        <v>26200</v>
      </c>
      <c r="Y141" s="182">
        <v>29100</v>
      </c>
      <c r="Z141" s="182">
        <v>31450</v>
      </c>
      <c r="AA141" s="182">
        <v>33800</v>
      </c>
      <c r="AB141" s="182">
        <v>36100</v>
      </c>
      <c r="AC141" s="182">
        <v>38450</v>
      </c>
      <c r="AD141" s="199">
        <v>24480</v>
      </c>
      <c r="AE141" s="199">
        <v>27960</v>
      </c>
      <c r="AF141" s="199">
        <v>31440</v>
      </c>
      <c r="AG141" s="199">
        <v>34920</v>
      </c>
      <c r="AH141" s="199">
        <v>37740</v>
      </c>
      <c r="AI141" s="199">
        <v>40560</v>
      </c>
      <c r="AJ141" s="199">
        <v>43320</v>
      </c>
      <c r="AK141" s="19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8">
        <v>18350</v>
      </c>
      <c r="F142" s="198">
        <v>21000</v>
      </c>
      <c r="G142" s="198">
        <v>23600</v>
      </c>
      <c r="H142" s="198">
        <v>26200</v>
      </c>
      <c r="I142" s="198">
        <v>28300</v>
      </c>
      <c r="J142" s="198">
        <v>30400</v>
      </c>
      <c r="K142" s="198">
        <v>32500</v>
      </c>
      <c r="L142" s="198">
        <v>34600</v>
      </c>
      <c r="M142" s="3">
        <v>22020</v>
      </c>
      <c r="N142" s="3">
        <v>25200</v>
      </c>
      <c r="O142" s="3">
        <v>28320</v>
      </c>
      <c r="P142" s="3">
        <v>31440</v>
      </c>
      <c r="Q142" s="3">
        <v>33960</v>
      </c>
      <c r="R142" s="3">
        <v>36480</v>
      </c>
      <c r="S142" s="3">
        <v>39000</v>
      </c>
      <c r="T142" s="3">
        <v>41520</v>
      </c>
      <c r="U142" t="s">
        <v>286</v>
      </c>
      <c r="V142" s="182">
        <v>18400</v>
      </c>
      <c r="W142" s="182">
        <v>21000</v>
      </c>
      <c r="X142" s="182">
        <v>23650</v>
      </c>
      <c r="Y142" s="182">
        <v>26250</v>
      </c>
      <c r="Z142" s="182">
        <v>28350</v>
      </c>
      <c r="AA142" s="182">
        <v>30450</v>
      </c>
      <c r="AB142" s="182">
        <v>32550</v>
      </c>
      <c r="AC142" s="182">
        <v>34650</v>
      </c>
      <c r="AD142" s="199">
        <v>22080</v>
      </c>
      <c r="AE142" s="199">
        <v>25200</v>
      </c>
      <c r="AF142" s="199">
        <v>28380</v>
      </c>
      <c r="AG142" s="199">
        <v>31500</v>
      </c>
      <c r="AH142" s="199">
        <v>34020</v>
      </c>
      <c r="AI142" s="199">
        <v>36540</v>
      </c>
      <c r="AJ142" s="199">
        <v>39060</v>
      </c>
      <c r="AK142" s="19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8">
        <v>18350</v>
      </c>
      <c r="F143" s="198">
        <v>21000</v>
      </c>
      <c r="G143" s="198">
        <v>23600</v>
      </c>
      <c r="H143" s="198">
        <v>26200</v>
      </c>
      <c r="I143" s="198">
        <v>28300</v>
      </c>
      <c r="J143" s="198">
        <v>30400</v>
      </c>
      <c r="K143" s="198">
        <v>32500</v>
      </c>
      <c r="L143" s="198">
        <v>34600</v>
      </c>
      <c r="M143" s="3">
        <v>22020</v>
      </c>
      <c r="N143" s="3">
        <v>25200</v>
      </c>
      <c r="O143" s="3">
        <v>28320</v>
      </c>
      <c r="P143" s="3">
        <v>31440</v>
      </c>
      <c r="Q143" s="3">
        <v>33960</v>
      </c>
      <c r="R143" s="3">
        <v>36480</v>
      </c>
      <c r="S143" s="3">
        <v>39000</v>
      </c>
      <c r="T143" s="3">
        <v>41520</v>
      </c>
      <c r="U143" t="s">
        <v>286</v>
      </c>
      <c r="V143" s="182">
        <v>18450</v>
      </c>
      <c r="W143" s="182">
        <v>21050</v>
      </c>
      <c r="X143" s="182">
        <v>23700</v>
      </c>
      <c r="Y143" s="182">
        <v>26300</v>
      </c>
      <c r="Z143" s="182">
        <v>28450</v>
      </c>
      <c r="AA143" s="182">
        <v>30550</v>
      </c>
      <c r="AB143" s="182">
        <v>32650</v>
      </c>
      <c r="AC143" s="182">
        <v>34750</v>
      </c>
      <c r="AD143" s="199">
        <v>22140</v>
      </c>
      <c r="AE143" s="199">
        <v>25260</v>
      </c>
      <c r="AF143" s="199">
        <v>28440</v>
      </c>
      <c r="AG143" s="199">
        <v>31560</v>
      </c>
      <c r="AH143" s="199">
        <v>34140</v>
      </c>
      <c r="AI143" s="199">
        <v>36660</v>
      </c>
      <c r="AJ143" s="199">
        <v>39180</v>
      </c>
      <c r="AK143" s="19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8">
        <v>21050</v>
      </c>
      <c r="F144" s="198">
        <v>24050</v>
      </c>
      <c r="G144" s="198">
        <v>27050</v>
      </c>
      <c r="H144" s="198">
        <v>30050</v>
      </c>
      <c r="I144" s="198">
        <v>32500</v>
      </c>
      <c r="J144" s="198">
        <v>34900</v>
      </c>
      <c r="K144" s="198">
        <v>37300</v>
      </c>
      <c r="L144" s="19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8">
        <v>18350</v>
      </c>
      <c r="F145" s="198">
        <v>21000</v>
      </c>
      <c r="G145" s="198">
        <v>23600</v>
      </c>
      <c r="H145" s="198">
        <v>26200</v>
      </c>
      <c r="I145" s="198">
        <v>28300</v>
      </c>
      <c r="J145" s="198">
        <v>30400</v>
      </c>
      <c r="K145" s="198">
        <v>32500</v>
      </c>
      <c r="L145" s="198">
        <v>34600</v>
      </c>
      <c r="M145" s="3">
        <v>22020</v>
      </c>
      <c r="N145" s="3">
        <v>25200</v>
      </c>
      <c r="O145" s="3">
        <v>28320</v>
      </c>
      <c r="P145" s="3">
        <v>31440</v>
      </c>
      <c r="Q145" s="3">
        <v>33960</v>
      </c>
      <c r="R145" s="3">
        <v>36480</v>
      </c>
      <c r="S145" s="3">
        <v>39000</v>
      </c>
      <c r="T145" s="3">
        <v>41520</v>
      </c>
      <c r="U145" t="s">
        <v>286</v>
      </c>
      <c r="V145" s="182">
        <v>18400</v>
      </c>
      <c r="W145" s="182">
        <v>21000</v>
      </c>
      <c r="X145" s="182">
        <v>23650</v>
      </c>
      <c r="Y145" s="182">
        <v>26250</v>
      </c>
      <c r="Z145" s="182">
        <v>28350</v>
      </c>
      <c r="AA145" s="182">
        <v>30450</v>
      </c>
      <c r="AB145" s="182">
        <v>32550</v>
      </c>
      <c r="AC145" s="182">
        <v>34650</v>
      </c>
      <c r="AD145" s="199">
        <v>22080</v>
      </c>
      <c r="AE145" s="199">
        <v>25200</v>
      </c>
      <c r="AF145" s="199">
        <v>28380</v>
      </c>
      <c r="AG145" s="199">
        <v>31500</v>
      </c>
      <c r="AH145" s="199">
        <v>34020</v>
      </c>
      <c r="AI145" s="199">
        <v>36540</v>
      </c>
      <c r="AJ145" s="199">
        <v>39060</v>
      </c>
      <c r="AK145" s="19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8">
        <v>19550</v>
      </c>
      <c r="F146" s="198">
        <v>22350</v>
      </c>
      <c r="G146" s="198">
        <v>25150</v>
      </c>
      <c r="H146" s="198">
        <v>27900</v>
      </c>
      <c r="I146" s="198">
        <v>30150</v>
      </c>
      <c r="J146" s="198">
        <v>32400</v>
      </c>
      <c r="K146" s="198">
        <v>34600</v>
      </c>
      <c r="L146" s="198">
        <v>36850</v>
      </c>
      <c r="M146" s="3">
        <v>23460</v>
      </c>
      <c r="N146" s="3">
        <v>26820</v>
      </c>
      <c r="O146" s="3">
        <v>30180</v>
      </c>
      <c r="P146" s="3">
        <v>33480</v>
      </c>
      <c r="Q146" s="3">
        <v>36180</v>
      </c>
      <c r="R146" s="3">
        <v>38880</v>
      </c>
      <c r="S146" s="3">
        <v>41520</v>
      </c>
      <c r="T146" s="3">
        <v>44220</v>
      </c>
      <c r="U146" t="s">
        <v>286</v>
      </c>
      <c r="V146" s="182">
        <v>19850</v>
      </c>
      <c r="W146" s="182">
        <v>22650</v>
      </c>
      <c r="X146" s="182">
        <v>25500</v>
      </c>
      <c r="Y146" s="182">
        <v>28300</v>
      </c>
      <c r="Z146" s="182">
        <v>30600</v>
      </c>
      <c r="AA146" s="182">
        <v>32850</v>
      </c>
      <c r="AB146" s="182">
        <v>35100</v>
      </c>
      <c r="AC146" s="182">
        <v>37400</v>
      </c>
      <c r="AD146" s="199">
        <v>23820</v>
      </c>
      <c r="AE146" s="199">
        <v>27180</v>
      </c>
      <c r="AF146" s="199">
        <v>30600</v>
      </c>
      <c r="AG146" s="199">
        <v>33960</v>
      </c>
      <c r="AH146" s="199">
        <v>36720</v>
      </c>
      <c r="AI146" s="199">
        <v>39420</v>
      </c>
      <c r="AJ146" s="199">
        <v>42120</v>
      </c>
      <c r="AK146" s="19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8">
        <v>23000</v>
      </c>
      <c r="F147" s="198">
        <v>26250</v>
      </c>
      <c r="G147" s="198">
        <v>29550</v>
      </c>
      <c r="H147" s="198">
        <v>32800</v>
      </c>
      <c r="I147" s="198">
        <v>35450</v>
      </c>
      <c r="J147" s="198">
        <v>38050</v>
      </c>
      <c r="K147" s="198">
        <v>40700</v>
      </c>
      <c r="L147" s="198">
        <v>43300</v>
      </c>
      <c r="M147" s="3">
        <v>27600</v>
      </c>
      <c r="N147" s="3">
        <v>31500</v>
      </c>
      <c r="O147" s="3">
        <v>35460</v>
      </c>
      <c r="P147" s="3">
        <v>39360</v>
      </c>
      <c r="Q147" s="3">
        <v>42540</v>
      </c>
      <c r="R147" s="3">
        <v>45660</v>
      </c>
      <c r="S147" s="3">
        <v>48840</v>
      </c>
      <c r="T147" s="3">
        <v>51960</v>
      </c>
      <c r="U147" t="s">
        <v>286</v>
      </c>
      <c r="V147" s="182">
        <v>23250</v>
      </c>
      <c r="W147" s="182">
        <v>26600</v>
      </c>
      <c r="X147" s="182">
        <v>29900</v>
      </c>
      <c r="Y147" s="182">
        <v>33200</v>
      </c>
      <c r="Z147" s="182">
        <v>35900</v>
      </c>
      <c r="AA147" s="182">
        <v>38550</v>
      </c>
      <c r="AB147" s="182">
        <v>41200</v>
      </c>
      <c r="AC147" s="182">
        <v>43850</v>
      </c>
      <c r="AD147" s="199">
        <v>27900</v>
      </c>
      <c r="AE147" s="199">
        <v>31920</v>
      </c>
      <c r="AF147" s="199">
        <v>35880</v>
      </c>
      <c r="AG147" s="199">
        <v>39840</v>
      </c>
      <c r="AH147" s="199">
        <v>43080</v>
      </c>
      <c r="AI147" s="199">
        <v>46260</v>
      </c>
      <c r="AJ147" s="199">
        <v>49440</v>
      </c>
      <c r="AK147" s="19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8">
        <v>20250</v>
      </c>
      <c r="F148" s="198">
        <v>23150</v>
      </c>
      <c r="G148" s="198">
        <v>26050</v>
      </c>
      <c r="H148" s="198">
        <v>28900</v>
      </c>
      <c r="I148" s="198">
        <v>31250</v>
      </c>
      <c r="J148" s="198">
        <v>33550</v>
      </c>
      <c r="K148" s="198">
        <v>35850</v>
      </c>
      <c r="L148" s="198">
        <v>38150</v>
      </c>
      <c r="M148" s="3">
        <v>24300</v>
      </c>
      <c r="N148" s="3">
        <v>27780</v>
      </c>
      <c r="O148" s="3">
        <v>31260</v>
      </c>
      <c r="P148" s="3">
        <v>34680</v>
      </c>
      <c r="Q148" s="3">
        <v>37500</v>
      </c>
      <c r="R148" s="3">
        <v>40260</v>
      </c>
      <c r="S148" s="3">
        <v>43020</v>
      </c>
      <c r="T148" s="3">
        <v>45780</v>
      </c>
      <c r="U148" t="s">
        <v>286</v>
      </c>
      <c r="V148" s="182">
        <v>20300</v>
      </c>
      <c r="W148" s="182">
        <v>23200</v>
      </c>
      <c r="X148" s="182">
        <v>26100</v>
      </c>
      <c r="Y148" s="182">
        <v>28950</v>
      </c>
      <c r="Z148" s="182">
        <v>31300</v>
      </c>
      <c r="AA148" s="182">
        <v>33600</v>
      </c>
      <c r="AB148" s="182">
        <v>35900</v>
      </c>
      <c r="AC148" s="182">
        <v>38250</v>
      </c>
      <c r="AD148" s="199">
        <v>24360</v>
      </c>
      <c r="AE148" s="199">
        <v>27840</v>
      </c>
      <c r="AF148" s="199">
        <v>31320</v>
      </c>
      <c r="AG148" s="199">
        <v>34740</v>
      </c>
      <c r="AH148" s="199">
        <v>37560</v>
      </c>
      <c r="AI148" s="199">
        <v>40320</v>
      </c>
      <c r="AJ148" s="199">
        <v>43080</v>
      </c>
      <c r="AK148" s="19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8">
        <v>24300</v>
      </c>
      <c r="F149" s="198">
        <v>27750</v>
      </c>
      <c r="G149" s="198">
        <v>31200</v>
      </c>
      <c r="H149" s="198">
        <v>34650</v>
      </c>
      <c r="I149" s="198">
        <v>37450</v>
      </c>
      <c r="J149" s="198">
        <v>40200</v>
      </c>
      <c r="K149" s="198">
        <v>43000</v>
      </c>
      <c r="L149" s="19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8">
        <v>19800</v>
      </c>
      <c r="F150" s="198">
        <v>22600</v>
      </c>
      <c r="G150" s="198">
        <v>25450</v>
      </c>
      <c r="H150" s="198">
        <v>28250</v>
      </c>
      <c r="I150" s="198">
        <v>30550</v>
      </c>
      <c r="J150" s="198">
        <v>32800</v>
      </c>
      <c r="K150" s="198">
        <v>35050</v>
      </c>
      <c r="L150" s="198">
        <v>37300</v>
      </c>
      <c r="M150" s="3">
        <v>23760</v>
      </c>
      <c r="N150" s="3">
        <v>27120</v>
      </c>
      <c r="O150" s="3">
        <v>30540</v>
      </c>
      <c r="P150" s="3">
        <v>33900</v>
      </c>
      <c r="Q150" s="3">
        <v>36660</v>
      </c>
      <c r="R150" s="3">
        <v>39360</v>
      </c>
      <c r="S150" s="3">
        <v>42060</v>
      </c>
      <c r="T150" s="3">
        <v>44760</v>
      </c>
      <c r="U150" t="s">
        <v>286</v>
      </c>
      <c r="V150" s="182">
        <v>19950</v>
      </c>
      <c r="W150" s="182">
        <v>22800</v>
      </c>
      <c r="X150" s="182">
        <v>25650</v>
      </c>
      <c r="Y150" s="182">
        <v>28500</v>
      </c>
      <c r="Z150" s="182">
        <v>30800</v>
      </c>
      <c r="AA150" s="182">
        <v>33100</v>
      </c>
      <c r="AB150" s="182">
        <v>35350</v>
      </c>
      <c r="AC150" s="182">
        <v>37650</v>
      </c>
      <c r="AD150" s="199">
        <v>23940</v>
      </c>
      <c r="AE150" s="199">
        <v>27360</v>
      </c>
      <c r="AF150" s="199">
        <v>30780</v>
      </c>
      <c r="AG150" s="199">
        <v>34200</v>
      </c>
      <c r="AH150" s="199">
        <v>36960</v>
      </c>
      <c r="AI150" s="199">
        <v>39720</v>
      </c>
      <c r="AJ150" s="199">
        <v>42420</v>
      </c>
      <c r="AK150" s="19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8">
        <v>22550</v>
      </c>
      <c r="F151" s="198">
        <v>25800</v>
      </c>
      <c r="G151" s="198">
        <v>29000</v>
      </c>
      <c r="H151" s="198">
        <v>32200</v>
      </c>
      <c r="I151" s="198">
        <v>34800</v>
      </c>
      <c r="J151" s="198">
        <v>37400</v>
      </c>
      <c r="K151" s="198">
        <v>39950</v>
      </c>
      <c r="L151" s="198">
        <v>42550</v>
      </c>
      <c r="M151" s="3">
        <v>27060</v>
      </c>
      <c r="N151" s="3">
        <v>30960</v>
      </c>
      <c r="O151" s="3">
        <v>34800</v>
      </c>
      <c r="P151" s="3">
        <v>38640</v>
      </c>
      <c r="Q151" s="3">
        <v>41760</v>
      </c>
      <c r="R151" s="3">
        <v>44880</v>
      </c>
      <c r="S151" s="3">
        <v>47940</v>
      </c>
      <c r="T151" s="3">
        <v>51060</v>
      </c>
      <c r="U151" t="s">
        <v>286</v>
      </c>
      <c r="V151" s="182">
        <v>23100</v>
      </c>
      <c r="W151" s="182">
        <v>26400</v>
      </c>
      <c r="X151" s="182">
        <v>29700</v>
      </c>
      <c r="Y151" s="182">
        <v>32950</v>
      </c>
      <c r="Z151" s="182">
        <v>35600</v>
      </c>
      <c r="AA151" s="182">
        <v>38250</v>
      </c>
      <c r="AB151" s="182">
        <v>40900</v>
      </c>
      <c r="AC151" s="182">
        <v>43500</v>
      </c>
      <c r="AD151" s="199">
        <v>27720</v>
      </c>
      <c r="AE151" s="199">
        <v>31680</v>
      </c>
      <c r="AF151" s="199">
        <v>35640</v>
      </c>
      <c r="AG151" s="199">
        <v>39540</v>
      </c>
      <c r="AH151" s="199">
        <v>42720</v>
      </c>
      <c r="AI151" s="199">
        <v>45900</v>
      </c>
      <c r="AJ151" s="199">
        <v>49080</v>
      </c>
      <c r="AK151" s="19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8">
        <v>18350</v>
      </c>
      <c r="F152" s="198">
        <v>21000</v>
      </c>
      <c r="G152" s="198">
        <v>23600</v>
      </c>
      <c r="H152" s="198">
        <v>26200</v>
      </c>
      <c r="I152" s="198">
        <v>28300</v>
      </c>
      <c r="J152" s="198">
        <v>30400</v>
      </c>
      <c r="K152" s="198">
        <v>32500</v>
      </c>
      <c r="L152" s="198">
        <v>34600</v>
      </c>
      <c r="M152" s="3">
        <v>22020</v>
      </c>
      <c r="N152" s="3">
        <v>25200</v>
      </c>
      <c r="O152" s="3">
        <v>28320</v>
      </c>
      <c r="P152" s="3">
        <v>31440</v>
      </c>
      <c r="Q152" s="3">
        <v>33960</v>
      </c>
      <c r="R152" s="3">
        <v>36480</v>
      </c>
      <c r="S152" s="3">
        <v>39000</v>
      </c>
      <c r="T152" s="3">
        <v>41520</v>
      </c>
      <c r="U152" t="s">
        <v>286</v>
      </c>
      <c r="V152" s="182">
        <v>19400</v>
      </c>
      <c r="W152" s="182">
        <v>22200</v>
      </c>
      <c r="X152" s="182">
        <v>24950</v>
      </c>
      <c r="Y152" s="182">
        <v>27700</v>
      </c>
      <c r="Z152" s="182">
        <v>29950</v>
      </c>
      <c r="AA152" s="182">
        <v>32150</v>
      </c>
      <c r="AB152" s="182">
        <v>34350</v>
      </c>
      <c r="AC152" s="182">
        <v>36600</v>
      </c>
      <c r="AD152" s="199">
        <v>23280</v>
      </c>
      <c r="AE152" s="199">
        <v>26640</v>
      </c>
      <c r="AF152" s="199">
        <v>29940</v>
      </c>
      <c r="AG152" s="199">
        <v>33240</v>
      </c>
      <c r="AH152" s="199">
        <v>35940</v>
      </c>
      <c r="AI152" s="199">
        <v>38580</v>
      </c>
      <c r="AJ152" s="199">
        <v>41220</v>
      </c>
      <c r="AK152" s="19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8">
        <v>21650</v>
      </c>
      <c r="F153" s="198">
        <v>24750</v>
      </c>
      <c r="G153" s="198">
        <v>27850</v>
      </c>
      <c r="H153" s="198">
        <v>30900</v>
      </c>
      <c r="I153" s="198">
        <v>33400</v>
      </c>
      <c r="J153" s="198">
        <v>35850</v>
      </c>
      <c r="K153" s="198">
        <v>38350</v>
      </c>
      <c r="L153" s="19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8">
        <v>26400</v>
      </c>
      <c r="F154" s="198">
        <v>30200</v>
      </c>
      <c r="G154" s="198">
        <v>33950</v>
      </c>
      <c r="H154" s="198">
        <v>37700</v>
      </c>
      <c r="I154" s="198">
        <v>40750</v>
      </c>
      <c r="J154" s="198">
        <v>43750</v>
      </c>
      <c r="K154" s="198">
        <v>46750</v>
      </c>
      <c r="L154" s="198">
        <v>49800</v>
      </c>
      <c r="M154" s="3">
        <v>31680</v>
      </c>
      <c r="N154" s="3">
        <v>36240</v>
      </c>
      <c r="O154" s="3">
        <v>40740</v>
      </c>
      <c r="P154" s="3">
        <v>45240</v>
      </c>
      <c r="Q154" s="3">
        <v>48900</v>
      </c>
      <c r="R154" s="3">
        <v>52500</v>
      </c>
      <c r="S154" s="3">
        <v>56100</v>
      </c>
      <c r="T154" s="3">
        <v>59760</v>
      </c>
      <c r="U154" t="s">
        <v>286</v>
      </c>
      <c r="V154" s="182">
        <v>31400</v>
      </c>
      <c r="W154" s="182">
        <v>35900</v>
      </c>
      <c r="X154" s="182">
        <v>40400</v>
      </c>
      <c r="Y154" s="182">
        <v>44850</v>
      </c>
      <c r="Z154" s="182">
        <v>48450</v>
      </c>
      <c r="AA154" s="182">
        <v>52050</v>
      </c>
      <c r="AB154" s="182">
        <v>55650</v>
      </c>
      <c r="AC154" s="182">
        <v>59250</v>
      </c>
      <c r="AD154" s="199">
        <v>37680</v>
      </c>
      <c r="AE154" s="199">
        <v>43080</v>
      </c>
      <c r="AF154" s="199">
        <v>48480</v>
      </c>
      <c r="AG154" s="199">
        <v>53820</v>
      </c>
      <c r="AH154" s="199">
        <v>58140</v>
      </c>
      <c r="AI154" s="199">
        <v>62460</v>
      </c>
      <c r="AJ154" s="199">
        <v>66780</v>
      </c>
      <c r="AK154" s="19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8">
        <v>19650</v>
      </c>
      <c r="F155" s="198">
        <v>22450</v>
      </c>
      <c r="G155" s="198">
        <v>25250</v>
      </c>
      <c r="H155" s="198">
        <v>28050</v>
      </c>
      <c r="I155" s="198">
        <v>30300</v>
      </c>
      <c r="J155" s="198">
        <v>32550</v>
      </c>
      <c r="K155" s="198">
        <v>34800</v>
      </c>
      <c r="L155" s="19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8">
        <v>18750</v>
      </c>
      <c r="F156" s="198">
        <v>21400</v>
      </c>
      <c r="G156" s="198">
        <v>24100</v>
      </c>
      <c r="H156" s="198">
        <v>26750</v>
      </c>
      <c r="I156" s="198">
        <v>28900</v>
      </c>
      <c r="J156" s="198">
        <v>31050</v>
      </c>
      <c r="K156" s="198">
        <v>33200</v>
      </c>
      <c r="L156" s="198">
        <v>35350</v>
      </c>
      <c r="M156" s="3">
        <v>22500</v>
      </c>
      <c r="N156" s="3">
        <v>25680</v>
      </c>
      <c r="O156" s="3">
        <v>28920</v>
      </c>
      <c r="P156" s="3">
        <v>32100</v>
      </c>
      <c r="Q156" s="3">
        <v>34680</v>
      </c>
      <c r="R156" s="3">
        <v>37260</v>
      </c>
      <c r="S156" s="3">
        <v>39840</v>
      </c>
      <c r="T156" s="3">
        <v>42420</v>
      </c>
      <c r="U156" t="s">
        <v>286</v>
      </c>
      <c r="V156" s="182">
        <v>20700</v>
      </c>
      <c r="W156" s="182">
        <v>23650</v>
      </c>
      <c r="X156" s="182">
        <v>26600</v>
      </c>
      <c r="Y156" s="182">
        <v>29550</v>
      </c>
      <c r="Z156" s="182">
        <v>31950</v>
      </c>
      <c r="AA156" s="182">
        <v>34300</v>
      </c>
      <c r="AB156" s="182">
        <v>36650</v>
      </c>
      <c r="AC156" s="182">
        <v>39050</v>
      </c>
      <c r="AD156" s="199">
        <v>24840</v>
      </c>
      <c r="AE156" s="199">
        <v>28380</v>
      </c>
      <c r="AF156" s="199">
        <v>31920</v>
      </c>
      <c r="AG156" s="199">
        <v>35460</v>
      </c>
      <c r="AH156" s="199">
        <v>38340</v>
      </c>
      <c r="AI156" s="199">
        <v>41160</v>
      </c>
      <c r="AJ156" s="199">
        <v>43980</v>
      </c>
      <c r="AK156" s="19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8">
        <v>18350</v>
      </c>
      <c r="F157" s="198">
        <v>21000</v>
      </c>
      <c r="G157" s="198">
        <v>23600</v>
      </c>
      <c r="H157" s="198">
        <v>26200</v>
      </c>
      <c r="I157" s="198">
        <v>28300</v>
      </c>
      <c r="J157" s="198">
        <v>30400</v>
      </c>
      <c r="K157" s="198">
        <v>32500</v>
      </c>
      <c r="L157" s="198">
        <v>34600</v>
      </c>
      <c r="M157" s="3">
        <v>22020</v>
      </c>
      <c r="N157" s="3">
        <v>25200</v>
      </c>
      <c r="O157" s="3">
        <v>28320</v>
      </c>
      <c r="P157" s="3">
        <v>31440</v>
      </c>
      <c r="Q157" s="3">
        <v>33960</v>
      </c>
      <c r="R157" s="3">
        <v>36480</v>
      </c>
      <c r="S157" s="3">
        <v>39000</v>
      </c>
      <c r="T157" s="3">
        <v>41520</v>
      </c>
      <c r="U157" t="s">
        <v>286</v>
      </c>
      <c r="V157" s="182">
        <v>20450</v>
      </c>
      <c r="W157" s="182">
        <v>23400</v>
      </c>
      <c r="X157" s="182">
        <v>26300</v>
      </c>
      <c r="Y157" s="182">
        <v>29200</v>
      </c>
      <c r="Z157" s="182">
        <v>31550</v>
      </c>
      <c r="AA157" s="182">
        <v>33900</v>
      </c>
      <c r="AB157" s="182">
        <v>36250</v>
      </c>
      <c r="AC157" s="182">
        <v>38550</v>
      </c>
      <c r="AD157" s="199">
        <v>24540</v>
      </c>
      <c r="AE157" s="199">
        <v>28080</v>
      </c>
      <c r="AF157" s="199">
        <v>31560</v>
      </c>
      <c r="AG157" s="199">
        <v>35040</v>
      </c>
      <c r="AH157" s="199">
        <v>37860</v>
      </c>
      <c r="AI157" s="199">
        <v>40680</v>
      </c>
      <c r="AJ157" s="199">
        <v>43500</v>
      </c>
      <c r="AK157" s="19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8">
        <v>19150</v>
      </c>
      <c r="F158" s="198">
        <v>21900</v>
      </c>
      <c r="G158" s="198">
        <v>24650</v>
      </c>
      <c r="H158" s="198">
        <v>27350</v>
      </c>
      <c r="I158" s="198">
        <v>29550</v>
      </c>
      <c r="J158" s="198">
        <v>31750</v>
      </c>
      <c r="K158" s="198">
        <v>33950</v>
      </c>
      <c r="L158" s="198">
        <v>36150</v>
      </c>
      <c r="M158" s="3">
        <v>22980</v>
      </c>
      <c r="N158" s="3">
        <v>26280</v>
      </c>
      <c r="O158" s="3">
        <v>29580</v>
      </c>
      <c r="P158" s="3">
        <v>32820</v>
      </c>
      <c r="Q158" s="3">
        <v>35460</v>
      </c>
      <c r="R158" s="3">
        <v>38100</v>
      </c>
      <c r="S158" s="3">
        <v>40740</v>
      </c>
      <c r="T158" s="3">
        <v>43380</v>
      </c>
      <c r="U158" t="s">
        <v>286</v>
      </c>
      <c r="V158" s="182">
        <v>20300</v>
      </c>
      <c r="W158" s="182">
        <v>23200</v>
      </c>
      <c r="X158" s="182">
        <v>26100</v>
      </c>
      <c r="Y158" s="182">
        <v>29000</v>
      </c>
      <c r="Z158" s="182">
        <v>31350</v>
      </c>
      <c r="AA158" s="182">
        <v>33650</v>
      </c>
      <c r="AB158" s="182">
        <v>36000</v>
      </c>
      <c r="AC158" s="182">
        <v>38300</v>
      </c>
      <c r="AD158" s="199">
        <v>24360</v>
      </c>
      <c r="AE158" s="199">
        <v>27840</v>
      </c>
      <c r="AF158" s="199">
        <v>31320</v>
      </c>
      <c r="AG158" s="199">
        <v>34800</v>
      </c>
      <c r="AH158" s="199">
        <v>37620</v>
      </c>
      <c r="AI158" s="199">
        <v>40380</v>
      </c>
      <c r="AJ158" s="199">
        <v>43200</v>
      </c>
      <c r="AK158" s="19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8">
        <v>18800</v>
      </c>
      <c r="F159" s="198">
        <v>21500</v>
      </c>
      <c r="G159" s="198">
        <v>24200</v>
      </c>
      <c r="H159" s="198">
        <v>26850</v>
      </c>
      <c r="I159" s="198">
        <v>29000</v>
      </c>
      <c r="J159" s="198">
        <v>31150</v>
      </c>
      <c r="K159" s="198">
        <v>33300</v>
      </c>
      <c r="L159" s="198">
        <v>35450</v>
      </c>
      <c r="M159" s="3">
        <v>22560</v>
      </c>
      <c r="N159" s="3">
        <v>25800</v>
      </c>
      <c r="O159" s="3">
        <v>29040</v>
      </c>
      <c r="P159" s="3">
        <v>32220</v>
      </c>
      <c r="Q159" s="3">
        <v>34800</v>
      </c>
      <c r="R159" s="3">
        <v>37380</v>
      </c>
      <c r="S159" s="3">
        <v>39960</v>
      </c>
      <c r="T159" s="3">
        <v>42540</v>
      </c>
      <c r="U159" t="s">
        <v>286</v>
      </c>
      <c r="V159" s="182">
        <v>21650</v>
      </c>
      <c r="W159" s="182">
        <v>24750</v>
      </c>
      <c r="X159" s="182">
        <v>27850</v>
      </c>
      <c r="Y159" s="182">
        <v>30900</v>
      </c>
      <c r="Z159" s="182">
        <v>33400</v>
      </c>
      <c r="AA159" s="182">
        <v>35850</v>
      </c>
      <c r="AB159" s="182">
        <v>38350</v>
      </c>
      <c r="AC159" s="182">
        <v>40800</v>
      </c>
      <c r="AD159" s="199">
        <v>25980</v>
      </c>
      <c r="AE159" s="199">
        <v>29700</v>
      </c>
      <c r="AF159" s="199">
        <v>33420</v>
      </c>
      <c r="AG159" s="199">
        <v>37080</v>
      </c>
      <c r="AH159" s="199">
        <v>40080</v>
      </c>
      <c r="AI159" s="199">
        <v>43020</v>
      </c>
      <c r="AJ159" s="199">
        <v>46020</v>
      </c>
      <c r="AK159" s="19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8">
        <v>18350</v>
      </c>
      <c r="F160" s="198">
        <v>21000</v>
      </c>
      <c r="G160" s="198">
        <v>23600</v>
      </c>
      <c r="H160" s="198">
        <v>26200</v>
      </c>
      <c r="I160" s="198">
        <v>28300</v>
      </c>
      <c r="J160" s="198">
        <v>30400</v>
      </c>
      <c r="K160" s="198">
        <v>32500</v>
      </c>
      <c r="L160" s="19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8">
        <v>18350</v>
      </c>
      <c r="F161" s="198">
        <v>21000</v>
      </c>
      <c r="G161" s="198">
        <v>23600</v>
      </c>
      <c r="H161" s="198">
        <v>26200</v>
      </c>
      <c r="I161" s="198">
        <v>28300</v>
      </c>
      <c r="J161" s="198">
        <v>30400</v>
      </c>
      <c r="K161" s="198">
        <v>32500</v>
      </c>
      <c r="L161" s="19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8">
        <v>19400</v>
      </c>
      <c r="F162" s="198">
        <v>22150</v>
      </c>
      <c r="G162" s="198">
        <v>24900</v>
      </c>
      <c r="H162" s="198">
        <v>27650</v>
      </c>
      <c r="I162" s="198">
        <v>29900</v>
      </c>
      <c r="J162" s="198">
        <v>32100</v>
      </c>
      <c r="K162" s="198">
        <v>34300</v>
      </c>
      <c r="L162" s="198">
        <v>36500</v>
      </c>
      <c r="M162" s="3">
        <v>23280</v>
      </c>
      <c r="N162" s="3">
        <v>26580</v>
      </c>
      <c r="O162" s="3">
        <v>29880</v>
      </c>
      <c r="P162" s="3">
        <v>33180</v>
      </c>
      <c r="Q162" s="3">
        <v>35880</v>
      </c>
      <c r="R162" s="3">
        <v>38520</v>
      </c>
      <c r="S162" s="3">
        <v>41160</v>
      </c>
      <c r="T162" s="3">
        <v>43800</v>
      </c>
      <c r="U162" t="s">
        <v>286</v>
      </c>
      <c r="V162" s="182">
        <v>19550</v>
      </c>
      <c r="W162" s="182">
        <v>22350</v>
      </c>
      <c r="X162" s="182">
        <v>25150</v>
      </c>
      <c r="Y162" s="182">
        <v>27900</v>
      </c>
      <c r="Z162" s="182">
        <v>30150</v>
      </c>
      <c r="AA162" s="182">
        <v>32400</v>
      </c>
      <c r="AB162" s="182">
        <v>34600</v>
      </c>
      <c r="AC162" s="182">
        <v>36850</v>
      </c>
      <c r="AD162" s="199">
        <v>23460</v>
      </c>
      <c r="AE162" s="199">
        <v>26820</v>
      </c>
      <c r="AF162" s="199">
        <v>30180</v>
      </c>
      <c r="AG162" s="199">
        <v>33480</v>
      </c>
      <c r="AH162" s="199">
        <v>36180</v>
      </c>
      <c r="AI162" s="199">
        <v>38880</v>
      </c>
      <c r="AJ162" s="199">
        <v>41520</v>
      </c>
      <c r="AK162" s="19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8">
        <v>21400</v>
      </c>
      <c r="F163" s="198">
        <v>24450</v>
      </c>
      <c r="G163" s="198">
        <v>27500</v>
      </c>
      <c r="H163" s="198">
        <v>30550</v>
      </c>
      <c r="I163" s="198">
        <v>33000</v>
      </c>
      <c r="J163" s="198">
        <v>35450</v>
      </c>
      <c r="K163" s="198">
        <v>37900</v>
      </c>
      <c r="L163" s="198">
        <v>40350</v>
      </c>
      <c r="M163" s="3">
        <v>25680</v>
      </c>
      <c r="N163" s="3">
        <v>29340</v>
      </c>
      <c r="O163" s="3">
        <v>33000</v>
      </c>
      <c r="P163" s="3">
        <v>36660</v>
      </c>
      <c r="Q163" s="3">
        <v>39600</v>
      </c>
      <c r="R163" s="3">
        <v>42540</v>
      </c>
      <c r="S163" s="3">
        <v>45480</v>
      </c>
      <c r="T163" s="3">
        <v>48420</v>
      </c>
      <c r="U163" t="s">
        <v>286</v>
      </c>
      <c r="V163" s="182">
        <v>22400</v>
      </c>
      <c r="W163" s="182">
        <v>25600</v>
      </c>
      <c r="X163" s="182">
        <v>28800</v>
      </c>
      <c r="Y163" s="182">
        <v>32000</v>
      </c>
      <c r="Z163" s="182">
        <v>34600</v>
      </c>
      <c r="AA163" s="182">
        <v>37150</v>
      </c>
      <c r="AB163" s="182">
        <v>39700</v>
      </c>
      <c r="AC163" s="182">
        <v>42250</v>
      </c>
      <c r="AD163" s="199">
        <v>26880</v>
      </c>
      <c r="AE163" s="199">
        <v>30720</v>
      </c>
      <c r="AF163" s="199">
        <v>34560</v>
      </c>
      <c r="AG163" s="199">
        <v>38400</v>
      </c>
      <c r="AH163" s="199">
        <v>41520</v>
      </c>
      <c r="AI163" s="199">
        <v>44580</v>
      </c>
      <c r="AJ163" s="199">
        <v>47640</v>
      </c>
      <c r="AK163" s="19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8">
        <v>18800</v>
      </c>
      <c r="F164" s="198">
        <v>21500</v>
      </c>
      <c r="G164" s="198">
        <v>24200</v>
      </c>
      <c r="H164" s="198">
        <v>26850</v>
      </c>
      <c r="I164" s="198">
        <v>29000</v>
      </c>
      <c r="J164" s="198">
        <v>31150</v>
      </c>
      <c r="K164" s="198">
        <v>33300</v>
      </c>
      <c r="L164" s="198">
        <v>35450</v>
      </c>
      <c r="M164" s="3">
        <v>22560</v>
      </c>
      <c r="N164" s="3">
        <v>25800</v>
      </c>
      <c r="O164" s="3">
        <v>29040</v>
      </c>
      <c r="P164" s="3">
        <v>32220</v>
      </c>
      <c r="Q164" s="3">
        <v>34800</v>
      </c>
      <c r="R164" s="3">
        <v>37380</v>
      </c>
      <c r="S164" s="3">
        <v>39960</v>
      </c>
      <c r="T164" s="3">
        <v>42540</v>
      </c>
      <c r="U164" t="s">
        <v>286</v>
      </c>
      <c r="V164" s="182">
        <v>18900</v>
      </c>
      <c r="W164" s="182">
        <v>21600</v>
      </c>
      <c r="X164" s="182">
        <v>24300</v>
      </c>
      <c r="Y164" s="182">
        <v>26950</v>
      </c>
      <c r="Z164" s="182">
        <v>29150</v>
      </c>
      <c r="AA164" s="182">
        <v>31300</v>
      </c>
      <c r="AB164" s="182">
        <v>33450</v>
      </c>
      <c r="AC164" s="182">
        <v>35600</v>
      </c>
      <c r="AD164" s="199">
        <v>22680</v>
      </c>
      <c r="AE164" s="199">
        <v>25920</v>
      </c>
      <c r="AF164" s="199">
        <v>29160</v>
      </c>
      <c r="AG164" s="199">
        <v>32340</v>
      </c>
      <c r="AH164" s="199">
        <v>34980</v>
      </c>
      <c r="AI164" s="199">
        <v>37560</v>
      </c>
      <c r="AJ164" s="199">
        <v>40140</v>
      </c>
      <c r="AK164" s="19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8">
        <v>18350</v>
      </c>
      <c r="F165" s="198">
        <v>21000</v>
      </c>
      <c r="G165" s="198">
        <v>23600</v>
      </c>
      <c r="H165" s="198">
        <v>26200</v>
      </c>
      <c r="I165" s="198">
        <v>28300</v>
      </c>
      <c r="J165" s="198">
        <v>30400</v>
      </c>
      <c r="K165" s="198">
        <v>32500</v>
      </c>
      <c r="L165" s="198">
        <v>34600</v>
      </c>
      <c r="M165" s="3">
        <v>22020</v>
      </c>
      <c r="N165" s="3">
        <v>25200</v>
      </c>
      <c r="O165" s="3">
        <v>28320</v>
      </c>
      <c r="P165" s="3">
        <v>31440</v>
      </c>
      <c r="Q165" s="3">
        <v>33960</v>
      </c>
      <c r="R165" s="3">
        <v>36480</v>
      </c>
      <c r="S165" s="3">
        <v>39000</v>
      </c>
      <c r="T165" s="3">
        <v>41520</v>
      </c>
      <c r="U165" t="s">
        <v>286</v>
      </c>
      <c r="V165" s="182">
        <v>19500</v>
      </c>
      <c r="W165" s="182">
        <v>22250</v>
      </c>
      <c r="X165" s="182">
        <v>25050</v>
      </c>
      <c r="Y165" s="182">
        <v>27800</v>
      </c>
      <c r="Z165" s="182">
        <v>30050</v>
      </c>
      <c r="AA165" s="182">
        <v>32250</v>
      </c>
      <c r="AB165" s="182">
        <v>34500</v>
      </c>
      <c r="AC165" s="182">
        <v>36700</v>
      </c>
      <c r="AD165" s="199">
        <v>23400</v>
      </c>
      <c r="AE165" s="199">
        <v>26700</v>
      </c>
      <c r="AF165" s="199">
        <v>30060</v>
      </c>
      <c r="AG165" s="199">
        <v>33360</v>
      </c>
      <c r="AH165" s="199">
        <v>36060</v>
      </c>
      <c r="AI165" s="199">
        <v>38700</v>
      </c>
      <c r="AJ165" s="199">
        <v>41400</v>
      </c>
      <c r="AK165" s="19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8">
        <v>22500</v>
      </c>
      <c r="F166" s="198">
        <v>25700</v>
      </c>
      <c r="G166" s="198">
        <v>28900</v>
      </c>
      <c r="H166" s="198">
        <v>32100</v>
      </c>
      <c r="I166" s="198">
        <v>34700</v>
      </c>
      <c r="J166" s="198">
        <v>37250</v>
      </c>
      <c r="K166" s="198">
        <v>39850</v>
      </c>
      <c r="L166" s="19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8">
        <v>18750</v>
      </c>
      <c r="F167" s="198">
        <v>21400</v>
      </c>
      <c r="G167" s="198">
        <v>24100</v>
      </c>
      <c r="H167" s="198">
        <v>26750</v>
      </c>
      <c r="I167" s="198">
        <v>28900</v>
      </c>
      <c r="J167" s="198">
        <v>31050</v>
      </c>
      <c r="K167" s="198">
        <v>33200</v>
      </c>
      <c r="L167" s="198">
        <v>35350</v>
      </c>
      <c r="M167" s="3">
        <v>22500</v>
      </c>
      <c r="N167" s="3">
        <v>25680</v>
      </c>
      <c r="O167" s="3">
        <v>28920</v>
      </c>
      <c r="P167" s="3">
        <v>32100</v>
      </c>
      <c r="Q167" s="3">
        <v>34680</v>
      </c>
      <c r="R167" s="3">
        <v>37260</v>
      </c>
      <c r="S167" s="3">
        <v>39840</v>
      </c>
      <c r="T167" s="3">
        <v>42420</v>
      </c>
      <c r="U167" t="s">
        <v>286</v>
      </c>
      <c r="V167" s="182">
        <v>23950</v>
      </c>
      <c r="W167" s="182">
        <v>27350</v>
      </c>
      <c r="X167" s="182">
        <v>30750</v>
      </c>
      <c r="Y167" s="182">
        <v>34150</v>
      </c>
      <c r="Z167" s="182">
        <v>36900</v>
      </c>
      <c r="AA167" s="182">
        <v>39650</v>
      </c>
      <c r="AB167" s="182">
        <v>42350</v>
      </c>
      <c r="AC167" s="182">
        <v>45100</v>
      </c>
      <c r="AD167" s="199">
        <v>28740</v>
      </c>
      <c r="AE167" s="199">
        <v>32820</v>
      </c>
      <c r="AF167" s="199">
        <v>36900</v>
      </c>
      <c r="AG167" s="199">
        <v>40980</v>
      </c>
      <c r="AH167" s="199">
        <v>44280</v>
      </c>
      <c r="AI167" s="199">
        <v>47580</v>
      </c>
      <c r="AJ167" s="199">
        <v>50820</v>
      </c>
      <c r="AK167" s="19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8">
        <v>25350</v>
      </c>
      <c r="F168" s="198">
        <v>28950</v>
      </c>
      <c r="G168" s="198">
        <v>32550</v>
      </c>
      <c r="H168" s="198">
        <v>36150</v>
      </c>
      <c r="I168" s="198">
        <v>39050</v>
      </c>
      <c r="J168" s="198">
        <v>41950</v>
      </c>
      <c r="K168" s="198">
        <v>44850</v>
      </c>
      <c r="L168" s="198">
        <v>47750</v>
      </c>
      <c r="M168" s="3">
        <v>30420</v>
      </c>
      <c r="N168" s="3">
        <v>34740</v>
      </c>
      <c r="O168" s="3">
        <v>39060</v>
      </c>
      <c r="P168" s="3">
        <v>43380</v>
      </c>
      <c r="Q168" s="3">
        <v>46860</v>
      </c>
      <c r="R168" s="3">
        <v>50340</v>
      </c>
      <c r="S168" s="3">
        <v>53820</v>
      </c>
      <c r="T168" s="3">
        <v>57300</v>
      </c>
      <c r="U168" t="s">
        <v>286</v>
      </c>
      <c r="V168" s="182">
        <v>25400</v>
      </c>
      <c r="W168" s="182">
        <v>29000</v>
      </c>
      <c r="X168" s="182">
        <v>32650</v>
      </c>
      <c r="Y168" s="182">
        <v>36250</v>
      </c>
      <c r="Z168" s="182">
        <v>39150</v>
      </c>
      <c r="AA168" s="182">
        <v>42050</v>
      </c>
      <c r="AB168" s="182">
        <v>44950</v>
      </c>
      <c r="AC168" s="182">
        <v>47850</v>
      </c>
      <c r="AD168" s="199">
        <v>30480</v>
      </c>
      <c r="AE168" s="199">
        <v>34800</v>
      </c>
      <c r="AF168" s="199">
        <v>39180</v>
      </c>
      <c r="AG168" s="199">
        <v>43500</v>
      </c>
      <c r="AH168" s="199">
        <v>46980</v>
      </c>
      <c r="AI168" s="199">
        <v>50460</v>
      </c>
      <c r="AJ168" s="199">
        <v>53940</v>
      </c>
      <c r="AK168" s="19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8">
        <v>18700</v>
      </c>
      <c r="F169" s="198">
        <v>21350</v>
      </c>
      <c r="G169" s="198">
        <v>24000</v>
      </c>
      <c r="H169" s="198">
        <v>26650</v>
      </c>
      <c r="I169" s="198">
        <v>28800</v>
      </c>
      <c r="J169" s="198">
        <v>30950</v>
      </c>
      <c r="K169" s="198">
        <v>33050</v>
      </c>
      <c r="L169" s="198">
        <v>35200</v>
      </c>
      <c r="M169" s="3">
        <v>22440</v>
      </c>
      <c r="N169" s="3">
        <v>25620</v>
      </c>
      <c r="O169" s="3">
        <v>28800</v>
      </c>
      <c r="P169" s="3">
        <v>31980</v>
      </c>
      <c r="Q169" s="3">
        <v>34560</v>
      </c>
      <c r="R169" s="3">
        <v>37140</v>
      </c>
      <c r="S169" s="3">
        <v>39660</v>
      </c>
      <c r="T169" s="3">
        <v>42240</v>
      </c>
      <c r="U169" t="s">
        <v>286</v>
      </c>
      <c r="V169" s="182">
        <v>18900</v>
      </c>
      <c r="W169" s="182">
        <v>21600</v>
      </c>
      <c r="X169" s="182">
        <v>24300</v>
      </c>
      <c r="Y169" s="182">
        <v>27000</v>
      </c>
      <c r="Z169" s="182">
        <v>29200</v>
      </c>
      <c r="AA169" s="182">
        <v>31350</v>
      </c>
      <c r="AB169" s="182">
        <v>33500</v>
      </c>
      <c r="AC169" s="182">
        <v>35650</v>
      </c>
      <c r="AD169" s="199">
        <v>22680</v>
      </c>
      <c r="AE169" s="199">
        <v>25920</v>
      </c>
      <c r="AF169" s="199">
        <v>29160</v>
      </c>
      <c r="AG169" s="199">
        <v>32400</v>
      </c>
      <c r="AH169" s="199">
        <v>35040</v>
      </c>
      <c r="AI169" s="199">
        <v>37620</v>
      </c>
      <c r="AJ169" s="199">
        <v>40200</v>
      </c>
      <c r="AK169" s="19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8">
        <v>18350</v>
      </c>
      <c r="F170" s="198">
        <v>21000</v>
      </c>
      <c r="G170" s="198">
        <v>23600</v>
      </c>
      <c r="H170" s="198">
        <v>26200</v>
      </c>
      <c r="I170" s="198">
        <v>28300</v>
      </c>
      <c r="J170" s="198">
        <v>30400</v>
      </c>
      <c r="K170" s="198">
        <v>32500</v>
      </c>
      <c r="L170" s="19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8">
        <v>19600</v>
      </c>
      <c r="F171" s="198">
        <v>22400</v>
      </c>
      <c r="G171" s="198">
        <v>25200</v>
      </c>
      <c r="H171" s="198">
        <v>27950</v>
      </c>
      <c r="I171" s="198">
        <v>30200</v>
      </c>
      <c r="J171" s="198">
        <v>32450</v>
      </c>
      <c r="K171" s="198">
        <v>34700</v>
      </c>
      <c r="L171" s="198">
        <v>36900</v>
      </c>
      <c r="M171" s="3">
        <v>23520</v>
      </c>
      <c r="N171" s="3">
        <v>26880</v>
      </c>
      <c r="O171" s="3">
        <v>30240</v>
      </c>
      <c r="P171" s="3">
        <v>33540</v>
      </c>
      <c r="Q171" s="3">
        <v>36240</v>
      </c>
      <c r="R171" s="3">
        <v>38940</v>
      </c>
      <c r="S171" s="3">
        <v>41640</v>
      </c>
      <c r="T171" s="3">
        <v>44280</v>
      </c>
      <c r="U171" t="s">
        <v>286</v>
      </c>
      <c r="V171" s="182">
        <v>22650</v>
      </c>
      <c r="W171" s="182">
        <v>25850</v>
      </c>
      <c r="X171" s="182">
        <v>29100</v>
      </c>
      <c r="Y171" s="182">
        <v>32300</v>
      </c>
      <c r="Z171" s="182">
        <v>34900</v>
      </c>
      <c r="AA171" s="182">
        <v>37500</v>
      </c>
      <c r="AB171" s="182">
        <v>40100</v>
      </c>
      <c r="AC171" s="182">
        <v>42650</v>
      </c>
      <c r="AD171" s="199">
        <v>27180</v>
      </c>
      <c r="AE171" s="199">
        <v>31020</v>
      </c>
      <c r="AF171" s="199">
        <v>34920</v>
      </c>
      <c r="AG171" s="199">
        <v>38760</v>
      </c>
      <c r="AH171" s="199">
        <v>41880</v>
      </c>
      <c r="AI171" s="199">
        <v>45000</v>
      </c>
      <c r="AJ171" s="199">
        <v>48120</v>
      </c>
      <c r="AK171" s="19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8">
        <v>20650</v>
      </c>
      <c r="F172" s="198">
        <v>23600</v>
      </c>
      <c r="G172" s="198">
        <v>26550</v>
      </c>
      <c r="H172" s="198">
        <v>29500</v>
      </c>
      <c r="I172" s="198">
        <v>31900</v>
      </c>
      <c r="J172" s="198">
        <v>34250</v>
      </c>
      <c r="K172" s="198">
        <v>36600</v>
      </c>
      <c r="L172" s="198">
        <v>38950</v>
      </c>
      <c r="M172" s="3">
        <v>24780</v>
      </c>
      <c r="N172" s="3">
        <v>28320</v>
      </c>
      <c r="O172" s="3">
        <v>31860</v>
      </c>
      <c r="P172" s="3">
        <v>35400</v>
      </c>
      <c r="Q172" s="3">
        <v>38280</v>
      </c>
      <c r="R172" s="3">
        <v>41100</v>
      </c>
      <c r="S172" s="3">
        <v>43920</v>
      </c>
      <c r="T172" s="3">
        <v>46740</v>
      </c>
      <c r="U172" t="s">
        <v>286</v>
      </c>
      <c r="V172" s="182">
        <v>20700</v>
      </c>
      <c r="W172" s="182">
        <v>23650</v>
      </c>
      <c r="X172" s="182">
        <v>26600</v>
      </c>
      <c r="Y172" s="182">
        <v>29550</v>
      </c>
      <c r="Z172" s="182">
        <v>31950</v>
      </c>
      <c r="AA172" s="182">
        <v>34300</v>
      </c>
      <c r="AB172" s="182">
        <v>36650</v>
      </c>
      <c r="AC172" s="182">
        <v>39050</v>
      </c>
      <c r="AD172" s="199">
        <v>24840</v>
      </c>
      <c r="AE172" s="199">
        <v>28380</v>
      </c>
      <c r="AF172" s="199">
        <v>31920</v>
      </c>
      <c r="AG172" s="199">
        <v>35460</v>
      </c>
      <c r="AH172" s="199">
        <v>38340</v>
      </c>
      <c r="AI172" s="199">
        <v>41160</v>
      </c>
      <c r="AJ172" s="199">
        <v>43980</v>
      </c>
      <c r="AK172" s="19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8">
        <v>24300</v>
      </c>
      <c r="F173" s="198">
        <v>27750</v>
      </c>
      <c r="G173" s="198">
        <v>31200</v>
      </c>
      <c r="H173" s="198">
        <v>34650</v>
      </c>
      <c r="I173" s="198">
        <v>37450</v>
      </c>
      <c r="J173" s="198">
        <v>40200</v>
      </c>
      <c r="K173" s="198">
        <v>43000</v>
      </c>
      <c r="L173" s="19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8">
        <v>19200</v>
      </c>
      <c r="F174" s="198">
        <v>21950</v>
      </c>
      <c r="G174" s="198">
        <v>24700</v>
      </c>
      <c r="H174" s="198">
        <v>27400</v>
      </c>
      <c r="I174" s="198">
        <v>29600</v>
      </c>
      <c r="J174" s="198">
        <v>31800</v>
      </c>
      <c r="K174" s="198">
        <v>34000</v>
      </c>
      <c r="L174" s="198">
        <v>36200</v>
      </c>
      <c r="M174" s="3">
        <v>23040</v>
      </c>
      <c r="N174" s="3">
        <v>26340</v>
      </c>
      <c r="O174" s="3">
        <v>29640</v>
      </c>
      <c r="P174" s="3">
        <v>32880</v>
      </c>
      <c r="Q174" s="3">
        <v>35520</v>
      </c>
      <c r="R174" s="3">
        <v>38160</v>
      </c>
      <c r="S174" s="3">
        <v>40800</v>
      </c>
      <c r="T174" s="3">
        <v>43440</v>
      </c>
      <c r="U174" t="s">
        <v>286</v>
      </c>
      <c r="V174" s="182">
        <v>19500</v>
      </c>
      <c r="W174" s="182">
        <v>22250</v>
      </c>
      <c r="X174" s="182">
        <v>25050</v>
      </c>
      <c r="Y174" s="182">
        <v>27800</v>
      </c>
      <c r="Z174" s="182">
        <v>30050</v>
      </c>
      <c r="AA174" s="182">
        <v>32250</v>
      </c>
      <c r="AB174" s="182">
        <v>34500</v>
      </c>
      <c r="AC174" s="182">
        <v>36700</v>
      </c>
      <c r="AD174" s="199">
        <v>23400</v>
      </c>
      <c r="AE174" s="199">
        <v>26700</v>
      </c>
      <c r="AF174" s="199">
        <v>30060</v>
      </c>
      <c r="AG174" s="199">
        <v>33360</v>
      </c>
      <c r="AH174" s="199">
        <v>36060</v>
      </c>
      <c r="AI174" s="199">
        <v>38700</v>
      </c>
      <c r="AJ174" s="199">
        <v>41400</v>
      </c>
      <c r="AK174" s="19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8">
        <v>18350</v>
      </c>
      <c r="F175" s="198">
        <v>21000</v>
      </c>
      <c r="G175" s="198">
        <v>23600</v>
      </c>
      <c r="H175" s="198">
        <v>26200</v>
      </c>
      <c r="I175" s="198">
        <v>28300</v>
      </c>
      <c r="J175" s="198">
        <v>30400</v>
      </c>
      <c r="K175" s="198">
        <v>32500</v>
      </c>
      <c r="L175" s="198">
        <v>34600</v>
      </c>
      <c r="M175" s="3">
        <v>22020</v>
      </c>
      <c r="N175" s="3">
        <v>25200</v>
      </c>
      <c r="O175" s="3">
        <v>28320</v>
      </c>
      <c r="P175" s="3">
        <v>31440</v>
      </c>
      <c r="Q175" s="3">
        <v>33960</v>
      </c>
      <c r="R175" s="3">
        <v>36480</v>
      </c>
      <c r="S175" s="3">
        <v>39000</v>
      </c>
      <c r="T175" s="3">
        <v>41520</v>
      </c>
      <c r="U175" t="s">
        <v>286</v>
      </c>
      <c r="V175" s="182">
        <v>18600</v>
      </c>
      <c r="W175" s="182">
        <v>21250</v>
      </c>
      <c r="X175" s="182">
        <v>23900</v>
      </c>
      <c r="Y175" s="182">
        <v>26550</v>
      </c>
      <c r="Z175" s="182">
        <v>28700</v>
      </c>
      <c r="AA175" s="182">
        <v>30800</v>
      </c>
      <c r="AB175" s="182">
        <v>32950</v>
      </c>
      <c r="AC175" s="182">
        <v>35050</v>
      </c>
      <c r="AD175" s="199">
        <v>22320</v>
      </c>
      <c r="AE175" s="199">
        <v>25500</v>
      </c>
      <c r="AF175" s="199">
        <v>28680</v>
      </c>
      <c r="AG175" s="199">
        <v>31860</v>
      </c>
      <c r="AH175" s="199">
        <v>34440</v>
      </c>
      <c r="AI175" s="199">
        <v>36960</v>
      </c>
      <c r="AJ175" s="199">
        <v>39540</v>
      </c>
      <c r="AK175" s="19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8">
        <v>18350</v>
      </c>
      <c r="F176" s="198">
        <v>21000</v>
      </c>
      <c r="G176" s="198">
        <v>23600</v>
      </c>
      <c r="H176" s="198">
        <v>26200</v>
      </c>
      <c r="I176" s="198">
        <v>28300</v>
      </c>
      <c r="J176" s="198">
        <v>30400</v>
      </c>
      <c r="K176" s="198">
        <v>32500</v>
      </c>
      <c r="L176" s="198">
        <v>34600</v>
      </c>
      <c r="M176" s="3">
        <v>22020</v>
      </c>
      <c r="N176" s="3">
        <v>25200</v>
      </c>
      <c r="O176" s="3">
        <v>28320</v>
      </c>
      <c r="P176" s="3">
        <v>31440</v>
      </c>
      <c r="Q176" s="3">
        <v>33960</v>
      </c>
      <c r="R176" s="3">
        <v>36480</v>
      </c>
      <c r="S176" s="3">
        <v>39000</v>
      </c>
      <c r="T176" s="3">
        <v>41520</v>
      </c>
      <c r="U176" t="s">
        <v>286</v>
      </c>
      <c r="V176" s="182">
        <v>18700</v>
      </c>
      <c r="W176" s="182">
        <v>21350</v>
      </c>
      <c r="X176" s="182">
        <v>24000</v>
      </c>
      <c r="Y176" s="182">
        <v>26650</v>
      </c>
      <c r="Z176" s="182">
        <v>28800</v>
      </c>
      <c r="AA176" s="182">
        <v>30950</v>
      </c>
      <c r="AB176" s="182">
        <v>33050</v>
      </c>
      <c r="AC176" s="182">
        <v>35200</v>
      </c>
      <c r="AD176" s="199">
        <v>22440</v>
      </c>
      <c r="AE176" s="199">
        <v>25620</v>
      </c>
      <c r="AF176" s="199">
        <v>28800</v>
      </c>
      <c r="AG176" s="199">
        <v>31980</v>
      </c>
      <c r="AH176" s="199">
        <v>34560</v>
      </c>
      <c r="AI176" s="199">
        <v>37140</v>
      </c>
      <c r="AJ176" s="199">
        <v>39660</v>
      </c>
      <c r="AK176" s="19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8">
        <v>18350</v>
      </c>
      <c r="F177" s="198">
        <v>21000</v>
      </c>
      <c r="G177" s="198">
        <v>23600</v>
      </c>
      <c r="H177" s="198">
        <v>26200</v>
      </c>
      <c r="I177" s="198">
        <v>28300</v>
      </c>
      <c r="J177" s="198">
        <v>30400</v>
      </c>
      <c r="K177" s="198">
        <v>32500</v>
      </c>
      <c r="L177" s="198">
        <v>34600</v>
      </c>
      <c r="M177" s="3">
        <v>22020</v>
      </c>
      <c r="N177" s="3">
        <v>25200</v>
      </c>
      <c r="O177" s="3">
        <v>28320</v>
      </c>
      <c r="P177" s="3">
        <v>31440</v>
      </c>
      <c r="Q177" s="3">
        <v>33960</v>
      </c>
      <c r="R177" s="3">
        <v>36480</v>
      </c>
      <c r="S177" s="3">
        <v>39000</v>
      </c>
      <c r="T177" s="3">
        <v>41520</v>
      </c>
      <c r="U177" t="s">
        <v>286</v>
      </c>
      <c r="V177" s="182">
        <v>19600</v>
      </c>
      <c r="W177" s="182">
        <v>22400</v>
      </c>
      <c r="X177" s="182">
        <v>25200</v>
      </c>
      <c r="Y177" s="182">
        <v>27950</v>
      </c>
      <c r="Z177" s="182">
        <v>30200</v>
      </c>
      <c r="AA177" s="182">
        <v>32450</v>
      </c>
      <c r="AB177" s="182">
        <v>34700</v>
      </c>
      <c r="AC177" s="182">
        <v>36900</v>
      </c>
      <c r="AD177" s="199">
        <v>23520</v>
      </c>
      <c r="AE177" s="199">
        <v>26880</v>
      </c>
      <c r="AF177" s="199">
        <v>30240</v>
      </c>
      <c r="AG177" s="199">
        <v>33540</v>
      </c>
      <c r="AH177" s="199">
        <v>36240</v>
      </c>
      <c r="AI177" s="199">
        <v>38940</v>
      </c>
      <c r="AJ177" s="199">
        <v>41640</v>
      </c>
      <c r="AK177" s="19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8">
        <v>18750</v>
      </c>
      <c r="F178" s="198">
        <v>21400</v>
      </c>
      <c r="G178" s="198">
        <v>24100</v>
      </c>
      <c r="H178" s="198">
        <v>26750</v>
      </c>
      <c r="I178" s="198">
        <v>28900</v>
      </c>
      <c r="J178" s="198">
        <v>31050</v>
      </c>
      <c r="K178" s="198">
        <v>33200</v>
      </c>
      <c r="L178" s="19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8">
        <v>18350</v>
      </c>
      <c r="F179" s="198">
        <v>21000</v>
      </c>
      <c r="G179" s="198">
        <v>23600</v>
      </c>
      <c r="H179" s="198">
        <v>26200</v>
      </c>
      <c r="I179" s="198">
        <v>28300</v>
      </c>
      <c r="J179" s="198">
        <v>30400</v>
      </c>
      <c r="K179" s="198">
        <v>32500</v>
      </c>
      <c r="L179" s="198">
        <v>34600</v>
      </c>
      <c r="M179" s="3">
        <v>22020</v>
      </c>
      <c r="N179" s="3">
        <v>25200</v>
      </c>
      <c r="O179" s="3">
        <v>28320</v>
      </c>
      <c r="P179" s="3">
        <v>31440</v>
      </c>
      <c r="Q179" s="3">
        <v>33960</v>
      </c>
      <c r="R179" s="3">
        <v>36480</v>
      </c>
      <c r="S179" s="3">
        <v>39000</v>
      </c>
      <c r="T179" s="3">
        <v>41520</v>
      </c>
      <c r="U179" t="s">
        <v>286</v>
      </c>
      <c r="V179" s="182">
        <v>18950</v>
      </c>
      <c r="W179" s="182">
        <v>21650</v>
      </c>
      <c r="X179" s="182">
        <v>24350</v>
      </c>
      <c r="Y179" s="182">
        <v>27050</v>
      </c>
      <c r="Z179" s="182">
        <v>29250</v>
      </c>
      <c r="AA179" s="182">
        <v>31400</v>
      </c>
      <c r="AB179" s="182">
        <v>33550</v>
      </c>
      <c r="AC179" s="182">
        <v>35750</v>
      </c>
      <c r="AD179" s="199">
        <v>22740</v>
      </c>
      <c r="AE179" s="199">
        <v>25980</v>
      </c>
      <c r="AF179" s="199">
        <v>29220</v>
      </c>
      <c r="AG179" s="199">
        <v>32460</v>
      </c>
      <c r="AH179" s="199">
        <v>35100</v>
      </c>
      <c r="AI179" s="199">
        <v>37680</v>
      </c>
      <c r="AJ179" s="199">
        <v>40260</v>
      </c>
      <c r="AK179" s="19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8">
        <v>18550</v>
      </c>
      <c r="F180" s="198">
        <v>21200</v>
      </c>
      <c r="G180" s="198">
        <v>23850</v>
      </c>
      <c r="H180" s="198">
        <v>26450</v>
      </c>
      <c r="I180" s="198">
        <v>28600</v>
      </c>
      <c r="J180" s="198">
        <v>30700</v>
      </c>
      <c r="K180" s="198">
        <v>32800</v>
      </c>
      <c r="L180" s="198">
        <v>34950</v>
      </c>
      <c r="M180" s="3">
        <v>22260</v>
      </c>
      <c r="N180" s="3">
        <v>25440</v>
      </c>
      <c r="O180" s="3">
        <v>28620</v>
      </c>
      <c r="P180" s="3">
        <v>31740</v>
      </c>
      <c r="Q180" s="3">
        <v>34320</v>
      </c>
      <c r="R180" s="3">
        <v>36840</v>
      </c>
      <c r="S180" s="3">
        <v>39360</v>
      </c>
      <c r="T180" s="3">
        <v>41940</v>
      </c>
      <c r="U180" t="s">
        <v>286</v>
      </c>
      <c r="V180" s="182">
        <v>21250</v>
      </c>
      <c r="W180" s="182">
        <v>24300</v>
      </c>
      <c r="X180" s="182">
        <v>27350</v>
      </c>
      <c r="Y180" s="182">
        <v>30350</v>
      </c>
      <c r="Z180" s="182">
        <v>32800</v>
      </c>
      <c r="AA180" s="182">
        <v>35250</v>
      </c>
      <c r="AB180" s="182">
        <v>37650</v>
      </c>
      <c r="AC180" s="182">
        <v>40100</v>
      </c>
      <c r="AD180" s="199">
        <v>25500</v>
      </c>
      <c r="AE180" s="199">
        <v>29160</v>
      </c>
      <c r="AF180" s="199">
        <v>32820</v>
      </c>
      <c r="AG180" s="199">
        <v>36420</v>
      </c>
      <c r="AH180" s="199">
        <v>39360</v>
      </c>
      <c r="AI180" s="199">
        <v>42300</v>
      </c>
      <c r="AJ180" s="199">
        <v>45180</v>
      </c>
      <c r="AK180" s="19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8">
        <v>19500</v>
      </c>
      <c r="F181" s="198">
        <v>22300</v>
      </c>
      <c r="G181" s="198">
        <v>25100</v>
      </c>
      <c r="H181" s="198">
        <v>27850</v>
      </c>
      <c r="I181" s="198">
        <v>30100</v>
      </c>
      <c r="J181" s="198">
        <v>32350</v>
      </c>
      <c r="K181" s="198">
        <v>34550</v>
      </c>
      <c r="L181" s="198">
        <v>36800</v>
      </c>
      <c r="M181" s="3">
        <v>23400</v>
      </c>
      <c r="N181" s="3">
        <v>26760</v>
      </c>
      <c r="O181" s="3">
        <v>30120</v>
      </c>
      <c r="P181" s="3">
        <v>33420</v>
      </c>
      <c r="Q181" s="3">
        <v>36120</v>
      </c>
      <c r="R181" s="3">
        <v>38820</v>
      </c>
      <c r="S181" s="3">
        <v>41460</v>
      </c>
      <c r="T181" s="3">
        <v>44160</v>
      </c>
      <c r="U181" t="s">
        <v>286</v>
      </c>
      <c r="V181" s="182">
        <v>20800</v>
      </c>
      <c r="W181" s="182">
        <v>23750</v>
      </c>
      <c r="X181" s="182">
        <v>26700</v>
      </c>
      <c r="Y181" s="182">
        <v>29650</v>
      </c>
      <c r="Z181" s="182">
        <v>32050</v>
      </c>
      <c r="AA181" s="182">
        <v>34400</v>
      </c>
      <c r="AB181" s="182">
        <v>36800</v>
      </c>
      <c r="AC181" s="182">
        <v>39150</v>
      </c>
      <c r="AD181" s="199">
        <v>24960</v>
      </c>
      <c r="AE181" s="199">
        <v>28500</v>
      </c>
      <c r="AF181" s="199">
        <v>32040</v>
      </c>
      <c r="AG181" s="199">
        <v>35580</v>
      </c>
      <c r="AH181" s="199">
        <v>38460</v>
      </c>
      <c r="AI181" s="199">
        <v>41280</v>
      </c>
      <c r="AJ181" s="199">
        <v>44160</v>
      </c>
      <c r="AK181" s="19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8">
        <v>21850</v>
      </c>
      <c r="F182" s="198">
        <v>24950</v>
      </c>
      <c r="G182" s="198">
        <v>28050</v>
      </c>
      <c r="H182" s="198">
        <v>31150</v>
      </c>
      <c r="I182" s="198">
        <v>33650</v>
      </c>
      <c r="J182" s="198">
        <v>36150</v>
      </c>
      <c r="K182" s="198">
        <v>38650</v>
      </c>
      <c r="L182" s="198">
        <v>41150</v>
      </c>
      <c r="M182" s="3">
        <v>26220</v>
      </c>
      <c r="N182" s="3">
        <v>29940</v>
      </c>
      <c r="O182" s="3">
        <v>33660</v>
      </c>
      <c r="P182" s="3">
        <v>37380</v>
      </c>
      <c r="Q182" s="3">
        <v>40380</v>
      </c>
      <c r="R182" s="3">
        <v>43380</v>
      </c>
      <c r="S182" s="3">
        <v>46380</v>
      </c>
      <c r="T182" s="3">
        <v>49380</v>
      </c>
      <c r="U182" t="s">
        <v>286</v>
      </c>
      <c r="V182" s="182">
        <v>22500</v>
      </c>
      <c r="W182" s="182">
        <v>25700</v>
      </c>
      <c r="X182" s="182">
        <v>28900</v>
      </c>
      <c r="Y182" s="182">
        <v>32100</v>
      </c>
      <c r="Z182" s="182">
        <v>34700</v>
      </c>
      <c r="AA182" s="182">
        <v>37250</v>
      </c>
      <c r="AB182" s="182">
        <v>39850</v>
      </c>
      <c r="AC182" s="182">
        <v>42400</v>
      </c>
      <c r="AD182" s="199">
        <v>27000</v>
      </c>
      <c r="AE182" s="199">
        <v>30840</v>
      </c>
      <c r="AF182" s="199">
        <v>34680</v>
      </c>
      <c r="AG182" s="199">
        <v>38520</v>
      </c>
      <c r="AH182" s="199">
        <v>41640</v>
      </c>
      <c r="AI182" s="199">
        <v>44700</v>
      </c>
      <c r="AJ182" s="199">
        <v>47820</v>
      </c>
      <c r="AK182" s="19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8">
        <v>22400</v>
      </c>
      <c r="F183" s="198">
        <v>25600</v>
      </c>
      <c r="G183" s="198">
        <v>28800</v>
      </c>
      <c r="H183" s="198">
        <v>31950</v>
      </c>
      <c r="I183" s="198">
        <v>34550</v>
      </c>
      <c r="J183" s="198">
        <v>37100</v>
      </c>
      <c r="K183" s="198">
        <v>39650</v>
      </c>
      <c r="L183" s="198">
        <v>42200</v>
      </c>
      <c r="M183" s="3">
        <v>26880</v>
      </c>
      <c r="N183" s="3">
        <v>30720</v>
      </c>
      <c r="O183" s="3">
        <v>34560</v>
      </c>
      <c r="P183" s="3">
        <v>38340</v>
      </c>
      <c r="Q183" s="3">
        <v>41460</v>
      </c>
      <c r="R183" s="3">
        <v>44520</v>
      </c>
      <c r="S183" s="3">
        <v>47580</v>
      </c>
      <c r="T183" s="3">
        <v>50640</v>
      </c>
      <c r="U183" t="s">
        <v>286</v>
      </c>
      <c r="V183" s="182">
        <v>24500</v>
      </c>
      <c r="W183" s="182">
        <v>28000</v>
      </c>
      <c r="X183" s="182">
        <v>31500</v>
      </c>
      <c r="Y183" s="182">
        <v>35000</v>
      </c>
      <c r="Z183" s="182">
        <v>37800</v>
      </c>
      <c r="AA183" s="182">
        <v>40600</v>
      </c>
      <c r="AB183" s="182">
        <v>43400</v>
      </c>
      <c r="AC183" s="182">
        <v>46200</v>
      </c>
      <c r="AD183" s="199">
        <v>29400</v>
      </c>
      <c r="AE183" s="199">
        <v>33600</v>
      </c>
      <c r="AF183" s="199">
        <v>37800</v>
      </c>
      <c r="AG183" s="199">
        <v>42000</v>
      </c>
      <c r="AH183" s="199">
        <v>45360</v>
      </c>
      <c r="AI183" s="199">
        <v>48720</v>
      </c>
      <c r="AJ183" s="199">
        <v>52080</v>
      </c>
      <c r="AK183" s="19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8">
        <v>20000</v>
      </c>
      <c r="F184" s="198">
        <v>22850</v>
      </c>
      <c r="G184" s="198">
        <v>25700</v>
      </c>
      <c r="H184" s="198">
        <v>28550</v>
      </c>
      <c r="I184" s="198">
        <v>30850</v>
      </c>
      <c r="J184" s="198">
        <v>33150</v>
      </c>
      <c r="K184" s="198">
        <v>35450</v>
      </c>
      <c r="L184" s="198">
        <v>37700</v>
      </c>
      <c r="M184" s="3">
        <v>24000</v>
      </c>
      <c r="N184" s="3">
        <v>27420</v>
      </c>
      <c r="O184" s="3">
        <v>30840</v>
      </c>
      <c r="P184" s="3">
        <v>34260</v>
      </c>
      <c r="Q184" s="3">
        <v>37020</v>
      </c>
      <c r="R184" s="3">
        <v>39780</v>
      </c>
      <c r="S184" s="3">
        <v>42540</v>
      </c>
      <c r="T184" s="3">
        <v>45240</v>
      </c>
      <c r="U184" t="s">
        <v>286</v>
      </c>
      <c r="V184" s="182">
        <v>20550</v>
      </c>
      <c r="W184" s="182">
        <v>23500</v>
      </c>
      <c r="X184" s="182">
        <v>26450</v>
      </c>
      <c r="Y184" s="182">
        <v>29350</v>
      </c>
      <c r="Z184" s="182">
        <v>31700</v>
      </c>
      <c r="AA184" s="182">
        <v>34050</v>
      </c>
      <c r="AB184" s="182">
        <v>36400</v>
      </c>
      <c r="AC184" s="182">
        <v>38750</v>
      </c>
      <c r="AD184" s="199">
        <v>24660</v>
      </c>
      <c r="AE184" s="199">
        <v>28200</v>
      </c>
      <c r="AF184" s="199">
        <v>31740</v>
      </c>
      <c r="AG184" s="199">
        <v>35220</v>
      </c>
      <c r="AH184" s="199">
        <v>38040</v>
      </c>
      <c r="AI184" s="199">
        <v>40860</v>
      </c>
      <c r="AJ184" s="199">
        <v>43680</v>
      </c>
      <c r="AK184" s="19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8">
        <v>18600</v>
      </c>
      <c r="F185" s="198">
        <v>21250</v>
      </c>
      <c r="G185" s="198">
        <v>23900</v>
      </c>
      <c r="H185" s="198">
        <v>26550</v>
      </c>
      <c r="I185" s="198">
        <v>28700</v>
      </c>
      <c r="J185" s="198">
        <v>30800</v>
      </c>
      <c r="K185" s="198">
        <v>32950</v>
      </c>
      <c r="L185" s="198">
        <v>35050</v>
      </c>
      <c r="M185" s="3">
        <v>22320</v>
      </c>
      <c r="N185" s="3">
        <v>25500</v>
      </c>
      <c r="O185" s="3">
        <v>28680</v>
      </c>
      <c r="P185" s="3">
        <v>31860</v>
      </c>
      <c r="Q185" s="3">
        <v>34440</v>
      </c>
      <c r="R185" s="3">
        <v>36960</v>
      </c>
      <c r="S185" s="3">
        <v>39540</v>
      </c>
      <c r="T185" s="3">
        <v>42060</v>
      </c>
      <c r="U185" t="s">
        <v>286</v>
      </c>
      <c r="V185" s="182">
        <v>19600</v>
      </c>
      <c r="W185" s="182">
        <v>22400</v>
      </c>
      <c r="X185" s="182">
        <v>25200</v>
      </c>
      <c r="Y185" s="182">
        <v>28000</v>
      </c>
      <c r="Z185" s="182">
        <v>30250</v>
      </c>
      <c r="AA185" s="182">
        <v>32500</v>
      </c>
      <c r="AB185" s="182">
        <v>34750</v>
      </c>
      <c r="AC185" s="182">
        <v>37000</v>
      </c>
      <c r="AD185" s="199">
        <v>23520</v>
      </c>
      <c r="AE185" s="199">
        <v>26880</v>
      </c>
      <c r="AF185" s="199">
        <v>30240</v>
      </c>
      <c r="AG185" s="199">
        <v>33600</v>
      </c>
      <c r="AH185" s="199">
        <v>36300</v>
      </c>
      <c r="AI185" s="199">
        <v>39000</v>
      </c>
      <c r="AJ185" s="199">
        <v>41700</v>
      </c>
      <c r="AK185" s="19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8">
        <v>20600</v>
      </c>
      <c r="F186" s="198">
        <v>23550</v>
      </c>
      <c r="G186" s="198">
        <v>26500</v>
      </c>
      <c r="H186" s="198">
        <v>29400</v>
      </c>
      <c r="I186" s="198">
        <v>31800</v>
      </c>
      <c r="J186" s="198">
        <v>34150</v>
      </c>
      <c r="K186" s="198">
        <v>36500</v>
      </c>
      <c r="L186" s="198">
        <v>38850</v>
      </c>
      <c r="M186" s="3">
        <v>24720</v>
      </c>
      <c r="N186" s="3">
        <v>28260</v>
      </c>
      <c r="O186" s="3">
        <v>31800</v>
      </c>
      <c r="P186" s="3">
        <v>35280</v>
      </c>
      <c r="Q186" s="3">
        <v>38160</v>
      </c>
      <c r="R186" s="3">
        <v>40980</v>
      </c>
      <c r="S186" s="3">
        <v>43800</v>
      </c>
      <c r="T186" s="3">
        <v>46620</v>
      </c>
      <c r="U186" t="s">
        <v>286</v>
      </c>
      <c r="V186" s="182">
        <v>21200</v>
      </c>
      <c r="W186" s="182">
        <v>24200</v>
      </c>
      <c r="X186" s="182">
        <v>27250</v>
      </c>
      <c r="Y186" s="182">
        <v>30250</v>
      </c>
      <c r="Z186" s="182">
        <v>32700</v>
      </c>
      <c r="AA186" s="182">
        <v>35100</v>
      </c>
      <c r="AB186" s="182">
        <v>37550</v>
      </c>
      <c r="AC186" s="182">
        <v>39950</v>
      </c>
      <c r="AD186" s="199">
        <v>25440</v>
      </c>
      <c r="AE186" s="199">
        <v>29040</v>
      </c>
      <c r="AF186" s="199">
        <v>32700</v>
      </c>
      <c r="AG186" s="199">
        <v>36300</v>
      </c>
      <c r="AH186" s="199">
        <v>39240</v>
      </c>
      <c r="AI186" s="199">
        <v>42120</v>
      </c>
      <c r="AJ186" s="199">
        <v>45060</v>
      </c>
      <c r="AK186" s="19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8">
        <v>24400</v>
      </c>
      <c r="F187" s="198">
        <v>27900</v>
      </c>
      <c r="G187" s="198">
        <v>31400</v>
      </c>
      <c r="H187" s="198">
        <v>34850</v>
      </c>
      <c r="I187" s="198">
        <v>37650</v>
      </c>
      <c r="J187" s="198">
        <v>40450</v>
      </c>
      <c r="K187" s="198">
        <v>43250</v>
      </c>
      <c r="L187" s="198">
        <v>46050</v>
      </c>
      <c r="M187" s="3">
        <v>29280</v>
      </c>
      <c r="N187" s="3">
        <v>33480</v>
      </c>
      <c r="O187" s="3">
        <v>37680</v>
      </c>
      <c r="P187" s="3">
        <v>41820</v>
      </c>
      <c r="Q187" s="3">
        <v>45180</v>
      </c>
      <c r="R187" s="3">
        <v>48540</v>
      </c>
      <c r="S187" s="3">
        <v>51900</v>
      </c>
      <c r="T187" s="3">
        <v>55260</v>
      </c>
      <c r="U187" t="s">
        <v>286</v>
      </c>
      <c r="V187" s="182">
        <v>24700</v>
      </c>
      <c r="W187" s="182">
        <v>28200</v>
      </c>
      <c r="X187" s="182">
        <v>31750</v>
      </c>
      <c r="Y187" s="182">
        <v>35250</v>
      </c>
      <c r="Z187" s="182">
        <v>38100</v>
      </c>
      <c r="AA187" s="182">
        <v>40900</v>
      </c>
      <c r="AB187" s="182">
        <v>43750</v>
      </c>
      <c r="AC187" s="182">
        <v>46550</v>
      </c>
      <c r="AD187" s="199">
        <v>29640</v>
      </c>
      <c r="AE187" s="199">
        <v>33840</v>
      </c>
      <c r="AF187" s="199">
        <v>38100</v>
      </c>
      <c r="AG187" s="199">
        <v>42300</v>
      </c>
      <c r="AH187" s="199">
        <v>45720</v>
      </c>
      <c r="AI187" s="199">
        <v>49080</v>
      </c>
      <c r="AJ187" s="199">
        <v>52500</v>
      </c>
      <c r="AK187" s="19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8">
        <v>18350</v>
      </c>
      <c r="F188" s="198">
        <v>21000</v>
      </c>
      <c r="G188" s="198">
        <v>23600</v>
      </c>
      <c r="H188" s="198">
        <v>26200</v>
      </c>
      <c r="I188" s="198">
        <v>28300</v>
      </c>
      <c r="J188" s="198">
        <v>30400</v>
      </c>
      <c r="K188" s="198">
        <v>32500</v>
      </c>
      <c r="L188" s="198">
        <v>34600</v>
      </c>
      <c r="M188" s="3">
        <v>22020</v>
      </c>
      <c r="N188" s="3">
        <v>25200</v>
      </c>
      <c r="O188" s="3">
        <v>28320</v>
      </c>
      <c r="P188" s="3">
        <v>31440</v>
      </c>
      <c r="Q188" s="3">
        <v>33960</v>
      </c>
      <c r="R188" s="3">
        <v>36480</v>
      </c>
      <c r="S188" s="3">
        <v>39000</v>
      </c>
      <c r="T188" s="3">
        <v>41520</v>
      </c>
      <c r="U188" t="s">
        <v>286</v>
      </c>
      <c r="V188" s="182">
        <v>19100</v>
      </c>
      <c r="W188" s="182">
        <v>21800</v>
      </c>
      <c r="X188" s="182">
        <v>24550</v>
      </c>
      <c r="Y188" s="182">
        <v>27250</v>
      </c>
      <c r="Z188" s="182">
        <v>29450</v>
      </c>
      <c r="AA188" s="182">
        <v>31650</v>
      </c>
      <c r="AB188" s="182">
        <v>33800</v>
      </c>
      <c r="AC188" s="182">
        <v>36000</v>
      </c>
      <c r="AD188" s="199">
        <v>22920</v>
      </c>
      <c r="AE188" s="199">
        <v>26160</v>
      </c>
      <c r="AF188" s="199">
        <v>29460</v>
      </c>
      <c r="AG188" s="199">
        <v>32700</v>
      </c>
      <c r="AH188" s="199">
        <v>35340</v>
      </c>
      <c r="AI188" s="199">
        <v>37980</v>
      </c>
      <c r="AJ188" s="199">
        <v>40560</v>
      </c>
      <c r="AK188" s="19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8">
        <v>18650</v>
      </c>
      <c r="F189" s="198">
        <v>21300</v>
      </c>
      <c r="G189" s="198">
        <v>23950</v>
      </c>
      <c r="H189" s="198">
        <v>26600</v>
      </c>
      <c r="I189" s="198">
        <v>28750</v>
      </c>
      <c r="J189" s="198">
        <v>30900</v>
      </c>
      <c r="K189" s="198">
        <v>33000</v>
      </c>
      <c r="L189" s="198">
        <v>35150</v>
      </c>
      <c r="M189" s="3">
        <v>22380</v>
      </c>
      <c r="N189" s="3">
        <v>25560</v>
      </c>
      <c r="O189" s="3">
        <v>28740</v>
      </c>
      <c r="P189" s="3">
        <v>31920</v>
      </c>
      <c r="Q189" s="3">
        <v>34500</v>
      </c>
      <c r="R189" s="3">
        <v>37080</v>
      </c>
      <c r="S189" s="3">
        <v>39600</v>
      </c>
      <c r="T189" s="3">
        <v>42180</v>
      </c>
      <c r="U189" t="s">
        <v>286</v>
      </c>
      <c r="V189" s="182">
        <v>21700</v>
      </c>
      <c r="W189" s="182">
        <v>24800</v>
      </c>
      <c r="X189" s="182">
        <v>27900</v>
      </c>
      <c r="Y189" s="182">
        <v>31000</v>
      </c>
      <c r="Z189" s="182">
        <v>33500</v>
      </c>
      <c r="AA189" s="182">
        <v>36000</v>
      </c>
      <c r="AB189" s="182">
        <v>38450</v>
      </c>
      <c r="AC189" s="182">
        <v>40950</v>
      </c>
      <c r="AD189" s="199">
        <v>26040</v>
      </c>
      <c r="AE189" s="199">
        <v>29760</v>
      </c>
      <c r="AF189" s="199">
        <v>33480</v>
      </c>
      <c r="AG189" s="199">
        <v>37200</v>
      </c>
      <c r="AH189" s="199">
        <v>40200</v>
      </c>
      <c r="AI189" s="199">
        <v>43200</v>
      </c>
      <c r="AJ189" s="199">
        <v>46140</v>
      </c>
      <c r="AK189" s="19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8">
        <v>18350</v>
      </c>
      <c r="F190" s="198">
        <v>21000</v>
      </c>
      <c r="G190" s="198">
        <v>23600</v>
      </c>
      <c r="H190" s="198">
        <v>26200</v>
      </c>
      <c r="I190" s="198">
        <v>28300</v>
      </c>
      <c r="J190" s="198">
        <v>30400</v>
      </c>
      <c r="K190" s="198">
        <v>32500</v>
      </c>
      <c r="L190" s="19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8">
        <v>21150</v>
      </c>
      <c r="F191" s="198">
        <v>24150</v>
      </c>
      <c r="G191" s="198">
        <v>27150</v>
      </c>
      <c r="H191" s="198">
        <v>30150</v>
      </c>
      <c r="I191" s="198">
        <v>32600</v>
      </c>
      <c r="J191" s="198">
        <v>35000</v>
      </c>
      <c r="K191" s="198">
        <v>37400</v>
      </c>
      <c r="L191" s="198">
        <v>39800</v>
      </c>
      <c r="M191" s="3">
        <v>25380</v>
      </c>
      <c r="N191" s="3">
        <v>28980</v>
      </c>
      <c r="O191" s="3">
        <v>32580</v>
      </c>
      <c r="P191" s="3">
        <v>36180</v>
      </c>
      <c r="Q191" s="3">
        <v>39120</v>
      </c>
      <c r="R191" s="3">
        <v>42000</v>
      </c>
      <c r="S191" s="3">
        <v>44880</v>
      </c>
      <c r="T191" s="3">
        <v>47760</v>
      </c>
      <c r="U191" t="s">
        <v>286</v>
      </c>
      <c r="V191" s="182">
        <v>22200</v>
      </c>
      <c r="W191" s="182">
        <v>25400</v>
      </c>
      <c r="X191" s="182">
        <v>28550</v>
      </c>
      <c r="Y191" s="182">
        <v>31700</v>
      </c>
      <c r="Z191" s="182">
        <v>34250</v>
      </c>
      <c r="AA191" s="182">
        <v>36800</v>
      </c>
      <c r="AB191" s="182">
        <v>39350</v>
      </c>
      <c r="AC191" s="182">
        <v>41850</v>
      </c>
      <c r="AD191" s="199">
        <v>26640</v>
      </c>
      <c r="AE191" s="199">
        <v>30480</v>
      </c>
      <c r="AF191" s="199">
        <v>34260</v>
      </c>
      <c r="AG191" s="199">
        <v>38040</v>
      </c>
      <c r="AH191" s="199">
        <v>41100</v>
      </c>
      <c r="AI191" s="199">
        <v>44160</v>
      </c>
      <c r="AJ191" s="199">
        <v>47220</v>
      </c>
      <c r="AK191" s="19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8">
        <v>18350</v>
      </c>
      <c r="F192" s="198">
        <v>21000</v>
      </c>
      <c r="G192" s="198">
        <v>23600</v>
      </c>
      <c r="H192" s="198">
        <v>26200</v>
      </c>
      <c r="I192" s="198">
        <v>28300</v>
      </c>
      <c r="J192" s="198">
        <v>30400</v>
      </c>
      <c r="K192" s="198">
        <v>32500</v>
      </c>
      <c r="L192" s="198">
        <v>34600</v>
      </c>
      <c r="M192" s="3">
        <v>22020</v>
      </c>
      <c r="N192" s="3">
        <v>25200</v>
      </c>
      <c r="O192" s="3">
        <v>28320</v>
      </c>
      <c r="P192" s="3">
        <v>31440</v>
      </c>
      <c r="Q192" s="3">
        <v>33960</v>
      </c>
      <c r="R192" s="3">
        <v>36480</v>
      </c>
      <c r="S192" s="3">
        <v>39000</v>
      </c>
      <c r="T192" s="3">
        <v>41520</v>
      </c>
      <c r="U192" t="s">
        <v>286</v>
      </c>
      <c r="V192" s="182">
        <v>23850</v>
      </c>
      <c r="W192" s="182">
        <v>27250</v>
      </c>
      <c r="X192" s="182">
        <v>30650</v>
      </c>
      <c r="Y192" s="182">
        <v>34050</v>
      </c>
      <c r="Z192" s="182">
        <v>36800</v>
      </c>
      <c r="AA192" s="182">
        <v>39500</v>
      </c>
      <c r="AB192" s="182">
        <v>42250</v>
      </c>
      <c r="AC192" s="182">
        <v>44950</v>
      </c>
      <c r="AD192" s="199">
        <v>28620</v>
      </c>
      <c r="AE192" s="199">
        <v>32700</v>
      </c>
      <c r="AF192" s="199">
        <v>36780</v>
      </c>
      <c r="AG192" s="199">
        <v>40860</v>
      </c>
      <c r="AH192" s="199">
        <v>44160</v>
      </c>
      <c r="AI192" s="199">
        <v>47400</v>
      </c>
      <c r="AJ192" s="199">
        <v>50700</v>
      </c>
      <c r="AK192" s="19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8">
        <v>20050</v>
      </c>
      <c r="F193" s="198">
        <v>22900</v>
      </c>
      <c r="G193" s="198">
        <v>25750</v>
      </c>
      <c r="H193" s="198">
        <v>28600</v>
      </c>
      <c r="I193" s="198">
        <v>30900</v>
      </c>
      <c r="J193" s="198">
        <v>33200</v>
      </c>
      <c r="K193" s="198">
        <v>35500</v>
      </c>
      <c r="L193" s="198">
        <v>37800</v>
      </c>
      <c r="M193" s="3">
        <v>24060</v>
      </c>
      <c r="N193" s="3">
        <v>27480</v>
      </c>
      <c r="O193" s="3">
        <v>30900</v>
      </c>
      <c r="P193" s="3">
        <v>34320</v>
      </c>
      <c r="Q193" s="3">
        <v>37080</v>
      </c>
      <c r="R193" s="3">
        <v>39840</v>
      </c>
      <c r="S193" s="3">
        <v>42600</v>
      </c>
      <c r="T193" s="3">
        <v>45360</v>
      </c>
      <c r="U193" t="s">
        <v>286</v>
      </c>
      <c r="V193" s="182">
        <v>20350</v>
      </c>
      <c r="W193" s="182">
        <v>23250</v>
      </c>
      <c r="X193" s="182">
        <v>26150</v>
      </c>
      <c r="Y193" s="182">
        <v>29050</v>
      </c>
      <c r="Z193" s="182">
        <v>31400</v>
      </c>
      <c r="AA193" s="182">
        <v>33700</v>
      </c>
      <c r="AB193" s="182">
        <v>36050</v>
      </c>
      <c r="AC193" s="182">
        <v>38350</v>
      </c>
      <c r="AD193" s="199">
        <v>24420</v>
      </c>
      <c r="AE193" s="199">
        <v>27900</v>
      </c>
      <c r="AF193" s="199">
        <v>31380</v>
      </c>
      <c r="AG193" s="199">
        <v>34860</v>
      </c>
      <c r="AH193" s="199">
        <v>37680</v>
      </c>
      <c r="AI193" s="199">
        <v>40440</v>
      </c>
      <c r="AJ193" s="199">
        <v>43260</v>
      </c>
      <c r="AK193" s="19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8">
        <v>21150</v>
      </c>
      <c r="F194" s="198">
        <v>24150</v>
      </c>
      <c r="G194" s="198">
        <v>27150</v>
      </c>
      <c r="H194" s="198">
        <v>30150</v>
      </c>
      <c r="I194" s="198">
        <v>32600</v>
      </c>
      <c r="J194" s="198">
        <v>35000</v>
      </c>
      <c r="K194" s="198">
        <v>37400</v>
      </c>
      <c r="L194" s="198">
        <v>39800</v>
      </c>
      <c r="M194" s="3">
        <v>25380</v>
      </c>
      <c r="N194" s="3">
        <v>28980</v>
      </c>
      <c r="O194" s="3">
        <v>32580</v>
      </c>
      <c r="P194" s="3">
        <v>36180</v>
      </c>
      <c r="Q194" s="3">
        <v>39120</v>
      </c>
      <c r="R194" s="3">
        <v>42000</v>
      </c>
      <c r="S194" s="3">
        <v>44880</v>
      </c>
      <c r="T194" s="3">
        <v>47760</v>
      </c>
      <c r="U194" t="s">
        <v>286</v>
      </c>
      <c r="V194" s="182">
        <v>22200</v>
      </c>
      <c r="W194" s="182">
        <v>25400</v>
      </c>
      <c r="X194" s="182">
        <v>28550</v>
      </c>
      <c r="Y194" s="182">
        <v>31700</v>
      </c>
      <c r="Z194" s="182">
        <v>34250</v>
      </c>
      <c r="AA194" s="182">
        <v>36800</v>
      </c>
      <c r="AB194" s="182">
        <v>39350</v>
      </c>
      <c r="AC194" s="182">
        <v>41850</v>
      </c>
      <c r="AD194" s="199">
        <v>26640</v>
      </c>
      <c r="AE194" s="199">
        <v>30480</v>
      </c>
      <c r="AF194" s="199">
        <v>34260</v>
      </c>
      <c r="AG194" s="199">
        <v>38040</v>
      </c>
      <c r="AH194" s="199">
        <v>41100</v>
      </c>
      <c r="AI194" s="199">
        <v>44160</v>
      </c>
      <c r="AJ194" s="199">
        <v>47220</v>
      </c>
      <c r="AK194" s="19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8">
        <v>21100</v>
      </c>
      <c r="F195" s="198">
        <v>24100</v>
      </c>
      <c r="G195" s="198">
        <v>27100</v>
      </c>
      <c r="H195" s="198">
        <v>30100</v>
      </c>
      <c r="I195" s="198">
        <v>32550</v>
      </c>
      <c r="J195" s="198">
        <v>34950</v>
      </c>
      <c r="K195" s="198">
        <v>37350</v>
      </c>
      <c r="L195" s="198">
        <v>39750</v>
      </c>
      <c r="M195" s="3">
        <v>25320</v>
      </c>
      <c r="N195" s="3">
        <v>28920</v>
      </c>
      <c r="O195" s="3">
        <v>32520</v>
      </c>
      <c r="P195" s="3">
        <v>36120</v>
      </c>
      <c r="Q195" s="3">
        <v>39060</v>
      </c>
      <c r="R195" s="3">
        <v>41940</v>
      </c>
      <c r="S195" s="3">
        <v>44820</v>
      </c>
      <c r="T195" s="3">
        <v>47700</v>
      </c>
      <c r="U195" t="s">
        <v>286</v>
      </c>
      <c r="V195" s="182">
        <v>21500</v>
      </c>
      <c r="W195" s="182">
        <v>24550</v>
      </c>
      <c r="X195" s="182">
        <v>27600</v>
      </c>
      <c r="Y195" s="182">
        <v>30650</v>
      </c>
      <c r="Z195" s="182">
        <v>33150</v>
      </c>
      <c r="AA195" s="182">
        <v>35600</v>
      </c>
      <c r="AB195" s="182">
        <v>38050</v>
      </c>
      <c r="AC195" s="182">
        <v>40500</v>
      </c>
      <c r="AD195" s="199">
        <v>25800</v>
      </c>
      <c r="AE195" s="199">
        <v>29460</v>
      </c>
      <c r="AF195" s="199">
        <v>33120</v>
      </c>
      <c r="AG195" s="199">
        <v>36780</v>
      </c>
      <c r="AH195" s="199">
        <v>39780</v>
      </c>
      <c r="AI195" s="199">
        <v>42720</v>
      </c>
      <c r="AJ195" s="199">
        <v>45660</v>
      </c>
      <c r="AK195" s="19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8">
        <v>18350</v>
      </c>
      <c r="F196" s="198">
        <v>21000</v>
      </c>
      <c r="G196" s="198">
        <v>23600</v>
      </c>
      <c r="H196" s="198">
        <v>26200</v>
      </c>
      <c r="I196" s="198">
        <v>28300</v>
      </c>
      <c r="J196" s="198">
        <v>30400</v>
      </c>
      <c r="K196" s="198">
        <v>32500</v>
      </c>
      <c r="L196" s="19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8">
        <v>18350</v>
      </c>
      <c r="F197" s="198">
        <v>21000</v>
      </c>
      <c r="G197" s="198">
        <v>23600</v>
      </c>
      <c r="H197" s="198">
        <v>26200</v>
      </c>
      <c r="I197" s="198">
        <v>28300</v>
      </c>
      <c r="J197" s="198">
        <v>30400</v>
      </c>
      <c r="K197" s="198">
        <v>32500</v>
      </c>
      <c r="L197" s="19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8">
        <v>18350</v>
      </c>
      <c r="F198" s="198">
        <v>21000</v>
      </c>
      <c r="G198" s="198">
        <v>23600</v>
      </c>
      <c r="H198" s="198">
        <v>26200</v>
      </c>
      <c r="I198" s="198">
        <v>28300</v>
      </c>
      <c r="J198" s="198">
        <v>30400</v>
      </c>
      <c r="K198" s="198">
        <v>32500</v>
      </c>
      <c r="L198" s="198">
        <v>34600</v>
      </c>
      <c r="M198" s="3">
        <v>22020</v>
      </c>
      <c r="N198" s="3">
        <v>25200</v>
      </c>
      <c r="O198" s="3">
        <v>28320</v>
      </c>
      <c r="P198" s="3">
        <v>31440</v>
      </c>
      <c r="Q198" s="3">
        <v>33960</v>
      </c>
      <c r="R198" s="3">
        <v>36480</v>
      </c>
      <c r="S198" s="3">
        <v>39000</v>
      </c>
      <c r="T198" s="3">
        <v>41520</v>
      </c>
      <c r="U198" t="s">
        <v>286</v>
      </c>
      <c r="V198" s="182">
        <v>23900</v>
      </c>
      <c r="W198" s="182">
        <v>27300</v>
      </c>
      <c r="X198" s="182">
        <v>30700</v>
      </c>
      <c r="Y198" s="182">
        <v>34100</v>
      </c>
      <c r="Z198" s="182">
        <v>36850</v>
      </c>
      <c r="AA198" s="182">
        <v>39600</v>
      </c>
      <c r="AB198" s="182">
        <v>42300</v>
      </c>
      <c r="AC198" s="182">
        <v>45050</v>
      </c>
      <c r="AD198" s="199">
        <v>28680</v>
      </c>
      <c r="AE198" s="199">
        <v>32760</v>
      </c>
      <c r="AF198" s="199">
        <v>36840</v>
      </c>
      <c r="AG198" s="199">
        <v>40920</v>
      </c>
      <c r="AH198" s="199">
        <v>44220</v>
      </c>
      <c r="AI198" s="199">
        <v>47520</v>
      </c>
      <c r="AJ198" s="199">
        <v>50760</v>
      </c>
      <c r="AK198" s="19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8">
        <v>18350</v>
      </c>
      <c r="F199" s="198">
        <v>21000</v>
      </c>
      <c r="G199" s="198">
        <v>23600</v>
      </c>
      <c r="H199" s="198">
        <v>26200</v>
      </c>
      <c r="I199" s="198">
        <v>28300</v>
      </c>
      <c r="J199" s="198">
        <v>30400</v>
      </c>
      <c r="K199" s="198">
        <v>32500</v>
      </c>
      <c r="L199" s="198">
        <v>34600</v>
      </c>
      <c r="M199" s="3">
        <v>22020</v>
      </c>
      <c r="N199" s="3">
        <v>25200</v>
      </c>
      <c r="O199" s="3">
        <v>28320</v>
      </c>
      <c r="P199" s="3">
        <v>31440</v>
      </c>
      <c r="Q199" s="3">
        <v>33960</v>
      </c>
      <c r="R199" s="3">
        <v>36480</v>
      </c>
      <c r="S199" s="3">
        <v>39000</v>
      </c>
      <c r="T199" s="3">
        <v>41520</v>
      </c>
      <c r="U199" t="s">
        <v>286</v>
      </c>
      <c r="V199" s="182">
        <v>19700</v>
      </c>
      <c r="W199" s="182">
        <v>22500</v>
      </c>
      <c r="X199" s="182">
        <v>25300</v>
      </c>
      <c r="Y199" s="182">
        <v>28100</v>
      </c>
      <c r="Z199" s="182">
        <v>30350</v>
      </c>
      <c r="AA199" s="182">
        <v>32600</v>
      </c>
      <c r="AB199" s="182">
        <v>34850</v>
      </c>
      <c r="AC199" s="182">
        <v>37100</v>
      </c>
      <c r="AD199" s="199">
        <v>23640</v>
      </c>
      <c r="AE199" s="199">
        <v>27000</v>
      </c>
      <c r="AF199" s="199">
        <v>30360</v>
      </c>
      <c r="AG199" s="199">
        <v>33720</v>
      </c>
      <c r="AH199" s="199">
        <v>36420</v>
      </c>
      <c r="AI199" s="199">
        <v>39120</v>
      </c>
      <c r="AJ199" s="199">
        <v>41820</v>
      </c>
      <c r="AK199" s="19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8">
        <v>26250</v>
      </c>
      <c r="F200" s="198">
        <v>30000</v>
      </c>
      <c r="G200" s="198">
        <v>33750</v>
      </c>
      <c r="H200" s="198">
        <v>37450</v>
      </c>
      <c r="I200" s="198">
        <v>40450</v>
      </c>
      <c r="J200" s="198">
        <v>43450</v>
      </c>
      <c r="K200" s="198">
        <v>46450</v>
      </c>
      <c r="L200" s="198">
        <v>49450</v>
      </c>
      <c r="M200" s="3">
        <v>31500</v>
      </c>
      <c r="N200" s="3">
        <v>36000</v>
      </c>
      <c r="O200" s="3">
        <v>40500</v>
      </c>
      <c r="P200" s="3">
        <v>44940</v>
      </c>
      <c r="Q200" s="3">
        <v>48540</v>
      </c>
      <c r="R200" s="3">
        <v>52140</v>
      </c>
      <c r="S200" s="3">
        <v>55740</v>
      </c>
      <c r="T200" s="3">
        <v>59340</v>
      </c>
      <c r="U200" t="s">
        <v>286</v>
      </c>
      <c r="V200" s="182">
        <v>29750</v>
      </c>
      <c r="W200" s="182">
        <v>34000</v>
      </c>
      <c r="X200" s="182">
        <v>38250</v>
      </c>
      <c r="Y200" s="182">
        <v>42500</v>
      </c>
      <c r="Z200" s="182">
        <v>45900</v>
      </c>
      <c r="AA200" s="182">
        <v>49300</v>
      </c>
      <c r="AB200" s="182">
        <v>52700</v>
      </c>
      <c r="AC200" s="182">
        <v>56100</v>
      </c>
      <c r="AD200" s="199">
        <v>35700</v>
      </c>
      <c r="AE200" s="199">
        <v>40800</v>
      </c>
      <c r="AF200" s="199">
        <v>45900</v>
      </c>
      <c r="AG200" s="199">
        <v>51000</v>
      </c>
      <c r="AH200" s="199">
        <v>55080</v>
      </c>
      <c r="AI200" s="199">
        <v>59160</v>
      </c>
      <c r="AJ200" s="199">
        <v>63240</v>
      </c>
      <c r="AK200" s="19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8">
        <v>21350</v>
      </c>
      <c r="F201" s="198">
        <v>24400</v>
      </c>
      <c r="G201" s="198">
        <v>27450</v>
      </c>
      <c r="H201" s="198">
        <v>30450</v>
      </c>
      <c r="I201" s="198">
        <v>32900</v>
      </c>
      <c r="J201" s="198">
        <v>35350</v>
      </c>
      <c r="K201" s="198">
        <v>37800</v>
      </c>
      <c r="L201" s="198">
        <v>40200</v>
      </c>
      <c r="M201" s="3">
        <v>25620</v>
      </c>
      <c r="N201" s="3">
        <v>29280</v>
      </c>
      <c r="O201" s="3">
        <v>32940</v>
      </c>
      <c r="P201" s="3">
        <v>36540</v>
      </c>
      <c r="Q201" s="3">
        <v>39480</v>
      </c>
      <c r="R201" s="3">
        <v>42420</v>
      </c>
      <c r="S201" s="3">
        <v>45360</v>
      </c>
      <c r="T201" s="3">
        <v>48240</v>
      </c>
      <c r="U201" t="s">
        <v>286</v>
      </c>
      <c r="V201" s="182">
        <v>21700</v>
      </c>
      <c r="W201" s="182">
        <v>24800</v>
      </c>
      <c r="X201" s="182">
        <v>27900</v>
      </c>
      <c r="Y201" s="182">
        <v>31000</v>
      </c>
      <c r="Z201" s="182">
        <v>33500</v>
      </c>
      <c r="AA201" s="182">
        <v>36000</v>
      </c>
      <c r="AB201" s="182">
        <v>38450</v>
      </c>
      <c r="AC201" s="182">
        <v>40950</v>
      </c>
      <c r="AD201" s="199">
        <v>26040</v>
      </c>
      <c r="AE201" s="199">
        <v>29760</v>
      </c>
      <c r="AF201" s="199">
        <v>33480</v>
      </c>
      <c r="AG201" s="199">
        <v>37200</v>
      </c>
      <c r="AH201" s="199">
        <v>40200</v>
      </c>
      <c r="AI201" s="199">
        <v>43200</v>
      </c>
      <c r="AJ201" s="199">
        <v>46140</v>
      </c>
      <c r="AK201" s="19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8">
        <v>24650</v>
      </c>
      <c r="F202" s="198">
        <v>28200</v>
      </c>
      <c r="G202" s="198">
        <v>31700</v>
      </c>
      <c r="H202" s="198">
        <v>35200</v>
      </c>
      <c r="I202" s="198">
        <v>38050</v>
      </c>
      <c r="J202" s="198">
        <v>40850</v>
      </c>
      <c r="K202" s="198">
        <v>43650</v>
      </c>
      <c r="L202" s="198">
        <v>46500</v>
      </c>
      <c r="M202" s="3">
        <v>29580</v>
      </c>
      <c r="N202" s="3">
        <v>33840</v>
      </c>
      <c r="O202" s="3">
        <v>38040</v>
      </c>
      <c r="P202" s="3">
        <v>42240</v>
      </c>
      <c r="Q202" s="3">
        <v>45660</v>
      </c>
      <c r="R202" s="3">
        <v>49020</v>
      </c>
      <c r="S202" s="3">
        <v>52380</v>
      </c>
      <c r="T202" s="3">
        <v>55800</v>
      </c>
      <c r="U202" t="s">
        <v>286</v>
      </c>
      <c r="V202" s="182">
        <v>25300</v>
      </c>
      <c r="W202" s="182">
        <v>28900</v>
      </c>
      <c r="X202" s="182">
        <v>32500</v>
      </c>
      <c r="Y202" s="182">
        <v>36100</v>
      </c>
      <c r="Z202" s="182">
        <v>39000</v>
      </c>
      <c r="AA202" s="182">
        <v>41900</v>
      </c>
      <c r="AB202" s="182">
        <v>44800</v>
      </c>
      <c r="AC202" s="182">
        <v>47700</v>
      </c>
      <c r="AD202" s="199">
        <v>30360</v>
      </c>
      <c r="AE202" s="199">
        <v>34680</v>
      </c>
      <c r="AF202" s="199">
        <v>39000</v>
      </c>
      <c r="AG202" s="199">
        <v>43320</v>
      </c>
      <c r="AH202" s="199">
        <v>46800</v>
      </c>
      <c r="AI202" s="199">
        <v>50280</v>
      </c>
      <c r="AJ202" s="199">
        <v>53760</v>
      </c>
      <c r="AK202" s="19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8">
        <v>18350</v>
      </c>
      <c r="F203" s="198">
        <v>21000</v>
      </c>
      <c r="G203" s="198">
        <v>23600</v>
      </c>
      <c r="H203" s="198">
        <v>26200</v>
      </c>
      <c r="I203" s="198">
        <v>28300</v>
      </c>
      <c r="J203" s="198">
        <v>30400</v>
      </c>
      <c r="K203" s="198">
        <v>32500</v>
      </c>
      <c r="L203" s="198">
        <v>34600</v>
      </c>
      <c r="M203" s="3">
        <v>22020</v>
      </c>
      <c r="N203" s="3">
        <v>25200</v>
      </c>
      <c r="O203" s="3">
        <v>28320</v>
      </c>
      <c r="P203" s="3">
        <v>31440</v>
      </c>
      <c r="Q203" s="3">
        <v>33960</v>
      </c>
      <c r="R203" s="3">
        <v>36480</v>
      </c>
      <c r="S203" s="3">
        <v>39000</v>
      </c>
      <c r="T203" s="3">
        <v>41520</v>
      </c>
      <c r="U203" t="s">
        <v>286</v>
      </c>
      <c r="V203" s="182">
        <v>18700</v>
      </c>
      <c r="W203" s="182">
        <v>21400</v>
      </c>
      <c r="X203" s="182">
        <v>24050</v>
      </c>
      <c r="Y203" s="182">
        <v>26700</v>
      </c>
      <c r="Z203" s="182">
        <v>28850</v>
      </c>
      <c r="AA203" s="182">
        <v>31000</v>
      </c>
      <c r="AB203" s="182">
        <v>33150</v>
      </c>
      <c r="AC203" s="182">
        <v>35250</v>
      </c>
      <c r="AD203" s="199">
        <v>22440</v>
      </c>
      <c r="AE203" s="199">
        <v>25680</v>
      </c>
      <c r="AF203" s="199">
        <v>28860</v>
      </c>
      <c r="AG203" s="199">
        <v>32040</v>
      </c>
      <c r="AH203" s="199">
        <v>34620</v>
      </c>
      <c r="AI203" s="199">
        <v>37200</v>
      </c>
      <c r="AJ203" s="199">
        <v>39780</v>
      </c>
      <c r="AK203" s="19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8">
        <v>20750</v>
      </c>
      <c r="F204" s="198">
        <v>23700</v>
      </c>
      <c r="G204" s="198">
        <v>26650</v>
      </c>
      <c r="H204" s="198">
        <v>29600</v>
      </c>
      <c r="I204" s="198">
        <v>32000</v>
      </c>
      <c r="J204" s="198">
        <v>34350</v>
      </c>
      <c r="K204" s="198">
        <v>36750</v>
      </c>
      <c r="L204" s="19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8">
        <v>18350</v>
      </c>
      <c r="F205" s="198">
        <v>21000</v>
      </c>
      <c r="G205" s="198">
        <v>23600</v>
      </c>
      <c r="H205" s="198">
        <v>26200</v>
      </c>
      <c r="I205" s="198">
        <v>28300</v>
      </c>
      <c r="J205" s="198">
        <v>30400</v>
      </c>
      <c r="K205" s="198">
        <v>32500</v>
      </c>
      <c r="L205" s="19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8">
        <v>18350</v>
      </c>
      <c r="F206" s="198">
        <v>21000</v>
      </c>
      <c r="G206" s="198">
        <v>23600</v>
      </c>
      <c r="H206" s="198">
        <v>26200</v>
      </c>
      <c r="I206" s="198">
        <v>28300</v>
      </c>
      <c r="J206" s="198">
        <v>30400</v>
      </c>
      <c r="K206" s="198">
        <v>32500</v>
      </c>
      <c r="L206" s="19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8">
        <v>24300</v>
      </c>
      <c r="F207" s="198">
        <v>27750</v>
      </c>
      <c r="G207" s="198">
        <v>31200</v>
      </c>
      <c r="H207" s="198">
        <v>34650</v>
      </c>
      <c r="I207" s="198">
        <v>37450</v>
      </c>
      <c r="J207" s="198">
        <v>40200</v>
      </c>
      <c r="K207" s="198">
        <v>43000</v>
      </c>
      <c r="L207" s="19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8">
        <v>19500</v>
      </c>
      <c r="F208" s="198">
        <v>22300</v>
      </c>
      <c r="G208" s="198">
        <v>25100</v>
      </c>
      <c r="H208" s="198">
        <v>27850</v>
      </c>
      <c r="I208" s="198">
        <v>30100</v>
      </c>
      <c r="J208" s="198">
        <v>32350</v>
      </c>
      <c r="K208" s="198">
        <v>34550</v>
      </c>
      <c r="L208" s="198">
        <v>36800</v>
      </c>
      <c r="M208" s="3">
        <v>23400</v>
      </c>
      <c r="N208" s="3">
        <v>26760</v>
      </c>
      <c r="O208" s="3">
        <v>30120</v>
      </c>
      <c r="P208" s="3">
        <v>33420</v>
      </c>
      <c r="Q208" s="3">
        <v>36120</v>
      </c>
      <c r="R208" s="3">
        <v>38820</v>
      </c>
      <c r="S208" s="3">
        <v>41460</v>
      </c>
      <c r="T208" s="3">
        <v>44160</v>
      </c>
      <c r="U208" t="s">
        <v>286</v>
      </c>
      <c r="V208" s="182">
        <v>20800</v>
      </c>
      <c r="W208" s="182">
        <v>23750</v>
      </c>
      <c r="X208" s="182">
        <v>26700</v>
      </c>
      <c r="Y208" s="182">
        <v>29650</v>
      </c>
      <c r="Z208" s="182">
        <v>32050</v>
      </c>
      <c r="AA208" s="182">
        <v>34400</v>
      </c>
      <c r="AB208" s="182">
        <v>36800</v>
      </c>
      <c r="AC208" s="182">
        <v>39150</v>
      </c>
      <c r="AD208" s="199">
        <v>24960</v>
      </c>
      <c r="AE208" s="199">
        <v>28500</v>
      </c>
      <c r="AF208" s="199">
        <v>32040</v>
      </c>
      <c r="AG208" s="199">
        <v>35580</v>
      </c>
      <c r="AH208" s="199">
        <v>38460</v>
      </c>
      <c r="AI208" s="199">
        <v>41280</v>
      </c>
      <c r="AJ208" s="199">
        <v>44160</v>
      </c>
      <c r="AK208" s="19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8">
        <v>18350</v>
      </c>
      <c r="F209" s="198">
        <v>21000</v>
      </c>
      <c r="G209" s="198">
        <v>23600</v>
      </c>
      <c r="H209" s="198">
        <v>26200</v>
      </c>
      <c r="I209" s="198">
        <v>28300</v>
      </c>
      <c r="J209" s="198">
        <v>30400</v>
      </c>
      <c r="K209" s="198">
        <v>32500</v>
      </c>
      <c r="L209" s="19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8">
        <v>21500</v>
      </c>
      <c r="F210" s="198">
        <v>24550</v>
      </c>
      <c r="G210" s="198">
        <v>27600</v>
      </c>
      <c r="H210" s="198">
        <v>30650</v>
      </c>
      <c r="I210" s="198">
        <v>33150</v>
      </c>
      <c r="J210" s="198">
        <v>35600</v>
      </c>
      <c r="K210" s="198">
        <v>38050</v>
      </c>
      <c r="L210" s="198">
        <v>40500</v>
      </c>
      <c r="M210" s="3">
        <v>25800</v>
      </c>
      <c r="N210" s="3">
        <v>29460</v>
      </c>
      <c r="O210" s="3">
        <v>33120</v>
      </c>
      <c r="P210" s="3">
        <v>36780</v>
      </c>
      <c r="Q210" s="3">
        <v>39780</v>
      </c>
      <c r="R210" s="3">
        <v>42720</v>
      </c>
      <c r="S210" s="3">
        <v>45660</v>
      </c>
      <c r="T210" s="3">
        <v>48600</v>
      </c>
      <c r="U210" t="s">
        <v>286</v>
      </c>
      <c r="V210" s="182">
        <v>23850</v>
      </c>
      <c r="W210" s="182">
        <v>27250</v>
      </c>
      <c r="X210" s="182">
        <v>30650</v>
      </c>
      <c r="Y210" s="182">
        <v>34050</v>
      </c>
      <c r="Z210" s="182">
        <v>36800</v>
      </c>
      <c r="AA210" s="182">
        <v>39500</v>
      </c>
      <c r="AB210" s="182">
        <v>42250</v>
      </c>
      <c r="AC210" s="182">
        <v>44950</v>
      </c>
      <c r="AD210" s="199">
        <v>28620</v>
      </c>
      <c r="AE210" s="199">
        <v>32700</v>
      </c>
      <c r="AF210" s="199">
        <v>36780</v>
      </c>
      <c r="AG210" s="199">
        <v>40860</v>
      </c>
      <c r="AH210" s="199">
        <v>44160</v>
      </c>
      <c r="AI210" s="199">
        <v>47400</v>
      </c>
      <c r="AJ210" s="199">
        <v>50700</v>
      </c>
      <c r="AK210" s="19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8">
        <v>21250</v>
      </c>
      <c r="F211" s="198">
        <v>24300</v>
      </c>
      <c r="G211" s="198">
        <v>27350</v>
      </c>
      <c r="H211" s="198">
        <v>30350</v>
      </c>
      <c r="I211" s="198">
        <v>32800</v>
      </c>
      <c r="J211" s="198">
        <v>35250</v>
      </c>
      <c r="K211" s="198">
        <v>37650</v>
      </c>
      <c r="L211" s="19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8">
        <v>20900</v>
      </c>
      <c r="F212" s="198">
        <v>23900</v>
      </c>
      <c r="G212" s="198">
        <v>26900</v>
      </c>
      <c r="H212" s="198">
        <v>29850</v>
      </c>
      <c r="I212" s="198">
        <v>32250</v>
      </c>
      <c r="J212" s="198">
        <v>34650</v>
      </c>
      <c r="K212" s="198">
        <v>37050</v>
      </c>
      <c r="L212" s="19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8">
        <v>18350</v>
      </c>
      <c r="F213" s="198">
        <v>21000</v>
      </c>
      <c r="G213" s="198">
        <v>23600</v>
      </c>
      <c r="H213" s="198">
        <v>26200</v>
      </c>
      <c r="I213" s="198">
        <v>28300</v>
      </c>
      <c r="J213" s="198">
        <v>30400</v>
      </c>
      <c r="K213" s="198">
        <v>32500</v>
      </c>
      <c r="L213" s="19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8">
        <v>20900</v>
      </c>
      <c r="F214" s="198">
        <v>23900</v>
      </c>
      <c r="G214" s="198">
        <v>26900</v>
      </c>
      <c r="H214" s="198">
        <v>29850</v>
      </c>
      <c r="I214" s="198">
        <v>32250</v>
      </c>
      <c r="J214" s="198">
        <v>34650</v>
      </c>
      <c r="K214" s="198">
        <v>37050</v>
      </c>
      <c r="L214" s="198">
        <v>39450</v>
      </c>
      <c r="M214" s="3">
        <v>25080</v>
      </c>
      <c r="N214" s="3">
        <v>28680</v>
      </c>
      <c r="O214" s="3">
        <v>32280</v>
      </c>
      <c r="P214" s="3">
        <v>35820</v>
      </c>
      <c r="Q214" s="3">
        <v>38700</v>
      </c>
      <c r="R214" s="3">
        <v>41580</v>
      </c>
      <c r="S214" s="3">
        <v>44460</v>
      </c>
      <c r="T214" s="3">
        <v>47340</v>
      </c>
      <c r="U214" t="s">
        <v>286</v>
      </c>
      <c r="V214" s="182">
        <v>22050</v>
      </c>
      <c r="W214" s="182">
        <v>25200</v>
      </c>
      <c r="X214" s="182">
        <v>28350</v>
      </c>
      <c r="Y214" s="182">
        <v>31450</v>
      </c>
      <c r="Z214" s="182">
        <v>34000</v>
      </c>
      <c r="AA214" s="182">
        <v>36500</v>
      </c>
      <c r="AB214" s="182">
        <v>39000</v>
      </c>
      <c r="AC214" s="182">
        <v>41550</v>
      </c>
      <c r="AD214" s="199">
        <v>26460</v>
      </c>
      <c r="AE214" s="199">
        <v>30240</v>
      </c>
      <c r="AF214" s="199">
        <v>34020</v>
      </c>
      <c r="AG214" s="199">
        <v>37740</v>
      </c>
      <c r="AH214" s="199">
        <v>40800</v>
      </c>
      <c r="AI214" s="199">
        <v>43800</v>
      </c>
      <c r="AJ214" s="199">
        <v>46800</v>
      </c>
      <c r="AK214" s="19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8">
        <v>20450</v>
      </c>
      <c r="F215" s="198">
        <v>23400</v>
      </c>
      <c r="G215" s="198">
        <v>26300</v>
      </c>
      <c r="H215" s="198">
        <v>29200</v>
      </c>
      <c r="I215" s="198">
        <v>31550</v>
      </c>
      <c r="J215" s="198">
        <v>33900</v>
      </c>
      <c r="K215" s="198">
        <v>36250</v>
      </c>
      <c r="L215" s="198">
        <v>38550</v>
      </c>
      <c r="M215" s="3">
        <v>24540</v>
      </c>
      <c r="N215" s="3">
        <v>28080</v>
      </c>
      <c r="O215" s="3">
        <v>31560</v>
      </c>
      <c r="P215" s="3">
        <v>35040</v>
      </c>
      <c r="Q215" s="3">
        <v>37860</v>
      </c>
      <c r="R215" s="3">
        <v>40680</v>
      </c>
      <c r="S215" s="3">
        <v>43500</v>
      </c>
      <c r="T215" s="3">
        <v>46260</v>
      </c>
      <c r="U215" t="s">
        <v>286</v>
      </c>
      <c r="V215" s="182">
        <v>22500</v>
      </c>
      <c r="W215" s="182">
        <v>25700</v>
      </c>
      <c r="X215" s="182">
        <v>28900</v>
      </c>
      <c r="Y215" s="182">
        <v>32100</v>
      </c>
      <c r="Z215" s="182">
        <v>34700</v>
      </c>
      <c r="AA215" s="182">
        <v>37250</v>
      </c>
      <c r="AB215" s="182">
        <v>39850</v>
      </c>
      <c r="AC215" s="182">
        <v>42400</v>
      </c>
      <c r="AD215" s="199">
        <v>27000</v>
      </c>
      <c r="AE215" s="199">
        <v>30840</v>
      </c>
      <c r="AF215" s="199">
        <v>34680</v>
      </c>
      <c r="AG215" s="199">
        <v>38520</v>
      </c>
      <c r="AH215" s="199">
        <v>41640</v>
      </c>
      <c r="AI215" s="199">
        <v>44700</v>
      </c>
      <c r="AJ215" s="199">
        <v>47820</v>
      </c>
      <c r="AK215" s="19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8">
        <v>23600</v>
      </c>
      <c r="F216" s="198">
        <v>26950</v>
      </c>
      <c r="G216" s="198">
        <v>30300</v>
      </c>
      <c r="H216" s="198">
        <v>33650</v>
      </c>
      <c r="I216" s="198">
        <v>36350</v>
      </c>
      <c r="J216" s="198">
        <v>39050</v>
      </c>
      <c r="K216" s="198">
        <v>41750</v>
      </c>
      <c r="L216" s="198">
        <v>44450</v>
      </c>
      <c r="M216" s="3">
        <v>28320</v>
      </c>
      <c r="N216" s="3">
        <v>32340</v>
      </c>
      <c r="O216" s="3">
        <v>36360</v>
      </c>
      <c r="P216" s="3">
        <v>40380</v>
      </c>
      <c r="Q216" s="3">
        <v>43620</v>
      </c>
      <c r="R216" s="3">
        <v>46860</v>
      </c>
      <c r="S216" s="3">
        <v>50100</v>
      </c>
      <c r="T216" s="3">
        <v>53340</v>
      </c>
      <c r="U216" t="s">
        <v>286</v>
      </c>
      <c r="V216" s="182">
        <v>25700</v>
      </c>
      <c r="W216" s="182">
        <v>29350</v>
      </c>
      <c r="X216" s="182">
        <v>33000</v>
      </c>
      <c r="Y216" s="182">
        <v>36650</v>
      </c>
      <c r="Z216" s="182">
        <v>39600</v>
      </c>
      <c r="AA216" s="182">
        <v>42550</v>
      </c>
      <c r="AB216" s="182">
        <v>45450</v>
      </c>
      <c r="AC216" s="182">
        <v>48400</v>
      </c>
      <c r="AD216" s="199">
        <v>30840</v>
      </c>
      <c r="AE216" s="199">
        <v>35220</v>
      </c>
      <c r="AF216" s="199">
        <v>39600</v>
      </c>
      <c r="AG216" s="199">
        <v>43980</v>
      </c>
      <c r="AH216" s="199">
        <v>47520</v>
      </c>
      <c r="AI216" s="199">
        <v>51060</v>
      </c>
      <c r="AJ216" s="199">
        <v>54540</v>
      </c>
      <c r="AK216" s="19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8">
        <v>18350</v>
      </c>
      <c r="F217" s="198">
        <v>21000</v>
      </c>
      <c r="G217" s="198">
        <v>23600</v>
      </c>
      <c r="H217" s="198">
        <v>26200</v>
      </c>
      <c r="I217" s="198">
        <v>28300</v>
      </c>
      <c r="J217" s="198">
        <v>30400</v>
      </c>
      <c r="K217" s="198">
        <v>32500</v>
      </c>
      <c r="L217" s="198">
        <v>34600</v>
      </c>
      <c r="M217" s="3">
        <v>22020</v>
      </c>
      <c r="N217" s="3">
        <v>25200</v>
      </c>
      <c r="O217" s="3">
        <v>28320</v>
      </c>
      <c r="P217" s="3">
        <v>31440</v>
      </c>
      <c r="Q217" s="3">
        <v>33960</v>
      </c>
      <c r="R217" s="3">
        <v>36480</v>
      </c>
      <c r="S217" s="3">
        <v>39000</v>
      </c>
      <c r="T217" s="3">
        <v>41520</v>
      </c>
      <c r="U217" t="s">
        <v>286</v>
      </c>
      <c r="V217" s="182">
        <v>21650</v>
      </c>
      <c r="W217" s="182">
        <v>24750</v>
      </c>
      <c r="X217" s="182">
        <v>27850</v>
      </c>
      <c r="Y217" s="182">
        <v>30900</v>
      </c>
      <c r="Z217" s="182">
        <v>33400</v>
      </c>
      <c r="AA217" s="182">
        <v>35850</v>
      </c>
      <c r="AB217" s="182">
        <v>38350</v>
      </c>
      <c r="AC217" s="182">
        <v>40800</v>
      </c>
      <c r="AD217" s="199">
        <v>25980</v>
      </c>
      <c r="AE217" s="199">
        <v>29700</v>
      </c>
      <c r="AF217" s="199">
        <v>33420</v>
      </c>
      <c r="AG217" s="199">
        <v>37080</v>
      </c>
      <c r="AH217" s="199">
        <v>40080</v>
      </c>
      <c r="AI217" s="199">
        <v>43020</v>
      </c>
      <c r="AJ217" s="199">
        <v>46020</v>
      </c>
      <c r="AK217" s="19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8">
        <v>18350</v>
      </c>
      <c r="F218" s="198">
        <v>21000</v>
      </c>
      <c r="G218" s="198">
        <v>23600</v>
      </c>
      <c r="H218" s="198">
        <v>26200</v>
      </c>
      <c r="I218" s="198">
        <v>28300</v>
      </c>
      <c r="J218" s="198">
        <v>30400</v>
      </c>
      <c r="K218" s="198">
        <v>32500</v>
      </c>
      <c r="L218" s="198">
        <v>34600</v>
      </c>
      <c r="M218" s="3">
        <v>22020</v>
      </c>
      <c r="N218" s="3">
        <v>25200</v>
      </c>
      <c r="O218" s="3">
        <v>28320</v>
      </c>
      <c r="P218" s="3">
        <v>31440</v>
      </c>
      <c r="Q218" s="3">
        <v>33960</v>
      </c>
      <c r="R218" s="3">
        <v>36480</v>
      </c>
      <c r="S218" s="3">
        <v>39000</v>
      </c>
      <c r="T218" s="3">
        <v>41520</v>
      </c>
      <c r="U218" t="s">
        <v>286</v>
      </c>
      <c r="V218" s="182">
        <v>18650</v>
      </c>
      <c r="W218" s="182">
        <v>21300</v>
      </c>
      <c r="X218" s="182">
        <v>23950</v>
      </c>
      <c r="Y218" s="182">
        <v>26600</v>
      </c>
      <c r="Z218" s="182">
        <v>28750</v>
      </c>
      <c r="AA218" s="182">
        <v>30900</v>
      </c>
      <c r="AB218" s="182">
        <v>33000</v>
      </c>
      <c r="AC218" s="182">
        <v>35150</v>
      </c>
      <c r="AD218" s="199">
        <v>22380</v>
      </c>
      <c r="AE218" s="199">
        <v>25560</v>
      </c>
      <c r="AF218" s="199">
        <v>28740</v>
      </c>
      <c r="AG218" s="199">
        <v>31920</v>
      </c>
      <c r="AH218" s="199">
        <v>34500</v>
      </c>
      <c r="AI218" s="199">
        <v>37080</v>
      </c>
      <c r="AJ218" s="199">
        <v>39600</v>
      </c>
      <c r="AK218" s="19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8">
        <v>19800</v>
      </c>
      <c r="F219" s="198">
        <v>22600</v>
      </c>
      <c r="G219" s="198">
        <v>25450</v>
      </c>
      <c r="H219" s="198">
        <v>28250</v>
      </c>
      <c r="I219" s="198">
        <v>30550</v>
      </c>
      <c r="J219" s="198">
        <v>32800</v>
      </c>
      <c r="K219" s="198">
        <v>35050</v>
      </c>
      <c r="L219" s="198">
        <v>37300</v>
      </c>
      <c r="M219" s="3">
        <v>23760</v>
      </c>
      <c r="N219" s="3">
        <v>27120</v>
      </c>
      <c r="O219" s="3">
        <v>30540</v>
      </c>
      <c r="P219" s="3">
        <v>33900</v>
      </c>
      <c r="Q219" s="3">
        <v>36660</v>
      </c>
      <c r="R219" s="3">
        <v>39360</v>
      </c>
      <c r="S219" s="3">
        <v>42060</v>
      </c>
      <c r="T219" s="3">
        <v>44760</v>
      </c>
      <c r="U219" t="s">
        <v>286</v>
      </c>
      <c r="V219" s="182">
        <v>21150</v>
      </c>
      <c r="W219" s="182">
        <v>24150</v>
      </c>
      <c r="X219" s="182">
        <v>27150</v>
      </c>
      <c r="Y219" s="182">
        <v>30150</v>
      </c>
      <c r="Z219" s="182">
        <v>32600</v>
      </c>
      <c r="AA219" s="182">
        <v>35000</v>
      </c>
      <c r="AB219" s="182">
        <v>37400</v>
      </c>
      <c r="AC219" s="182">
        <v>39800</v>
      </c>
      <c r="AD219" s="199">
        <v>25380</v>
      </c>
      <c r="AE219" s="199">
        <v>28980</v>
      </c>
      <c r="AF219" s="199">
        <v>32580</v>
      </c>
      <c r="AG219" s="199">
        <v>36180</v>
      </c>
      <c r="AH219" s="199">
        <v>39120</v>
      </c>
      <c r="AI219" s="199">
        <v>42000</v>
      </c>
      <c r="AJ219" s="199">
        <v>44880</v>
      </c>
      <c r="AK219" s="19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8">
        <v>20900</v>
      </c>
      <c r="F220" s="198">
        <v>23850</v>
      </c>
      <c r="G220" s="198">
        <v>26850</v>
      </c>
      <c r="H220" s="198">
        <v>29800</v>
      </c>
      <c r="I220" s="198">
        <v>32200</v>
      </c>
      <c r="J220" s="198">
        <v>34600</v>
      </c>
      <c r="K220" s="198">
        <v>37000</v>
      </c>
      <c r="L220" s="198">
        <v>39350</v>
      </c>
      <c r="M220" s="3">
        <v>25080</v>
      </c>
      <c r="N220" s="3">
        <v>28620</v>
      </c>
      <c r="O220" s="3">
        <v>32220</v>
      </c>
      <c r="P220" s="3">
        <v>35760</v>
      </c>
      <c r="Q220" s="3">
        <v>38640</v>
      </c>
      <c r="R220" s="3">
        <v>41520</v>
      </c>
      <c r="S220" s="3">
        <v>44400</v>
      </c>
      <c r="T220" s="3">
        <v>47220</v>
      </c>
      <c r="U220" t="s">
        <v>286</v>
      </c>
      <c r="V220" s="182">
        <v>23250</v>
      </c>
      <c r="W220" s="182">
        <v>26550</v>
      </c>
      <c r="X220" s="182">
        <v>29850</v>
      </c>
      <c r="Y220" s="182">
        <v>33150</v>
      </c>
      <c r="Z220" s="182">
        <v>35850</v>
      </c>
      <c r="AA220" s="182">
        <v>38500</v>
      </c>
      <c r="AB220" s="182">
        <v>41150</v>
      </c>
      <c r="AC220" s="182">
        <v>43800</v>
      </c>
      <c r="AD220" s="199">
        <v>27900</v>
      </c>
      <c r="AE220" s="199">
        <v>31860</v>
      </c>
      <c r="AF220" s="199">
        <v>35820</v>
      </c>
      <c r="AG220" s="199">
        <v>39780</v>
      </c>
      <c r="AH220" s="199">
        <v>43020</v>
      </c>
      <c r="AI220" s="199">
        <v>46200</v>
      </c>
      <c r="AJ220" s="199">
        <v>49380</v>
      </c>
      <c r="AK220" s="19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8">
        <v>21900</v>
      </c>
      <c r="F221" s="198">
        <v>25000</v>
      </c>
      <c r="G221" s="198">
        <v>28150</v>
      </c>
      <c r="H221" s="198">
        <v>31250</v>
      </c>
      <c r="I221" s="198">
        <v>33750</v>
      </c>
      <c r="J221" s="198">
        <v>36250</v>
      </c>
      <c r="K221" s="198">
        <v>38750</v>
      </c>
      <c r="L221" s="198">
        <v>41250</v>
      </c>
      <c r="M221" s="3">
        <v>26280</v>
      </c>
      <c r="N221" s="3">
        <v>30000</v>
      </c>
      <c r="O221" s="3">
        <v>33780</v>
      </c>
      <c r="P221" s="3">
        <v>37500</v>
      </c>
      <c r="Q221" s="3">
        <v>40500</v>
      </c>
      <c r="R221" s="3">
        <v>43500</v>
      </c>
      <c r="S221" s="3">
        <v>46500</v>
      </c>
      <c r="T221" s="3">
        <v>49500</v>
      </c>
      <c r="U221" t="s">
        <v>286</v>
      </c>
      <c r="V221" s="182">
        <v>24050</v>
      </c>
      <c r="W221" s="182">
        <v>27500</v>
      </c>
      <c r="X221" s="182">
        <v>30950</v>
      </c>
      <c r="Y221" s="182">
        <v>34350</v>
      </c>
      <c r="Z221" s="182">
        <v>37100</v>
      </c>
      <c r="AA221" s="182">
        <v>39850</v>
      </c>
      <c r="AB221" s="182">
        <v>42600</v>
      </c>
      <c r="AC221" s="182">
        <v>45350</v>
      </c>
      <c r="AD221" s="199">
        <v>28860</v>
      </c>
      <c r="AE221" s="199">
        <v>33000</v>
      </c>
      <c r="AF221" s="199">
        <v>37140</v>
      </c>
      <c r="AG221" s="199">
        <v>41220</v>
      </c>
      <c r="AH221" s="199">
        <v>44520</v>
      </c>
      <c r="AI221" s="199">
        <v>47820</v>
      </c>
      <c r="AJ221" s="199">
        <v>51120</v>
      </c>
      <c r="AK221" s="19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8">
        <v>18600</v>
      </c>
      <c r="F222" s="198">
        <v>21250</v>
      </c>
      <c r="G222" s="198">
        <v>23900</v>
      </c>
      <c r="H222" s="198">
        <v>26550</v>
      </c>
      <c r="I222" s="198">
        <v>28700</v>
      </c>
      <c r="J222" s="198">
        <v>30800</v>
      </c>
      <c r="K222" s="198">
        <v>32950</v>
      </c>
      <c r="L222" s="198">
        <v>35050</v>
      </c>
      <c r="M222" s="3">
        <v>22320</v>
      </c>
      <c r="N222" s="3">
        <v>25500</v>
      </c>
      <c r="O222" s="3">
        <v>28680</v>
      </c>
      <c r="P222" s="3">
        <v>31860</v>
      </c>
      <c r="Q222" s="3">
        <v>34440</v>
      </c>
      <c r="R222" s="3">
        <v>36960</v>
      </c>
      <c r="S222" s="3">
        <v>39540</v>
      </c>
      <c r="T222" s="3">
        <v>42060</v>
      </c>
      <c r="U222" t="s">
        <v>286</v>
      </c>
      <c r="V222" s="182">
        <v>20000</v>
      </c>
      <c r="W222" s="182">
        <v>22850</v>
      </c>
      <c r="X222" s="182">
        <v>25700</v>
      </c>
      <c r="Y222" s="182">
        <v>28550</v>
      </c>
      <c r="Z222" s="182">
        <v>30850</v>
      </c>
      <c r="AA222" s="182">
        <v>33150</v>
      </c>
      <c r="AB222" s="182">
        <v>35450</v>
      </c>
      <c r="AC222" s="182">
        <v>37700</v>
      </c>
      <c r="AD222" s="199">
        <v>24000</v>
      </c>
      <c r="AE222" s="199">
        <v>27420</v>
      </c>
      <c r="AF222" s="199">
        <v>30840</v>
      </c>
      <c r="AG222" s="199">
        <v>34260</v>
      </c>
      <c r="AH222" s="199">
        <v>37020</v>
      </c>
      <c r="AI222" s="199">
        <v>39780</v>
      </c>
      <c r="AJ222" s="199">
        <v>42540</v>
      </c>
      <c r="AK222" s="19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8">
        <v>24400</v>
      </c>
      <c r="F223" s="198">
        <v>27900</v>
      </c>
      <c r="G223" s="198">
        <v>31400</v>
      </c>
      <c r="H223" s="198">
        <v>34850</v>
      </c>
      <c r="I223" s="198">
        <v>37650</v>
      </c>
      <c r="J223" s="198">
        <v>40450</v>
      </c>
      <c r="K223" s="198">
        <v>43250</v>
      </c>
      <c r="L223" s="198">
        <v>46050</v>
      </c>
      <c r="M223" s="3">
        <v>29280</v>
      </c>
      <c r="N223" s="3">
        <v>33480</v>
      </c>
      <c r="O223" s="3">
        <v>37680</v>
      </c>
      <c r="P223" s="3">
        <v>41820</v>
      </c>
      <c r="Q223" s="3">
        <v>45180</v>
      </c>
      <c r="R223" s="3">
        <v>48540</v>
      </c>
      <c r="S223" s="3">
        <v>51900</v>
      </c>
      <c r="T223" s="3">
        <v>55260</v>
      </c>
      <c r="U223" t="s">
        <v>286</v>
      </c>
      <c r="V223" s="182">
        <v>24700</v>
      </c>
      <c r="W223" s="182">
        <v>28200</v>
      </c>
      <c r="X223" s="182">
        <v>31750</v>
      </c>
      <c r="Y223" s="182">
        <v>35250</v>
      </c>
      <c r="Z223" s="182">
        <v>38100</v>
      </c>
      <c r="AA223" s="182">
        <v>40900</v>
      </c>
      <c r="AB223" s="182">
        <v>43750</v>
      </c>
      <c r="AC223" s="182">
        <v>46550</v>
      </c>
      <c r="AD223" s="199">
        <v>29640</v>
      </c>
      <c r="AE223" s="199">
        <v>33840</v>
      </c>
      <c r="AF223" s="199">
        <v>38100</v>
      </c>
      <c r="AG223" s="199">
        <v>42300</v>
      </c>
      <c r="AH223" s="199">
        <v>45720</v>
      </c>
      <c r="AI223" s="199">
        <v>49080</v>
      </c>
      <c r="AJ223" s="199">
        <v>52500</v>
      </c>
      <c r="AK223" s="19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8">
        <v>19500</v>
      </c>
      <c r="F224" s="198">
        <v>22250</v>
      </c>
      <c r="G224" s="198">
        <v>25050</v>
      </c>
      <c r="H224" s="198">
        <v>27800</v>
      </c>
      <c r="I224" s="198">
        <v>30050</v>
      </c>
      <c r="J224" s="198">
        <v>32250</v>
      </c>
      <c r="K224" s="198">
        <v>34500</v>
      </c>
      <c r="L224" s="198">
        <v>36700</v>
      </c>
      <c r="M224" s="3">
        <v>23400</v>
      </c>
      <c r="N224" s="3">
        <v>26700</v>
      </c>
      <c r="O224" s="3">
        <v>30060</v>
      </c>
      <c r="P224" s="3">
        <v>33360</v>
      </c>
      <c r="Q224" s="3">
        <v>36060</v>
      </c>
      <c r="R224" s="3">
        <v>38700</v>
      </c>
      <c r="S224" s="3">
        <v>41400</v>
      </c>
      <c r="T224" s="3">
        <v>44040</v>
      </c>
      <c r="U224" t="s">
        <v>286</v>
      </c>
      <c r="V224" s="182">
        <v>20200</v>
      </c>
      <c r="W224" s="182">
        <v>23100</v>
      </c>
      <c r="X224" s="182">
        <v>26000</v>
      </c>
      <c r="Y224" s="182">
        <v>28850</v>
      </c>
      <c r="Z224" s="182">
        <v>31200</v>
      </c>
      <c r="AA224" s="182">
        <v>33500</v>
      </c>
      <c r="AB224" s="182">
        <v>35800</v>
      </c>
      <c r="AC224" s="182">
        <v>38100</v>
      </c>
      <c r="AD224" s="199">
        <v>24240</v>
      </c>
      <c r="AE224" s="199">
        <v>27720</v>
      </c>
      <c r="AF224" s="199">
        <v>31200</v>
      </c>
      <c r="AG224" s="199">
        <v>34620</v>
      </c>
      <c r="AH224" s="199">
        <v>37440</v>
      </c>
      <c r="AI224" s="199">
        <v>40200</v>
      </c>
      <c r="AJ224" s="199">
        <v>42960</v>
      </c>
      <c r="AK224" s="19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8">
        <v>18350</v>
      </c>
      <c r="F225" s="198">
        <v>21000</v>
      </c>
      <c r="G225" s="198">
        <v>23600</v>
      </c>
      <c r="H225" s="198">
        <v>26200</v>
      </c>
      <c r="I225" s="198">
        <v>28300</v>
      </c>
      <c r="J225" s="198">
        <v>30400</v>
      </c>
      <c r="K225" s="198">
        <v>32500</v>
      </c>
      <c r="L225" s="198">
        <v>34600</v>
      </c>
      <c r="M225" s="3">
        <v>22020</v>
      </c>
      <c r="N225" s="3">
        <v>25200</v>
      </c>
      <c r="O225" s="3">
        <v>28320</v>
      </c>
      <c r="P225" s="3">
        <v>31440</v>
      </c>
      <c r="Q225" s="3">
        <v>33960</v>
      </c>
      <c r="R225" s="3">
        <v>36480</v>
      </c>
      <c r="S225" s="3">
        <v>39000</v>
      </c>
      <c r="T225" s="3">
        <v>41520</v>
      </c>
      <c r="U225" t="s">
        <v>286</v>
      </c>
      <c r="V225" s="182">
        <v>22900</v>
      </c>
      <c r="W225" s="182">
        <v>26150</v>
      </c>
      <c r="X225" s="182">
        <v>29400</v>
      </c>
      <c r="Y225" s="182">
        <v>32650</v>
      </c>
      <c r="Z225" s="182">
        <v>35300</v>
      </c>
      <c r="AA225" s="182">
        <v>37900</v>
      </c>
      <c r="AB225" s="182">
        <v>40500</v>
      </c>
      <c r="AC225" s="182">
        <v>43100</v>
      </c>
      <c r="AD225" s="199">
        <v>27480</v>
      </c>
      <c r="AE225" s="199">
        <v>31380</v>
      </c>
      <c r="AF225" s="199">
        <v>35280</v>
      </c>
      <c r="AG225" s="199">
        <v>39180</v>
      </c>
      <c r="AH225" s="199">
        <v>42360</v>
      </c>
      <c r="AI225" s="199">
        <v>45480</v>
      </c>
      <c r="AJ225" s="199">
        <v>48600</v>
      </c>
      <c r="AK225" s="19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8">
        <v>18350</v>
      </c>
      <c r="F226" s="198">
        <v>21000</v>
      </c>
      <c r="G226" s="198">
        <v>23600</v>
      </c>
      <c r="H226" s="198">
        <v>26200</v>
      </c>
      <c r="I226" s="198">
        <v>28300</v>
      </c>
      <c r="J226" s="198">
        <v>30400</v>
      </c>
      <c r="K226" s="198">
        <v>32500</v>
      </c>
      <c r="L226" s="198">
        <v>34600</v>
      </c>
      <c r="M226" s="3">
        <v>22020</v>
      </c>
      <c r="N226" s="3">
        <v>25200</v>
      </c>
      <c r="O226" s="3">
        <v>28320</v>
      </c>
      <c r="P226" s="3">
        <v>31440</v>
      </c>
      <c r="Q226" s="3">
        <v>33960</v>
      </c>
      <c r="R226" s="3">
        <v>36480</v>
      </c>
      <c r="S226" s="3">
        <v>39000</v>
      </c>
      <c r="T226" s="3">
        <v>41520</v>
      </c>
      <c r="U226" t="s">
        <v>286</v>
      </c>
      <c r="V226" s="182">
        <v>19550</v>
      </c>
      <c r="W226" s="182">
        <v>22350</v>
      </c>
      <c r="X226" s="182">
        <v>25150</v>
      </c>
      <c r="Y226" s="182">
        <v>27900</v>
      </c>
      <c r="Z226" s="182">
        <v>30150</v>
      </c>
      <c r="AA226" s="182">
        <v>32400</v>
      </c>
      <c r="AB226" s="182">
        <v>34600</v>
      </c>
      <c r="AC226" s="182">
        <v>36850</v>
      </c>
      <c r="AD226" s="199">
        <v>23460</v>
      </c>
      <c r="AE226" s="199">
        <v>26820</v>
      </c>
      <c r="AF226" s="199">
        <v>30180</v>
      </c>
      <c r="AG226" s="199">
        <v>33480</v>
      </c>
      <c r="AH226" s="199">
        <v>36180</v>
      </c>
      <c r="AI226" s="199">
        <v>38880</v>
      </c>
      <c r="AJ226" s="199">
        <v>41520</v>
      </c>
      <c r="AK226" s="19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8">
        <v>18350</v>
      </c>
      <c r="F227" s="198">
        <v>21000</v>
      </c>
      <c r="G227" s="198">
        <v>23600</v>
      </c>
      <c r="H227" s="198">
        <v>26200</v>
      </c>
      <c r="I227" s="198">
        <v>28300</v>
      </c>
      <c r="J227" s="198">
        <v>30400</v>
      </c>
      <c r="K227" s="198">
        <v>32500</v>
      </c>
      <c r="L227" s="19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8">
        <v>18350</v>
      </c>
      <c r="F228" s="198">
        <v>21000</v>
      </c>
      <c r="G228" s="198">
        <v>23600</v>
      </c>
      <c r="H228" s="198">
        <v>26200</v>
      </c>
      <c r="I228" s="198">
        <v>28300</v>
      </c>
      <c r="J228" s="198">
        <v>30400</v>
      </c>
      <c r="K228" s="198">
        <v>32500</v>
      </c>
      <c r="L228" s="19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8">
        <v>20800</v>
      </c>
      <c r="F229" s="198">
        <v>23800</v>
      </c>
      <c r="G229" s="198">
        <v>26750</v>
      </c>
      <c r="H229" s="198">
        <v>29700</v>
      </c>
      <c r="I229" s="198">
        <v>32100</v>
      </c>
      <c r="J229" s="198">
        <v>34500</v>
      </c>
      <c r="K229" s="198">
        <v>36850</v>
      </c>
      <c r="L229" s="19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8">
        <v>26900</v>
      </c>
      <c r="F230" s="198">
        <v>30750</v>
      </c>
      <c r="G230" s="198">
        <v>34600</v>
      </c>
      <c r="H230" s="198">
        <v>38400</v>
      </c>
      <c r="I230" s="198">
        <v>41500</v>
      </c>
      <c r="J230" s="198">
        <v>44550</v>
      </c>
      <c r="K230" s="198">
        <v>47650</v>
      </c>
      <c r="L230" s="198">
        <v>50700</v>
      </c>
      <c r="M230" s="3">
        <v>32280</v>
      </c>
      <c r="N230" s="3">
        <v>36900</v>
      </c>
      <c r="O230" s="3">
        <v>41520</v>
      </c>
      <c r="P230" s="3">
        <v>46080</v>
      </c>
      <c r="Q230" s="3">
        <v>49800</v>
      </c>
      <c r="R230" s="3">
        <v>53460</v>
      </c>
      <c r="S230" s="3">
        <v>57180</v>
      </c>
      <c r="T230" s="3">
        <v>60840</v>
      </c>
      <c r="U230" t="s">
        <v>286</v>
      </c>
      <c r="V230" s="182">
        <v>27650</v>
      </c>
      <c r="W230" s="182">
        <v>31600</v>
      </c>
      <c r="X230" s="182">
        <v>35550</v>
      </c>
      <c r="Y230" s="182">
        <v>39500</v>
      </c>
      <c r="Z230" s="182">
        <v>42700</v>
      </c>
      <c r="AA230" s="182">
        <v>45850</v>
      </c>
      <c r="AB230" s="182">
        <v>49000</v>
      </c>
      <c r="AC230" s="182">
        <v>52150</v>
      </c>
      <c r="AD230" s="199">
        <v>33180</v>
      </c>
      <c r="AE230" s="199">
        <v>37920</v>
      </c>
      <c r="AF230" s="199">
        <v>42660</v>
      </c>
      <c r="AG230" s="199">
        <v>47400</v>
      </c>
      <c r="AH230" s="199">
        <v>51240</v>
      </c>
      <c r="AI230" s="199">
        <v>55020</v>
      </c>
      <c r="AJ230" s="199">
        <v>58800</v>
      </c>
      <c r="AK230" s="19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8">
        <v>18350</v>
      </c>
      <c r="F231" s="198">
        <v>21000</v>
      </c>
      <c r="G231" s="198">
        <v>23600</v>
      </c>
      <c r="H231" s="198">
        <v>26200</v>
      </c>
      <c r="I231" s="198">
        <v>28300</v>
      </c>
      <c r="J231" s="198">
        <v>30400</v>
      </c>
      <c r="K231" s="198">
        <v>32500</v>
      </c>
      <c r="L231" s="198">
        <v>34600</v>
      </c>
      <c r="M231" s="3">
        <v>22020</v>
      </c>
      <c r="N231" s="3">
        <v>25200</v>
      </c>
      <c r="O231" s="3">
        <v>28320</v>
      </c>
      <c r="P231" s="3">
        <v>31440</v>
      </c>
      <c r="Q231" s="3">
        <v>33960</v>
      </c>
      <c r="R231" s="3">
        <v>36480</v>
      </c>
      <c r="S231" s="3">
        <v>39000</v>
      </c>
      <c r="T231" s="3">
        <v>41520</v>
      </c>
      <c r="U231" t="s">
        <v>286</v>
      </c>
      <c r="V231" s="182">
        <v>20450</v>
      </c>
      <c r="W231" s="182">
        <v>23350</v>
      </c>
      <c r="X231" s="182">
        <v>26250</v>
      </c>
      <c r="Y231" s="182">
        <v>29150</v>
      </c>
      <c r="Z231" s="182">
        <v>31500</v>
      </c>
      <c r="AA231" s="182">
        <v>33850</v>
      </c>
      <c r="AB231" s="182">
        <v>36150</v>
      </c>
      <c r="AC231" s="182">
        <v>38500</v>
      </c>
      <c r="AD231" s="199">
        <v>24540</v>
      </c>
      <c r="AE231" s="199">
        <v>28020</v>
      </c>
      <c r="AF231" s="199">
        <v>31500</v>
      </c>
      <c r="AG231" s="199">
        <v>34980</v>
      </c>
      <c r="AH231" s="199">
        <v>37800</v>
      </c>
      <c r="AI231" s="199">
        <v>40620</v>
      </c>
      <c r="AJ231" s="199">
        <v>43380</v>
      </c>
      <c r="AK231" s="19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8">
        <v>18350</v>
      </c>
      <c r="F232" s="198">
        <v>21000</v>
      </c>
      <c r="G232" s="198">
        <v>23600</v>
      </c>
      <c r="H232" s="198">
        <v>26200</v>
      </c>
      <c r="I232" s="198">
        <v>28300</v>
      </c>
      <c r="J232" s="198">
        <v>30400</v>
      </c>
      <c r="K232" s="198">
        <v>32500</v>
      </c>
      <c r="L232" s="19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8">
        <v>19950</v>
      </c>
      <c r="F233" s="198">
        <v>22800</v>
      </c>
      <c r="G233" s="198">
        <v>25650</v>
      </c>
      <c r="H233" s="198">
        <v>28450</v>
      </c>
      <c r="I233" s="198">
        <v>30750</v>
      </c>
      <c r="J233" s="198">
        <v>33050</v>
      </c>
      <c r="K233" s="198">
        <v>35300</v>
      </c>
      <c r="L233" s="19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8">
        <v>20750</v>
      </c>
      <c r="F234" s="198">
        <v>23700</v>
      </c>
      <c r="G234" s="198">
        <v>26650</v>
      </c>
      <c r="H234" s="198">
        <v>29600</v>
      </c>
      <c r="I234" s="198">
        <v>32000</v>
      </c>
      <c r="J234" s="198">
        <v>34350</v>
      </c>
      <c r="K234" s="198">
        <v>36750</v>
      </c>
      <c r="L234" s="198">
        <v>39100</v>
      </c>
      <c r="M234" s="3">
        <v>24900</v>
      </c>
      <c r="N234" s="3">
        <v>28440</v>
      </c>
      <c r="O234" s="3">
        <v>31980</v>
      </c>
      <c r="P234" s="3">
        <v>35520</v>
      </c>
      <c r="Q234" s="3">
        <v>38400</v>
      </c>
      <c r="R234" s="3">
        <v>41220</v>
      </c>
      <c r="S234" s="3">
        <v>44100</v>
      </c>
      <c r="T234" s="3">
        <v>46920</v>
      </c>
      <c r="U234" t="s">
        <v>286</v>
      </c>
      <c r="V234" s="182">
        <v>20800</v>
      </c>
      <c r="W234" s="182">
        <v>23800</v>
      </c>
      <c r="X234" s="182">
        <v>26750</v>
      </c>
      <c r="Y234" s="182">
        <v>29700</v>
      </c>
      <c r="Z234" s="182">
        <v>32100</v>
      </c>
      <c r="AA234" s="182">
        <v>34500</v>
      </c>
      <c r="AB234" s="182">
        <v>36850</v>
      </c>
      <c r="AC234" s="182">
        <v>39250</v>
      </c>
      <c r="AD234" s="199">
        <v>24960</v>
      </c>
      <c r="AE234" s="199">
        <v>28560</v>
      </c>
      <c r="AF234" s="199">
        <v>32100</v>
      </c>
      <c r="AG234" s="199">
        <v>35640</v>
      </c>
      <c r="AH234" s="199">
        <v>38520</v>
      </c>
      <c r="AI234" s="199">
        <v>41400</v>
      </c>
      <c r="AJ234" s="199">
        <v>44220</v>
      </c>
      <c r="AK234" s="19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8">
        <v>18350</v>
      </c>
      <c r="F235" s="198">
        <v>21000</v>
      </c>
      <c r="G235" s="198">
        <v>23600</v>
      </c>
      <c r="H235" s="198">
        <v>26200</v>
      </c>
      <c r="I235" s="198">
        <v>28300</v>
      </c>
      <c r="J235" s="198">
        <v>30400</v>
      </c>
      <c r="K235" s="198">
        <v>32500</v>
      </c>
      <c r="L235" s="19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8">
        <v>18350</v>
      </c>
      <c r="F236" s="198">
        <v>21000</v>
      </c>
      <c r="G236" s="198">
        <v>23600</v>
      </c>
      <c r="H236" s="198">
        <v>26200</v>
      </c>
      <c r="I236" s="198">
        <v>28300</v>
      </c>
      <c r="J236" s="198">
        <v>30400</v>
      </c>
      <c r="K236" s="198">
        <v>32500</v>
      </c>
      <c r="L236" s="198">
        <v>34600</v>
      </c>
      <c r="M236" s="3">
        <v>22020</v>
      </c>
      <c r="N236" s="3">
        <v>25200</v>
      </c>
      <c r="O236" s="3">
        <v>28320</v>
      </c>
      <c r="P236" s="3">
        <v>31440</v>
      </c>
      <c r="Q236" s="3">
        <v>33960</v>
      </c>
      <c r="R236" s="3">
        <v>36480</v>
      </c>
      <c r="S236" s="3">
        <v>39000</v>
      </c>
      <c r="T236" s="3">
        <v>41520</v>
      </c>
      <c r="U236" t="s">
        <v>286</v>
      </c>
      <c r="V236" s="182">
        <v>18850</v>
      </c>
      <c r="W236" s="182">
        <v>21550</v>
      </c>
      <c r="X236" s="182">
        <v>24250</v>
      </c>
      <c r="Y236" s="182">
        <v>26900</v>
      </c>
      <c r="Z236" s="182">
        <v>29100</v>
      </c>
      <c r="AA236" s="182">
        <v>31250</v>
      </c>
      <c r="AB236" s="182">
        <v>33400</v>
      </c>
      <c r="AC236" s="182">
        <v>35550</v>
      </c>
      <c r="AD236" s="199">
        <v>22620</v>
      </c>
      <c r="AE236" s="199">
        <v>25860</v>
      </c>
      <c r="AF236" s="199">
        <v>29100</v>
      </c>
      <c r="AG236" s="199">
        <v>32280</v>
      </c>
      <c r="AH236" s="199">
        <v>34920</v>
      </c>
      <c r="AI236" s="199">
        <v>37500</v>
      </c>
      <c r="AJ236" s="199">
        <v>40080</v>
      </c>
      <c r="AK236" s="19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8">
        <v>18650</v>
      </c>
      <c r="F237" s="198">
        <v>21300</v>
      </c>
      <c r="G237" s="198">
        <v>23950</v>
      </c>
      <c r="H237" s="198">
        <v>26600</v>
      </c>
      <c r="I237" s="198">
        <v>28750</v>
      </c>
      <c r="J237" s="198">
        <v>30900</v>
      </c>
      <c r="K237" s="198">
        <v>33000</v>
      </c>
      <c r="L237" s="198">
        <v>35150</v>
      </c>
      <c r="M237" s="3">
        <v>22380</v>
      </c>
      <c r="N237" s="3">
        <v>25560</v>
      </c>
      <c r="O237" s="3">
        <v>28740</v>
      </c>
      <c r="P237" s="3">
        <v>31920</v>
      </c>
      <c r="Q237" s="3">
        <v>34500</v>
      </c>
      <c r="R237" s="3">
        <v>37080</v>
      </c>
      <c r="S237" s="3">
        <v>39600</v>
      </c>
      <c r="T237" s="3">
        <v>42180</v>
      </c>
      <c r="U237" t="s">
        <v>286</v>
      </c>
      <c r="V237" s="182">
        <v>19150</v>
      </c>
      <c r="W237" s="182">
        <v>21850</v>
      </c>
      <c r="X237" s="182">
        <v>24600</v>
      </c>
      <c r="Y237" s="182">
        <v>27300</v>
      </c>
      <c r="Z237" s="182">
        <v>29500</v>
      </c>
      <c r="AA237" s="182">
        <v>31700</v>
      </c>
      <c r="AB237" s="182">
        <v>33900</v>
      </c>
      <c r="AC237" s="182">
        <v>36050</v>
      </c>
      <c r="AD237" s="199">
        <v>22980</v>
      </c>
      <c r="AE237" s="199">
        <v>26220</v>
      </c>
      <c r="AF237" s="199">
        <v>29520</v>
      </c>
      <c r="AG237" s="199">
        <v>32760</v>
      </c>
      <c r="AH237" s="199">
        <v>35400</v>
      </c>
      <c r="AI237" s="199">
        <v>38040</v>
      </c>
      <c r="AJ237" s="199">
        <v>40680</v>
      </c>
      <c r="AK237" s="19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8">
        <v>20100</v>
      </c>
      <c r="F238" s="198">
        <v>23000</v>
      </c>
      <c r="G238" s="198">
        <v>25850</v>
      </c>
      <c r="H238" s="198">
        <v>28700</v>
      </c>
      <c r="I238" s="198">
        <v>31000</v>
      </c>
      <c r="J238" s="198">
        <v>33300</v>
      </c>
      <c r="K238" s="198">
        <v>35600</v>
      </c>
      <c r="L238" s="198">
        <v>37900</v>
      </c>
      <c r="M238" s="3">
        <v>24120</v>
      </c>
      <c r="N238" s="3">
        <v>27600</v>
      </c>
      <c r="O238" s="3">
        <v>31020</v>
      </c>
      <c r="P238" s="3">
        <v>34440</v>
      </c>
      <c r="Q238" s="3">
        <v>37200</v>
      </c>
      <c r="R238" s="3">
        <v>39960</v>
      </c>
      <c r="S238" s="3">
        <v>42720</v>
      </c>
      <c r="T238" s="3">
        <v>45480</v>
      </c>
      <c r="U238" t="s">
        <v>286</v>
      </c>
      <c r="V238" s="182">
        <v>23100</v>
      </c>
      <c r="W238" s="182">
        <v>26400</v>
      </c>
      <c r="X238" s="182">
        <v>29700</v>
      </c>
      <c r="Y238" s="182">
        <v>33000</v>
      </c>
      <c r="Z238" s="182">
        <v>35650</v>
      </c>
      <c r="AA238" s="182">
        <v>38300</v>
      </c>
      <c r="AB238" s="182">
        <v>40950</v>
      </c>
      <c r="AC238" s="182">
        <v>43600</v>
      </c>
      <c r="AD238" s="199">
        <v>27720</v>
      </c>
      <c r="AE238" s="199">
        <v>31680</v>
      </c>
      <c r="AF238" s="199">
        <v>35640</v>
      </c>
      <c r="AG238" s="199">
        <v>39600</v>
      </c>
      <c r="AH238" s="199">
        <v>42780</v>
      </c>
      <c r="AI238" s="199">
        <v>45960</v>
      </c>
      <c r="AJ238" s="199">
        <v>49140</v>
      </c>
      <c r="AK238" s="19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8">
        <v>19600</v>
      </c>
      <c r="F239" s="198">
        <v>22400</v>
      </c>
      <c r="G239" s="198">
        <v>25200</v>
      </c>
      <c r="H239" s="198">
        <v>28000</v>
      </c>
      <c r="I239" s="198">
        <v>30250</v>
      </c>
      <c r="J239" s="198">
        <v>32500</v>
      </c>
      <c r="K239" s="198">
        <v>34750</v>
      </c>
      <c r="L239" s="198">
        <v>37000</v>
      </c>
      <c r="M239" s="3">
        <v>23520</v>
      </c>
      <c r="N239" s="3">
        <v>26880</v>
      </c>
      <c r="O239" s="3">
        <v>30240</v>
      </c>
      <c r="P239" s="3">
        <v>33600</v>
      </c>
      <c r="Q239" s="3">
        <v>36300</v>
      </c>
      <c r="R239" s="3">
        <v>39000</v>
      </c>
      <c r="S239" s="3">
        <v>41700</v>
      </c>
      <c r="T239" s="3">
        <v>44400</v>
      </c>
      <c r="U239" t="s">
        <v>286</v>
      </c>
      <c r="V239" s="182">
        <v>21150</v>
      </c>
      <c r="W239" s="182">
        <v>24150</v>
      </c>
      <c r="X239" s="182">
        <v>27150</v>
      </c>
      <c r="Y239" s="182">
        <v>30150</v>
      </c>
      <c r="Z239" s="182">
        <v>32600</v>
      </c>
      <c r="AA239" s="182">
        <v>35000</v>
      </c>
      <c r="AB239" s="182">
        <v>37400</v>
      </c>
      <c r="AC239" s="182">
        <v>39800</v>
      </c>
      <c r="AD239" s="199">
        <v>25380</v>
      </c>
      <c r="AE239" s="199">
        <v>28980</v>
      </c>
      <c r="AF239" s="199">
        <v>32580</v>
      </c>
      <c r="AG239" s="199">
        <v>36180</v>
      </c>
      <c r="AH239" s="199">
        <v>39120</v>
      </c>
      <c r="AI239" s="199">
        <v>42000</v>
      </c>
      <c r="AJ239" s="199">
        <v>44880</v>
      </c>
      <c r="AK239" s="19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8">
        <v>24300</v>
      </c>
      <c r="F240" s="198">
        <v>27750</v>
      </c>
      <c r="G240" s="198">
        <v>31200</v>
      </c>
      <c r="H240" s="198">
        <v>34650</v>
      </c>
      <c r="I240" s="198">
        <v>37450</v>
      </c>
      <c r="J240" s="198">
        <v>40200</v>
      </c>
      <c r="K240" s="198">
        <v>43000</v>
      </c>
      <c r="L240" s="19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8">
        <v>18350</v>
      </c>
      <c r="F241" s="198">
        <v>21000</v>
      </c>
      <c r="G241" s="198">
        <v>23600</v>
      </c>
      <c r="H241" s="198">
        <v>26200</v>
      </c>
      <c r="I241" s="198">
        <v>28300</v>
      </c>
      <c r="J241" s="198">
        <v>30400</v>
      </c>
      <c r="K241" s="198">
        <v>32500</v>
      </c>
      <c r="L241" s="19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8">
        <v>20700</v>
      </c>
      <c r="F242" s="198">
        <v>23650</v>
      </c>
      <c r="G242" s="198">
        <v>26600</v>
      </c>
      <c r="H242" s="198">
        <v>29550</v>
      </c>
      <c r="I242" s="198">
        <v>31950</v>
      </c>
      <c r="J242" s="198">
        <v>34300</v>
      </c>
      <c r="K242" s="198">
        <v>36650</v>
      </c>
      <c r="L242" s="198">
        <v>39050</v>
      </c>
      <c r="M242" s="3">
        <v>24840</v>
      </c>
      <c r="N242" s="3">
        <v>28380</v>
      </c>
      <c r="O242" s="3">
        <v>31920</v>
      </c>
      <c r="P242" s="3">
        <v>35460</v>
      </c>
      <c r="Q242" s="3">
        <v>38340</v>
      </c>
      <c r="R242" s="3">
        <v>41160</v>
      </c>
      <c r="S242" s="3">
        <v>43980</v>
      </c>
      <c r="T242" s="3">
        <v>46860</v>
      </c>
      <c r="U242" t="s">
        <v>286</v>
      </c>
      <c r="V242" s="182">
        <v>21250</v>
      </c>
      <c r="W242" s="182">
        <v>24250</v>
      </c>
      <c r="X242" s="182">
        <v>27300</v>
      </c>
      <c r="Y242" s="182">
        <v>30300</v>
      </c>
      <c r="Z242" s="182">
        <v>32750</v>
      </c>
      <c r="AA242" s="182">
        <v>35150</v>
      </c>
      <c r="AB242" s="182">
        <v>37600</v>
      </c>
      <c r="AC242" s="182">
        <v>40000</v>
      </c>
      <c r="AD242" s="199">
        <v>25500</v>
      </c>
      <c r="AE242" s="199">
        <v>29100</v>
      </c>
      <c r="AF242" s="199">
        <v>32760</v>
      </c>
      <c r="AG242" s="199">
        <v>36360</v>
      </c>
      <c r="AH242" s="199">
        <v>39300</v>
      </c>
      <c r="AI242" s="199">
        <v>42180</v>
      </c>
      <c r="AJ242" s="199">
        <v>45120</v>
      </c>
      <c r="AK242" s="19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8">
        <v>18350</v>
      </c>
      <c r="F243" s="198">
        <v>21000</v>
      </c>
      <c r="G243" s="198">
        <v>23600</v>
      </c>
      <c r="H243" s="198">
        <v>26200</v>
      </c>
      <c r="I243" s="198">
        <v>28300</v>
      </c>
      <c r="J243" s="198">
        <v>30400</v>
      </c>
      <c r="K243" s="198">
        <v>32500</v>
      </c>
      <c r="L243" s="19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8">
        <v>19550</v>
      </c>
      <c r="F244" s="198">
        <v>22350</v>
      </c>
      <c r="G244" s="198">
        <v>25150</v>
      </c>
      <c r="H244" s="198">
        <v>27900</v>
      </c>
      <c r="I244" s="198">
        <v>30150</v>
      </c>
      <c r="J244" s="198">
        <v>32400</v>
      </c>
      <c r="K244" s="198">
        <v>34600</v>
      </c>
      <c r="L244" s="19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8">
        <v>21250</v>
      </c>
      <c r="F245" s="198">
        <v>24300</v>
      </c>
      <c r="G245" s="198">
        <v>27350</v>
      </c>
      <c r="H245" s="198">
        <v>30350</v>
      </c>
      <c r="I245" s="198">
        <v>32800</v>
      </c>
      <c r="J245" s="198">
        <v>35250</v>
      </c>
      <c r="K245" s="198">
        <v>37650</v>
      </c>
      <c r="L245" s="198">
        <v>40100</v>
      </c>
      <c r="M245" s="3">
        <v>25500</v>
      </c>
      <c r="N245" s="3">
        <v>29160</v>
      </c>
      <c r="O245" s="3">
        <v>32820</v>
      </c>
      <c r="P245" s="3">
        <v>36420</v>
      </c>
      <c r="Q245" s="3">
        <v>39360</v>
      </c>
      <c r="R245" s="3">
        <v>42300</v>
      </c>
      <c r="S245" s="3">
        <v>45180</v>
      </c>
      <c r="T245" s="3">
        <v>48120</v>
      </c>
      <c r="U245" t="s">
        <v>286</v>
      </c>
      <c r="V245" s="182">
        <v>21900</v>
      </c>
      <c r="W245" s="182">
        <v>25000</v>
      </c>
      <c r="X245" s="182">
        <v>28150</v>
      </c>
      <c r="Y245" s="182">
        <v>31250</v>
      </c>
      <c r="Z245" s="182">
        <v>33750</v>
      </c>
      <c r="AA245" s="182">
        <v>36250</v>
      </c>
      <c r="AB245" s="182">
        <v>38750</v>
      </c>
      <c r="AC245" s="182">
        <v>41250</v>
      </c>
      <c r="AD245" s="199">
        <v>26280</v>
      </c>
      <c r="AE245" s="199">
        <v>30000</v>
      </c>
      <c r="AF245" s="199">
        <v>33780</v>
      </c>
      <c r="AG245" s="199">
        <v>37500</v>
      </c>
      <c r="AH245" s="199">
        <v>40500</v>
      </c>
      <c r="AI245" s="199">
        <v>43500</v>
      </c>
      <c r="AJ245" s="199">
        <v>46500</v>
      </c>
      <c r="AK245" s="19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8">
        <v>20350</v>
      </c>
      <c r="F246" s="198">
        <v>23250</v>
      </c>
      <c r="G246" s="198">
        <v>26150</v>
      </c>
      <c r="H246" s="198">
        <v>29050</v>
      </c>
      <c r="I246" s="198">
        <v>31400</v>
      </c>
      <c r="J246" s="198">
        <v>33700</v>
      </c>
      <c r="K246" s="198">
        <v>36050</v>
      </c>
      <c r="L246" s="19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8">
        <v>18350</v>
      </c>
      <c r="F247" s="198">
        <v>21000</v>
      </c>
      <c r="G247" s="198">
        <v>23600</v>
      </c>
      <c r="H247" s="198">
        <v>26200</v>
      </c>
      <c r="I247" s="198">
        <v>28300</v>
      </c>
      <c r="J247" s="198">
        <v>30400</v>
      </c>
      <c r="K247" s="198">
        <v>32500</v>
      </c>
      <c r="L247" s="19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8">
        <v>18350</v>
      </c>
      <c r="F248" s="198">
        <v>21000</v>
      </c>
      <c r="G248" s="198">
        <v>23600</v>
      </c>
      <c r="H248" s="198">
        <v>26200</v>
      </c>
      <c r="I248" s="198">
        <v>28300</v>
      </c>
      <c r="J248" s="198">
        <v>30400</v>
      </c>
      <c r="K248" s="198">
        <v>32500</v>
      </c>
      <c r="L248" s="19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8">
        <v>26900</v>
      </c>
      <c r="F249" s="198">
        <v>30750</v>
      </c>
      <c r="G249" s="198">
        <v>34600</v>
      </c>
      <c r="H249" s="198">
        <v>38400</v>
      </c>
      <c r="I249" s="198">
        <v>41500</v>
      </c>
      <c r="J249" s="198">
        <v>44550</v>
      </c>
      <c r="K249" s="198">
        <v>47650</v>
      </c>
      <c r="L249" s="198">
        <v>50700</v>
      </c>
      <c r="M249" s="3">
        <v>32280</v>
      </c>
      <c r="N249" s="3">
        <v>36900</v>
      </c>
      <c r="O249" s="3">
        <v>41520</v>
      </c>
      <c r="P249" s="3">
        <v>46080</v>
      </c>
      <c r="Q249" s="3">
        <v>49800</v>
      </c>
      <c r="R249" s="3">
        <v>53460</v>
      </c>
      <c r="S249" s="3">
        <v>57180</v>
      </c>
      <c r="T249" s="3">
        <v>60840</v>
      </c>
      <c r="U249" t="s">
        <v>286</v>
      </c>
      <c r="V249" s="182">
        <v>27650</v>
      </c>
      <c r="W249" s="182">
        <v>31600</v>
      </c>
      <c r="X249" s="182">
        <v>35550</v>
      </c>
      <c r="Y249" s="182">
        <v>39500</v>
      </c>
      <c r="Z249" s="182">
        <v>42700</v>
      </c>
      <c r="AA249" s="182">
        <v>45850</v>
      </c>
      <c r="AB249" s="182">
        <v>49000</v>
      </c>
      <c r="AC249" s="182">
        <v>52150</v>
      </c>
      <c r="AD249" s="199">
        <v>33180</v>
      </c>
      <c r="AE249" s="199">
        <v>37920</v>
      </c>
      <c r="AF249" s="199">
        <v>42660</v>
      </c>
      <c r="AG249" s="199">
        <v>47400</v>
      </c>
      <c r="AH249" s="199">
        <v>51240</v>
      </c>
      <c r="AI249" s="199">
        <v>55020</v>
      </c>
      <c r="AJ249" s="199">
        <v>58800</v>
      </c>
      <c r="AK249" s="19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8">
        <v>21800</v>
      </c>
      <c r="F250" s="198">
        <v>24900</v>
      </c>
      <c r="G250" s="198">
        <v>28000</v>
      </c>
      <c r="H250" s="198">
        <v>31100</v>
      </c>
      <c r="I250" s="198">
        <v>33600</v>
      </c>
      <c r="J250" s="198">
        <v>36100</v>
      </c>
      <c r="K250" s="198">
        <v>38600</v>
      </c>
      <c r="L250" s="19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8">
        <v>19650</v>
      </c>
      <c r="F251" s="198">
        <v>22450</v>
      </c>
      <c r="G251" s="198">
        <v>25250</v>
      </c>
      <c r="H251" s="198">
        <v>28050</v>
      </c>
      <c r="I251" s="198">
        <v>30300</v>
      </c>
      <c r="J251" s="198">
        <v>32550</v>
      </c>
      <c r="K251" s="198">
        <v>34800</v>
      </c>
      <c r="L251" s="198">
        <v>37050</v>
      </c>
      <c r="M251" s="3">
        <v>23580</v>
      </c>
      <c r="N251" s="3">
        <v>26940</v>
      </c>
      <c r="O251" s="3">
        <v>30300</v>
      </c>
      <c r="P251" s="3">
        <v>33660</v>
      </c>
      <c r="Q251" s="3">
        <v>36360</v>
      </c>
      <c r="R251" s="3">
        <v>39060</v>
      </c>
      <c r="S251" s="3">
        <v>41760</v>
      </c>
      <c r="T251" s="3">
        <v>44460</v>
      </c>
      <c r="U251" t="s">
        <v>286</v>
      </c>
      <c r="V251" s="182">
        <v>20100</v>
      </c>
      <c r="W251" s="182">
        <v>23000</v>
      </c>
      <c r="X251" s="182">
        <v>25850</v>
      </c>
      <c r="Y251" s="182">
        <v>28700</v>
      </c>
      <c r="Z251" s="182">
        <v>31000</v>
      </c>
      <c r="AA251" s="182">
        <v>33300</v>
      </c>
      <c r="AB251" s="182">
        <v>35600</v>
      </c>
      <c r="AC251" s="182">
        <v>37900</v>
      </c>
      <c r="AD251" s="199">
        <v>24120</v>
      </c>
      <c r="AE251" s="199">
        <v>27600</v>
      </c>
      <c r="AF251" s="199">
        <v>31020</v>
      </c>
      <c r="AG251" s="199">
        <v>34440</v>
      </c>
      <c r="AH251" s="199">
        <v>37200</v>
      </c>
      <c r="AI251" s="199">
        <v>39960</v>
      </c>
      <c r="AJ251" s="199">
        <v>42720</v>
      </c>
      <c r="AK251" s="19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8">
        <v>23450</v>
      </c>
      <c r="F252" s="198">
        <v>26800</v>
      </c>
      <c r="G252" s="198">
        <v>30150</v>
      </c>
      <c r="H252" s="198">
        <v>33450</v>
      </c>
      <c r="I252" s="198">
        <v>36150</v>
      </c>
      <c r="J252" s="198">
        <v>38850</v>
      </c>
      <c r="K252" s="198">
        <v>41500</v>
      </c>
      <c r="L252" s="198">
        <v>44200</v>
      </c>
      <c r="M252" s="3">
        <v>28140</v>
      </c>
      <c r="N252" s="3">
        <v>32160</v>
      </c>
      <c r="O252" s="3">
        <v>36180</v>
      </c>
      <c r="P252" s="3">
        <v>40140</v>
      </c>
      <c r="Q252" s="3">
        <v>43380</v>
      </c>
      <c r="R252" s="3">
        <v>46620</v>
      </c>
      <c r="S252" s="3">
        <v>49800</v>
      </c>
      <c r="T252" s="3">
        <v>53040</v>
      </c>
      <c r="U252" t="s">
        <v>286</v>
      </c>
      <c r="V252" s="182">
        <v>24650</v>
      </c>
      <c r="W252" s="182">
        <v>28200</v>
      </c>
      <c r="X252" s="182">
        <v>31700</v>
      </c>
      <c r="Y252" s="182">
        <v>35200</v>
      </c>
      <c r="Z252" s="182">
        <v>38050</v>
      </c>
      <c r="AA252" s="182">
        <v>40850</v>
      </c>
      <c r="AB252" s="182">
        <v>43650</v>
      </c>
      <c r="AC252" s="182">
        <v>46500</v>
      </c>
      <c r="AD252" s="199">
        <v>29580</v>
      </c>
      <c r="AE252" s="199">
        <v>33840</v>
      </c>
      <c r="AF252" s="199">
        <v>38040</v>
      </c>
      <c r="AG252" s="199">
        <v>42240</v>
      </c>
      <c r="AH252" s="199">
        <v>45660</v>
      </c>
      <c r="AI252" s="199">
        <v>49020</v>
      </c>
      <c r="AJ252" s="199">
        <v>52380</v>
      </c>
      <c r="AK252" s="19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8">
        <v>19050</v>
      </c>
      <c r="F253" s="198">
        <v>21750</v>
      </c>
      <c r="G253" s="198">
        <v>24450</v>
      </c>
      <c r="H253" s="198">
        <v>27150</v>
      </c>
      <c r="I253" s="198">
        <v>29350</v>
      </c>
      <c r="J253" s="198">
        <v>31500</v>
      </c>
      <c r="K253" s="198">
        <v>33700</v>
      </c>
      <c r="L253" s="19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8">
        <v>20500</v>
      </c>
      <c r="F254" s="198">
        <v>23400</v>
      </c>
      <c r="G254" s="198">
        <v>26350</v>
      </c>
      <c r="H254" s="198">
        <v>29250</v>
      </c>
      <c r="I254" s="198">
        <v>31600</v>
      </c>
      <c r="J254" s="198">
        <v>33950</v>
      </c>
      <c r="K254" s="198">
        <v>36300</v>
      </c>
      <c r="L254" s="19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8">
        <v>19900</v>
      </c>
      <c r="F255" s="198">
        <v>22750</v>
      </c>
      <c r="G255" s="198">
        <v>25600</v>
      </c>
      <c r="H255" s="198">
        <v>28400</v>
      </c>
      <c r="I255" s="198">
        <v>30700</v>
      </c>
      <c r="J255" s="198">
        <v>32950</v>
      </c>
      <c r="K255" s="198">
        <v>35250</v>
      </c>
      <c r="L255" s="198">
        <v>37500</v>
      </c>
      <c r="M255" s="3">
        <v>23880</v>
      </c>
      <c r="N255" s="3">
        <v>27300</v>
      </c>
      <c r="O255" s="3">
        <v>30720</v>
      </c>
      <c r="P255" s="3">
        <v>34080</v>
      </c>
      <c r="Q255" s="3">
        <v>36840</v>
      </c>
      <c r="R255" s="3">
        <v>39540</v>
      </c>
      <c r="S255" s="3">
        <v>42300</v>
      </c>
      <c r="T255" s="3">
        <v>45000</v>
      </c>
      <c r="U255" t="s">
        <v>286</v>
      </c>
      <c r="V255" s="182">
        <v>20850</v>
      </c>
      <c r="W255" s="182">
        <v>23800</v>
      </c>
      <c r="X255" s="182">
        <v>26800</v>
      </c>
      <c r="Y255" s="182">
        <v>29750</v>
      </c>
      <c r="Z255" s="182">
        <v>32150</v>
      </c>
      <c r="AA255" s="182">
        <v>34550</v>
      </c>
      <c r="AB255" s="182">
        <v>36900</v>
      </c>
      <c r="AC255" s="182">
        <v>39300</v>
      </c>
      <c r="AD255" s="199">
        <v>25020</v>
      </c>
      <c r="AE255" s="199">
        <v>28560</v>
      </c>
      <c r="AF255" s="199">
        <v>32160</v>
      </c>
      <c r="AG255" s="199">
        <v>35700</v>
      </c>
      <c r="AH255" s="199">
        <v>38580</v>
      </c>
      <c r="AI255" s="199">
        <v>41460</v>
      </c>
      <c r="AJ255" s="199">
        <v>44280</v>
      </c>
      <c r="AK255" s="19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8">
        <v>18350</v>
      </c>
      <c r="F256" s="198">
        <v>21000</v>
      </c>
      <c r="G256" s="198">
        <v>23600</v>
      </c>
      <c r="H256" s="198">
        <v>26200</v>
      </c>
      <c r="I256" s="198">
        <v>28300</v>
      </c>
      <c r="J256" s="198">
        <v>30400</v>
      </c>
      <c r="K256" s="198">
        <v>32500</v>
      </c>
      <c r="L256" s="19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8">
        <v>18350</v>
      </c>
      <c r="F257" s="198">
        <v>21000</v>
      </c>
      <c r="G257" s="198">
        <v>23600</v>
      </c>
      <c r="H257" s="198">
        <v>26200</v>
      </c>
      <c r="I257" s="198">
        <v>28300</v>
      </c>
      <c r="J257" s="198">
        <v>30400</v>
      </c>
      <c r="K257" s="198">
        <v>32500</v>
      </c>
      <c r="L257" s="198">
        <v>34600</v>
      </c>
      <c r="M257" s="3">
        <v>22020</v>
      </c>
      <c r="N257" s="3">
        <v>25200</v>
      </c>
      <c r="O257" s="3">
        <v>28320</v>
      </c>
      <c r="P257" s="3">
        <v>31440</v>
      </c>
      <c r="Q257" s="3">
        <v>33960</v>
      </c>
      <c r="R257" s="3">
        <v>36480</v>
      </c>
      <c r="S257" s="3">
        <v>39000</v>
      </c>
      <c r="T257" s="3">
        <v>41520</v>
      </c>
      <c r="U257" t="s">
        <v>286</v>
      </c>
      <c r="V257" s="182">
        <v>19950</v>
      </c>
      <c r="W257" s="182">
        <v>22800</v>
      </c>
      <c r="X257" s="182">
        <v>25650</v>
      </c>
      <c r="Y257" s="182">
        <v>28500</v>
      </c>
      <c r="Z257" s="182">
        <v>30800</v>
      </c>
      <c r="AA257" s="182">
        <v>33100</v>
      </c>
      <c r="AB257" s="182">
        <v>35350</v>
      </c>
      <c r="AC257" s="182">
        <v>37650</v>
      </c>
      <c r="AD257" s="199">
        <v>23940</v>
      </c>
      <c r="AE257" s="199">
        <v>27360</v>
      </c>
      <c r="AF257" s="199">
        <v>30780</v>
      </c>
      <c r="AG257" s="199">
        <v>34200</v>
      </c>
      <c r="AH257" s="199">
        <v>36960</v>
      </c>
      <c r="AI257" s="199">
        <v>39720</v>
      </c>
      <c r="AJ257" s="199">
        <v>42420</v>
      </c>
      <c r="AK257" s="19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65" customWidth="1"/>
    <col min="2" max="2" width="20.5703125" style="165" bestFit="1" customWidth="1"/>
    <col min="3" max="3" width="13.7109375" style="165" bestFit="1" customWidth="1"/>
    <col min="4" max="4" width="11.7109375" style="165" bestFit="1" customWidth="1"/>
    <col min="5" max="12" width="11" style="208" bestFit="1" customWidth="1"/>
    <col min="13" max="20" width="11.28515625" style="209" bestFit="1" customWidth="1"/>
    <col min="21" max="21" width="17" style="165" bestFit="1" customWidth="1"/>
    <col min="22" max="29" width="17.28515625" style="208" bestFit="1" customWidth="1"/>
    <col min="30" max="37" width="17.28515625" style="209" bestFit="1" customWidth="1"/>
    <col min="38" max="39" width="11" style="165" bestFit="1" customWidth="1"/>
    <col min="40" max="40" width="10.42578125" style="165" bestFit="1" customWidth="1"/>
    <col min="41" max="41" width="6.42578125" style="165" bestFit="1" customWidth="1"/>
    <col min="42" max="42" width="20.5703125" style="165" bestFit="1" customWidth="1"/>
    <col min="43" max="43" width="6.5703125" style="165" bestFit="1" customWidth="1"/>
    <col min="44" max="44" width="7" style="165" bestFit="1" customWidth="1"/>
    <col min="45" max="45" width="20.5703125" style="165" bestFit="1" customWidth="1"/>
    <col min="46" max="16384" width="9.140625" style="165"/>
  </cols>
  <sheetData>
    <row r="1" spans="1:45">
      <c r="A1" s="165">
        <v>1</v>
      </c>
      <c r="B1" s="165">
        <v>2</v>
      </c>
      <c r="C1" s="165">
        <v>3</v>
      </c>
      <c r="D1" s="165">
        <v>4</v>
      </c>
      <c r="E1" s="208">
        <v>5</v>
      </c>
      <c r="F1" s="208">
        <v>6</v>
      </c>
      <c r="G1" s="208">
        <v>7</v>
      </c>
      <c r="H1" s="208">
        <v>8</v>
      </c>
      <c r="I1" s="208">
        <v>9</v>
      </c>
      <c r="J1" s="208">
        <v>10</v>
      </c>
      <c r="K1" s="208">
        <v>11</v>
      </c>
      <c r="L1" s="208">
        <v>12</v>
      </c>
      <c r="M1" s="209">
        <v>13</v>
      </c>
      <c r="N1" s="209">
        <v>14</v>
      </c>
      <c r="O1" s="209">
        <v>15</v>
      </c>
      <c r="P1" s="209">
        <v>16</v>
      </c>
      <c r="Q1" s="209">
        <v>17</v>
      </c>
      <c r="R1" s="209">
        <v>18</v>
      </c>
      <c r="S1" s="209">
        <v>19</v>
      </c>
      <c r="T1" s="209">
        <v>20</v>
      </c>
      <c r="U1" s="165">
        <v>21</v>
      </c>
      <c r="V1" s="208">
        <v>22</v>
      </c>
      <c r="W1" s="208">
        <v>23</v>
      </c>
      <c r="X1" s="208">
        <v>24</v>
      </c>
      <c r="Y1" s="208">
        <v>25</v>
      </c>
      <c r="Z1" s="208">
        <v>26</v>
      </c>
      <c r="AA1" s="208">
        <v>27</v>
      </c>
      <c r="AB1" s="208">
        <v>28</v>
      </c>
      <c r="AC1" s="208">
        <v>29</v>
      </c>
      <c r="AD1" s="209">
        <v>30</v>
      </c>
      <c r="AE1" s="209">
        <v>31</v>
      </c>
      <c r="AF1" s="209">
        <v>32</v>
      </c>
      <c r="AG1" s="209">
        <v>33</v>
      </c>
      <c r="AH1" s="209">
        <v>34</v>
      </c>
      <c r="AI1" s="209">
        <v>35</v>
      </c>
      <c r="AJ1" s="209">
        <v>36</v>
      </c>
      <c r="AK1" s="209">
        <v>37</v>
      </c>
      <c r="AL1" s="165">
        <v>38</v>
      </c>
      <c r="AM1" s="165">
        <v>39</v>
      </c>
      <c r="AN1" s="165">
        <v>40</v>
      </c>
      <c r="AO1" s="165">
        <v>41</v>
      </c>
    </row>
    <row r="2" spans="1:45">
      <c r="B2" s="165" t="s">
        <v>2266</v>
      </c>
    </row>
    <row r="3" spans="1:45">
      <c r="A3" s="165" t="s">
        <v>2178</v>
      </c>
      <c r="B3" s="165" t="s">
        <v>1065</v>
      </c>
      <c r="C3" s="165" t="s">
        <v>2229</v>
      </c>
      <c r="D3" s="165" t="s">
        <v>2230</v>
      </c>
      <c r="E3" s="208" t="s">
        <v>2231</v>
      </c>
      <c r="F3" s="208" t="s">
        <v>2232</v>
      </c>
      <c r="G3" s="208" t="s">
        <v>2233</v>
      </c>
      <c r="H3" s="208" t="s">
        <v>2234</v>
      </c>
      <c r="I3" s="208" t="s">
        <v>2235</v>
      </c>
      <c r="J3" s="208" t="s">
        <v>2236</v>
      </c>
      <c r="K3" s="208" t="s">
        <v>2237</v>
      </c>
      <c r="L3" s="208" t="s">
        <v>2238</v>
      </c>
      <c r="M3" s="209" t="s">
        <v>2239</v>
      </c>
      <c r="N3" s="209" t="s">
        <v>2240</v>
      </c>
      <c r="O3" s="209" t="s">
        <v>2241</v>
      </c>
      <c r="P3" s="209" t="s">
        <v>2242</v>
      </c>
      <c r="Q3" s="209" t="s">
        <v>2243</v>
      </c>
      <c r="R3" s="209" t="s">
        <v>2244</v>
      </c>
      <c r="S3" s="209" t="s">
        <v>2245</v>
      </c>
      <c r="T3" s="209" t="s">
        <v>2246</v>
      </c>
      <c r="U3" s="165" t="s">
        <v>2247</v>
      </c>
      <c r="V3" s="208" t="s">
        <v>2248</v>
      </c>
      <c r="W3" s="208" t="s">
        <v>2249</v>
      </c>
      <c r="X3" s="208" t="s">
        <v>2250</v>
      </c>
      <c r="Y3" s="208" t="s">
        <v>2251</v>
      </c>
      <c r="Z3" s="208" t="s">
        <v>2252</v>
      </c>
      <c r="AA3" s="208" t="s">
        <v>2253</v>
      </c>
      <c r="AB3" s="208" t="s">
        <v>2254</v>
      </c>
      <c r="AC3" s="208" t="s">
        <v>2255</v>
      </c>
      <c r="AD3" s="209" t="s">
        <v>2256</v>
      </c>
      <c r="AE3" s="209" t="s">
        <v>2257</v>
      </c>
      <c r="AF3" s="209" t="s">
        <v>2258</v>
      </c>
      <c r="AG3" s="209" t="s">
        <v>2259</v>
      </c>
      <c r="AH3" s="209" t="s">
        <v>2260</v>
      </c>
      <c r="AI3" s="209" t="s">
        <v>2261</v>
      </c>
      <c r="AJ3" s="209" t="s">
        <v>2262</v>
      </c>
      <c r="AK3" s="209" t="s">
        <v>2263</v>
      </c>
      <c r="AL3" s="165" t="s">
        <v>2098</v>
      </c>
      <c r="AM3" s="165" t="s">
        <v>2097</v>
      </c>
      <c r="AN3" s="165" t="s">
        <v>1060</v>
      </c>
      <c r="AO3" s="165" t="s">
        <v>1061</v>
      </c>
      <c r="AP3" s="165" t="s">
        <v>1062</v>
      </c>
      <c r="AQ3" s="165" t="s">
        <v>1063</v>
      </c>
      <c r="AR3" s="165" t="s">
        <v>1064</v>
      </c>
      <c r="AS3" s="165" t="s">
        <v>1065</v>
      </c>
    </row>
    <row r="4" spans="1:45">
      <c r="A4" s="165" t="str">
        <f>CONCATENATE($B$2,C4)</f>
        <v>5/13/2016 - 4/13/2017Anderson</v>
      </c>
      <c r="B4" s="165" t="s">
        <v>289</v>
      </c>
      <c r="C4" s="165" t="s">
        <v>95</v>
      </c>
      <c r="D4" s="165">
        <v>53500</v>
      </c>
      <c r="E4" s="208">
        <v>18750</v>
      </c>
      <c r="F4" s="208">
        <v>21400</v>
      </c>
      <c r="G4" s="208">
        <v>24100</v>
      </c>
      <c r="H4" s="208">
        <v>26750</v>
      </c>
      <c r="I4" s="208">
        <v>28900</v>
      </c>
      <c r="J4" s="208">
        <v>31050</v>
      </c>
      <c r="K4" s="208">
        <v>33200</v>
      </c>
      <c r="L4" s="208">
        <v>35350</v>
      </c>
      <c r="M4" s="209">
        <v>22500</v>
      </c>
      <c r="N4" s="209">
        <v>25680</v>
      </c>
      <c r="O4" s="209">
        <v>28920</v>
      </c>
      <c r="P4" s="209">
        <v>32100</v>
      </c>
      <c r="Q4" s="209">
        <v>34680</v>
      </c>
      <c r="R4" s="209">
        <v>37260</v>
      </c>
      <c r="S4" s="209">
        <v>39840</v>
      </c>
      <c r="T4" s="209">
        <v>42420</v>
      </c>
      <c r="U4" s="165" t="s">
        <v>286</v>
      </c>
      <c r="V4" s="208">
        <v>19450</v>
      </c>
      <c r="W4" s="208">
        <v>22200</v>
      </c>
      <c r="X4" s="208">
        <v>25000</v>
      </c>
      <c r="Y4" s="208">
        <v>27750</v>
      </c>
      <c r="Z4" s="208">
        <v>30000</v>
      </c>
      <c r="AA4" s="208">
        <v>32200</v>
      </c>
      <c r="AB4" s="208">
        <v>34450</v>
      </c>
      <c r="AC4" s="208">
        <v>36650</v>
      </c>
      <c r="AD4" s="209">
        <v>23340</v>
      </c>
      <c r="AE4" s="209">
        <v>26640</v>
      </c>
      <c r="AF4" s="209">
        <v>30000</v>
      </c>
      <c r="AG4" s="209">
        <v>33300</v>
      </c>
      <c r="AH4" s="209">
        <v>36000</v>
      </c>
      <c r="AI4" s="209">
        <v>38640</v>
      </c>
      <c r="AJ4" s="209">
        <v>41340</v>
      </c>
      <c r="AK4" s="209">
        <v>43980</v>
      </c>
      <c r="AL4" s="165" t="s">
        <v>287</v>
      </c>
      <c r="AM4" s="165" t="s">
        <v>287</v>
      </c>
      <c r="AN4" s="165" t="s">
        <v>288</v>
      </c>
      <c r="AO4" s="165">
        <v>0</v>
      </c>
      <c r="AP4" s="165" t="s">
        <v>289</v>
      </c>
      <c r="AQ4" s="165" t="s">
        <v>290</v>
      </c>
      <c r="AR4" s="165">
        <v>1</v>
      </c>
      <c r="AS4" s="165" t="s">
        <v>289</v>
      </c>
    </row>
    <row r="5" spans="1:45">
      <c r="A5" s="165" t="str">
        <f t="shared" ref="A5:A68" si="0">CONCATENATE($B$2,C5)</f>
        <v>5/13/2016 - 4/13/2017Andrews</v>
      </c>
      <c r="B5" s="165" t="s">
        <v>293</v>
      </c>
      <c r="C5" s="165" t="s">
        <v>96</v>
      </c>
      <c r="D5" s="165">
        <v>78600</v>
      </c>
      <c r="E5" s="208">
        <v>22300</v>
      </c>
      <c r="F5" s="208">
        <v>25500</v>
      </c>
      <c r="G5" s="208">
        <v>28700</v>
      </c>
      <c r="H5" s="208">
        <v>31850</v>
      </c>
      <c r="I5" s="208">
        <v>34400</v>
      </c>
      <c r="J5" s="208">
        <v>36950</v>
      </c>
      <c r="K5" s="208">
        <v>39500</v>
      </c>
      <c r="L5" s="208">
        <v>42050</v>
      </c>
      <c r="M5" s="209">
        <v>26760</v>
      </c>
      <c r="N5" s="209">
        <v>30600</v>
      </c>
      <c r="O5" s="209">
        <v>34440</v>
      </c>
      <c r="P5" s="209">
        <v>38220</v>
      </c>
      <c r="Q5" s="209">
        <v>41280</v>
      </c>
      <c r="R5" s="209">
        <v>44340</v>
      </c>
      <c r="S5" s="209">
        <v>47400</v>
      </c>
      <c r="T5" s="209">
        <v>50460</v>
      </c>
      <c r="U5" s="165" t="s">
        <v>286</v>
      </c>
      <c r="V5" s="208">
        <v>28200</v>
      </c>
      <c r="W5" s="208">
        <v>32200</v>
      </c>
      <c r="X5" s="208">
        <v>36250</v>
      </c>
      <c r="Y5" s="208">
        <v>40250</v>
      </c>
      <c r="Z5" s="208">
        <v>43500</v>
      </c>
      <c r="AA5" s="208">
        <v>46700</v>
      </c>
      <c r="AB5" s="208">
        <v>49950</v>
      </c>
      <c r="AC5" s="208">
        <v>53150</v>
      </c>
      <c r="AD5" s="209">
        <v>33840</v>
      </c>
      <c r="AE5" s="209">
        <v>38640</v>
      </c>
      <c r="AF5" s="209">
        <v>43500</v>
      </c>
      <c r="AG5" s="209">
        <v>48300</v>
      </c>
      <c r="AH5" s="209">
        <v>52200</v>
      </c>
      <c r="AI5" s="209">
        <v>56040</v>
      </c>
      <c r="AJ5" s="209">
        <v>59940</v>
      </c>
      <c r="AK5" s="209">
        <v>63780</v>
      </c>
      <c r="AL5" s="165" t="s">
        <v>292</v>
      </c>
      <c r="AM5" s="165" t="s">
        <v>292</v>
      </c>
      <c r="AN5" s="165" t="s">
        <v>288</v>
      </c>
      <c r="AO5" s="165">
        <v>0</v>
      </c>
      <c r="AP5" s="165" t="s">
        <v>293</v>
      </c>
      <c r="AQ5" s="165" t="s">
        <v>290</v>
      </c>
      <c r="AR5" s="165">
        <v>3</v>
      </c>
      <c r="AS5" s="165" t="s">
        <v>293</v>
      </c>
    </row>
    <row r="6" spans="1:45">
      <c r="A6" s="165" t="str">
        <f t="shared" si="0"/>
        <v>5/13/2016 - 4/13/2017Angelina</v>
      </c>
      <c r="B6" s="165" t="s">
        <v>296</v>
      </c>
      <c r="C6" s="165" t="s">
        <v>97</v>
      </c>
      <c r="D6" s="165">
        <v>50500</v>
      </c>
      <c r="E6" s="208">
        <v>18350</v>
      </c>
      <c r="F6" s="208">
        <v>21000</v>
      </c>
      <c r="G6" s="208">
        <v>23600</v>
      </c>
      <c r="H6" s="208">
        <v>26200</v>
      </c>
      <c r="I6" s="208">
        <v>28300</v>
      </c>
      <c r="J6" s="208">
        <v>30400</v>
      </c>
      <c r="K6" s="208">
        <v>32500</v>
      </c>
      <c r="L6" s="208">
        <v>34600</v>
      </c>
      <c r="M6" s="209">
        <v>22020</v>
      </c>
      <c r="N6" s="209">
        <v>25200</v>
      </c>
      <c r="O6" s="209">
        <v>28320</v>
      </c>
      <c r="P6" s="209">
        <v>31440</v>
      </c>
      <c r="Q6" s="209">
        <v>33960</v>
      </c>
      <c r="R6" s="209">
        <v>36480</v>
      </c>
      <c r="S6" s="209">
        <v>39000</v>
      </c>
      <c r="T6" s="209">
        <v>41520</v>
      </c>
      <c r="U6" s="165" t="s">
        <v>301</v>
      </c>
      <c r="AL6" s="165" t="s">
        <v>295</v>
      </c>
      <c r="AM6" s="165" t="s">
        <v>295</v>
      </c>
      <c r="AN6" s="165" t="s">
        <v>288</v>
      </c>
      <c r="AO6" s="165">
        <v>0</v>
      </c>
      <c r="AP6" s="165" t="s">
        <v>296</v>
      </c>
      <c r="AQ6" s="165" t="s">
        <v>290</v>
      </c>
      <c r="AR6" s="165">
        <v>5</v>
      </c>
      <c r="AS6" s="165" t="s">
        <v>296</v>
      </c>
    </row>
    <row r="7" spans="1:45">
      <c r="A7" s="165" t="str">
        <f t="shared" si="0"/>
        <v>5/13/2016 - 4/13/2017Aransas</v>
      </c>
      <c r="B7" s="165" t="s">
        <v>299</v>
      </c>
      <c r="C7" s="165" t="s">
        <v>98</v>
      </c>
      <c r="D7" s="165">
        <v>57400</v>
      </c>
      <c r="E7" s="208">
        <v>20100</v>
      </c>
      <c r="F7" s="208">
        <v>23000</v>
      </c>
      <c r="G7" s="208">
        <v>25850</v>
      </c>
      <c r="H7" s="208">
        <v>28700</v>
      </c>
      <c r="I7" s="208">
        <v>31000</v>
      </c>
      <c r="J7" s="208">
        <v>33300</v>
      </c>
      <c r="K7" s="208">
        <v>35600</v>
      </c>
      <c r="L7" s="208">
        <v>37900</v>
      </c>
      <c r="M7" s="209">
        <v>24120</v>
      </c>
      <c r="N7" s="209">
        <v>27600</v>
      </c>
      <c r="O7" s="209">
        <v>31020</v>
      </c>
      <c r="P7" s="209">
        <v>34440</v>
      </c>
      <c r="Q7" s="209">
        <v>37200</v>
      </c>
      <c r="R7" s="209">
        <v>39960</v>
      </c>
      <c r="S7" s="209">
        <v>42720</v>
      </c>
      <c r="T7" s="209">
        <v>45480</v>
      </c>
      <c r="U7" s="165" t="s">
        <v>286</v>
      </c>
      <c r="V7" s="208">
        <v>20900</v>
      </c>
      <c r="W7" s="208">
        <v>23850</v>
      </c>
      <c r="X7" s="208">
        <v>26850</v>
      </c>
      <c r="Y7" s="208">
        <v>29800</v>
      </c>
      <c r="Z7" s="208">
        <v>32200</v>
      </c>
      <c r="AA7" s="208">
        <v>34600</v>
      </c>
      <c r="AB7" s="208">
        <v>37000</v>
      </c>
      <c r="AC7" s="208">
        <v>39350</v>
      </c>
      <c r="AD7" s="209">
        <v>25080</v>
      </c>
      <c r="AE7" s="209">
        <v>28620</v>
      </c>
      <c r="AF7" s="209">
        <v>32220</v>
      </c>
      <c r="AG7" s="209">
        <v>35760</v>
      </c>
      <c r="AH7" s="209">
        <v>38640</v>
      </c>
      <c r="AI7" s="209">
        <v>41520</v>
      </c>
      <c r="AJ7" s="209">
        <v>44400</v>
      </c>
      <c r="AK7" s="209">
        <v>47220</v>
      </c>
      <c r="AL7" s="165" t="s">
        <v>298</v>
      </c>
      <c r="AM7" s="165" t="s">
        <v>298</v>
      </c>
      <c r="AN7" s="165" t="s">
        <v>288</v>
      </c>
      <c r="AO7" s="165">
        <v>1</v>
      </c>
      <c r="AP7" s="165" t="s">
        <v>299</v>
      </c>
      <c r="AQ7" s="165" t="s">
        <v>290</v>
      </c>
      <c r="AR7" s="165">
        <v>7</v>
      </c>
      <c r="AS7" s="165" t="s">
        <v>299</v>
      </c>
    </row>
    <row r="8" spans="1:45">
      <c r="A8" s="165" t="str">
        <f t="shared" si="0"/>
        <v>5/13/2016 - 4/13/2017Archer</v>
      </c>
      <c r="B8" s="165" t="s">
        <v>303</v>
      </c>
      <c r="C8" s="165" t="s">
        <v>92</v>
      </c>
      <c r="D8" s="165">
        <v>57400</v>
      </c>
      <c r="E8" s="208">
        <v>20100</v>
      </c>
      <c r="F8" s="208">
        <v>23000</v>
      </c>
      <c r="G8" s="208">
        <v>25850</v>
      </c>
      <c r="H8" s="208">
        <v>28700</v>
      </c>
      <c r="I8" s="208">
        <v>31000</v>
      </c>
      <c r="J8" s="208">
        <v>33300</v>
      </c>
      <c r="K8" s="208">
        <v>35600</v>
      </c>
      <c r="L8" s="208">
        <v>37900</v>
      </c>
      <c r="M8" s="209">
        <v>24120</v>
      </c>
      <c r="N8" s="209">
        <v>27600</v>
      </c>
      <c r="O8" s="209">
        <v>31020</v>
      </c>
      <c r="P8" s="209">
        <v>34440</v>
      </c>
      <c r="Q8" s="209">
        <v>37200</v>
      </c>
      <c r="R8" s="209">
        <v>39960</v>
      </c>
      <c r="S8" s="209">
        <v>42720</v>
      </c>
      <c r="T8" s="209">
        <v>45480</v>
      </c>
      <c r="U8" s="165" t="s">
        <v>301</v>
      </c>
      <c r="AL8" s="165" t="s">
        <v>302</v>
      </c>
      <c r="AM8" s="165" t="s">
        <v>302</v>
      </c>
      <c r="AN8" s="165" t="s">
        <v>288</v>
      </c>
      <c r="AO8" s="165">
        <v>1</v>
      </c>
      <c r="AP8" s="165" t="s">
        <v>303</v>
      </c>
      <c r="AQ8" s="165" t="s">
        <v>290</v>
      </c>
      <c r="AR8" s="165">
        <v>9</v>
      </c>
      <c r="AS8" s="165" t="s">
        <v>303</v>
      </c>
    </row>
    <row r="9" spans="1:45">
      <c r="A9" s="165" t="str">
        <f t="shared" si="0"/>
        <v>5/13/2016 - 4/13/2017Armstrong</v>
      </c>
      <c r="B9" s="165" t="s">
        <v>306</v>
      </c>
      <c r="C9" s="165" t="s">
        <v>21</v>
      </c>
      <c r="D9" s="165">
        <v>63200</v>
      </c>
      <c r="E9" s="208">
        <v>22150</v>
      </c>
      <c r="F9" s="208">
        <v>25300</v>
      </c>
      <c r="G9" s="208">
        <v>28450</v>
      </c>
      <c r="H9" s="208">
        <v>31600</v>
      </c>
      <c r="I9" s="208">
        <v>34150</v>
      </c>
      <c r="J9" s="208">
        <v>36700</v>
      </c>
      <c r="K9" s="208">
        <v>39200</v>
      </c>
      <c r="L9" s="208">
        <v>41750</v>
      </c>
      <c r="M9" s="209">
        <v>26580</v>
      </c>
      <c r="N9" s="209">
        <v>30360</v>
      </c>
      <c r="O9" s="209">
        <v>34140</v>
      </c>
      <c r="P9" s="209">
        <v>37920</v>
      </c>
      <c r="Q9" s="209">
        <v>40980</v>
      </c>
      <c r="R9" s="209">
        <v>44040</v>
      </c>
      <c r="S9" s="209">
        <v>47040</v>
      </c>
      <c r="T9" s="209">
        <v>50100</v>
      </c>
      <c r="U9" s="165" t="s">
        <v>286</v>
      </c>
      <c r="V9" s="208">
        <v>22200</v>
      </c>
      <c r="W9" s="208">
        <v>25400</v>
      </c>
      <c r="X9" s="208">
        <v>28550</v>
      </c>
      <c r="Y9" s="208">
        <v>31700</v>
      </c>
      <c r="Z9" s="208">
        <v>34250</v>
      </c>
      <c r="AA9" s="208">
        <v>36800</v>
      </c>
      <c r="AB9" s="208">
        <v>39350</v>
      </c>
      <c r="AC9" s="208">
        <v>41850</v>
      </c>
      <c r="AD9" s="209">
        <v>26640</v>
      </c>
      <c r="AE9" s="209">
        <v>30480</v>
      </c>
      <c r="AF9" s="209">
        <v>34260</v>
      </c>
      <c r="AG9" s="209">
        <v>38040</v>
      </c>
      <c r="AH9" s="209">
        <v>41100</v>
      </c>
      <c r="AI9" s="209">
        <v>44160</v>
      </c>
      <c r="AJ9" s="209">
        <v>47220</v>
      </c>
      <c r="AK9" s="209">
        <v>50220</v>
      </c>
      <c r="AL9" s="165" t="s">
        <v>305</v>
      </c>
      <c r="AM9" s="165" t="s">
        <v>305</v>
      </c>
      <c r="AN9" s="165" t="s">
        <v>288</v>
      </c>
      <c r="AO9" s="165">
        <v>1</v>
      </c>
      <c r="AP9" s="165" t="s">
        <v>306</v>
      </c>
      <c r="AQ9" s="165" t="s">
        <v>290</v>
      </c>
      <c r="AR9" s="165">
        <v>11</v>
      </c>
      <c r="AS9" s="165" t="s">
        <v>306</v>
      </c>
    </row>
    <row r="10" spans="1:45">
      <c r="A10" s="165" t="str">
        <f t="shared" si="0"/>
        <v>5/13/2016 - 4/13/2017Atascosa</v>
      </c>
      <c r="B10" s="165" t="s">
        <v>309</v>
      </c>
      <c r="C10" s="165" t="s">
        <v>99</v>
      </c>
      <c r="D10" s="165">
        <v>54400</v>
      </c>
      <c r="E10" s="208">
        <v>19050</v>
      </c>
      <c r="F10" s="208">
        <v>21800</v>
      </c>
      <c r="G10" s="208">
        <v>24500</v>
      </c>
      <c r="H10" s="208">
        <v>27200</v>
      </c>
      <c r="I10" s="208">
        <v>29400</v>
      </c>
      <c r="J10" s="208">
        <v>31600</v>
      </c>
      <c r="K10" s="208">
        <v>33750</v>
      </c>
      <c r="L10" s="208">
        <v>35950</v>
      </c>
      <c r="M10" s="209">
        <v>22860</v>
      </c>
      <c r="N10" s="209">
        <v>26160</v>
      </c>
      <c r="O10" s="209">
        <v>29400</v>
      </c>
      <c r="P10" s="209">
        <v>32640</v>
      </c>
      <c r="Q10" s="209">
        <v>35280</v>
      </c>
      <c r="R10" s="209">
        <v>37920</v>
      </c>
      <c r="S10" s="209">
        <v>40500</v>
      </c>
      <c r="T10" s="209">
        <v>43140</v>
      </c>
      <c r="U10" s="165" t="s">
        <v>286</v>
      </c>
      <c r="V10" s="208">
        <v>19150</v>
      </c>
      <c r="W10" s="208">
        <v>21850</v>
      </c>
      <c r="X10" s="208">
        <v>24600</v>
      </c>
      <c r="Y10" s="208">
        <v>27300</v>
      </c>
      <c r="Z10" s="208">
        <v>29500</v>
      </c>
      <c r="AA10" s="208">
        <v>31700</v>
      </c>
      <c r="AB10" s="208">
        <v>33900</v>
      </c>
      <c r="AC10" s="208">
        <v>36050</v>
      </c>
      <c r="AD10" s="209">
        <v>22980</v>
      </c>
      <c r="AE10" s="209">
        <v>26220</v>
      </c>
      <c r="AF10" s="209">
        <v>29520</v>
      </c>
      <c r="AG10" s="209">
        <v>32760</v>
      </c>
      <c r="AH10" s="209">
        <v>35400</v>
      </c>
      <c r="AI10" s="209">
        <v>38040</v>
      </c>
      <c r="AJ10" s="209">
        <v>40680</v>
      </c>
      <c r="AK10" s="209">
        <v>43260</v>
      </c>
      <c r="AL10" s="165" t="s">
        <v>308</v>
      </c>
      <c r="AM10" s="165" t="s">
        <v>308</v>
      </c>
      <c r="AN10" s="165" t="s">
        <v>288</v>
      </c>
      <c r="AO10" s="165">
        <v>1</v>
      </c>
      <c r="AP10" s="165" t="s">
        <v>309</v>
      </c>
      <c r="AQ10" s="165" t="s">
        <v>290</v>
      </c>
      <c r="AR10" s="165">
        <v>13</v>
      </c>
      <c r="AS10" s="165" t="s">
        <v>309</v>
      </c>
    </row>
    <row r="11" spans="1:45">
      <c r="A11" s="165" t="str">
        <f t="shared" si="0"/>
        <v>5/13/2016 - 4/13/2017Austin</v>
      </c>
      <c r="B11" s="165" t="s">
        <v>312</v>
      </c>
      <c r="C11" s="165" t="s">
        <v>100</v>
      </c>
      <c r="D11" s="165">
        <v>66500</v>
      </c>
      <c r="E11" s="208">
        <v>23300</v>
      </c>
      <c r="F11" s="208">
        <v>26600</v>
      </c>
      <c r="G11" s="208">
        <v>29950</v>
      </c>
      <c r="H11" s="208">
        <v>33250</v>
      </c>
      <c r="I11" s="208">
        <v>35950</v>
      </c>
      <c r="J11" s="208">
        <v>38600</v>
      </c>
      <c r="K11" s="208">
        <v>41250</v>
      </c>
      <c r="L11" s="208">
        <v>43900</v>
      </c>
      <c r="M11" s="209">
        <v>27960</v>
      </c>
      <c r="N11" s="209">
        <v>31920</v>
      </c>
      <c r="O11" s="209">
        <v>35940</v>
      </c>
      <c r="P11" s="209">
        <v>39900</v>
      </c>
      <c r="Q11" s="209">
        <v>43140</v>
      </c>
      <c r="R11" s="209">
        <v>46320</v>
      </c>
      <c r="S11" s="209">
        <v>49500</v>
      </c>
      <c r="T11" s="209">
        <v>52680</v>
      </c>
      <c r="U11" s="165" t="s">
        <v>286</v>
      </c>
      <c r="V11" s="208">
        <v>23850</v>
      </c>
      <c r="W11" s="208">
        <v>27250</v>
      </c>
      <c r="X11" s="208">
        <v>30650</v>
      </c>
      <c r="Y11" s="208">
        <v>34050</v>
      </c>
      <c r="Z11" s="208">
        <v>36800</v>
      </c>
      <c r="AA11" s="208">
        <v>39500</v>
      </c>
      <c r="AB11" s="208">
        <v>42250</v>
      </c>
      <c r="AC11" s="208">
        <v>44950</v>
      </c>
      <c r="AD11" s="209">
        <v>28620</v>
      </c>
      <c r="AE11" s="209">
        <v>32700</v>
      </c>
      <c r="AF11" s="209">
        <v>36780</v>
      </c>
      <c r="AG11" s="209">
        <v>40860</v>
      </c>
      <c r="AH11" s="209">
        <v>44160</v>
      </c>
      <c r="AI11" s="209">
        <v>47400</v>
      </c>
      <c r="AJ11" s="209">
        <v>50700</v>
      </c>
      <c r="AK11" s="209">
        <v>53940</v>
      </c>
      <c r="AL11" s="165" t="s">
        <v>311</v>
      </c>
      <c r="AM11" s="165" t="s">
        <v>311</v>
      </c>
      <c r="AN11" s="165" t="s">
        <v>288</v>
      </c>
      <c r="AO11" s="165">
        <v>1</v>
      </c>
      <c r="AP11" s="165" t="s">
        <v>312</v>
      </c>
      <c r="AQ11" s="165" t="s">
        <v>290</v>
      </c>
      <c r="AR11" s="165">
        <v>15</v>
      </c>
      <c r="AS11" s="165" t="s">
        <v>312</v>
      </c>
    </row>
    <row r="12" spans="1:45">
      <c r="A12" s="165" t="str">
        <f t="shared" si="0"/>
        <v>5/13/2016 - 4/13/2017Bailey</v>
      </c>
      <c r="B12" s="165" t="s">
        <v>315</v>
      </c>
      <c r="C12" s="165" t="s">
        <v>101</v>
      </c>
      <c r="D12" s="165">
        <v>50000</v>
      </c>
      <c r="E12" s="208">
        <v>18350</v>
      </c>
      <c r="F12" s="208">
        <v>21000</v>
      </c>
      <c r="G12" s="208">
        <v>23600</v>
      </c>
      <c r="H12" s="208">
        <v>26200</v>
      </c>
      <c r="I12" s="208">
        <v>28300</v>
      </c>
      <c r="J12" s="208">
        <v>30400</v>
      </c>
      <c r="K12" s="208">
        <v>32500</v>
      </c>
      <c r="L12" s="208">
        <v>34600</v>
      </c>
      <c r="M12" s="209">
        <v>22020</v>
      </c>
      <c r="N12" s="209">
        <v>25200</v>
      </c>
      <c r="O12" s="209">
        <v>28320</v>
      </c>
      <c r="P12" s="209">
        <v>31440</v>
      </c>
      <c r="Q12" s="209">
        <v>33960</v>
      </c>
      <c r="R12" s="209">
        <v>36480</v>
      </c>
      <c r="S12" s="209">
        <v>39000</v>
      </c>
      <c r="T12" s="209">
        <v>41520</v>
      </c>
      <c r="U12" s="165" t="s">
        <v>286</v>
      </c>
      <c r="V12" s="208">
        <v>22400</v>
      </c>
      <c r="W12" s="208">
        <v>25600</v>
      </c>
      <c r="X12" s="208">
        <v>28800</v>
      </c>
      <c r="Y12" s="208">
        <v>31950</v>
      </c>
      <c r="Z12" s="208">
        <v>34550</v>
      </c>
      <c r="AA12" s="208">
        <v>37100</v>
      </c>
      <c r="AB12" s="208">
        <v>39650</v>
      </c>
      <c r="AC12" s="208">
        <v>42200</v>
      </c>
      <c r="AD12" s="209">
        <v>26880</v>
      </c>
      <c r="AE12" s="209">
        <v>30720</v>
      </c>
      <c r="AF12" s="209">
        <v>34560</v>
      </c>
      <c r="AG12" s="209">
        <v>38340</v>
      </c>
      <c r="AH12" s="209">
        <v>41460</v>
      </c>
      <c r="AI12" s="209">
        <v>44520</v>
      </c>
      <c r="AJ12" s="209">
        <v>47580</v>
      </c>
      <c r="AK12" s="209">
        <v>50640</v>
      </c>
      <c r="AL12" s="165" t="s">
        <v>314</v>
      </c>
      <c r="AM12" s="165" t="s">
        <v>314</v>
      </c>
      <c r="AN12" s="165" t="s">
        <v>288</v>
      </c>
      <c r="AO12" s="165">
        <v>0</v>
      </c>
      <c r="AP12" s="165" t="s">
        <v>315</v>
      </c>
      <c r="AQ12" s="165" t="s">
        <v>290</v>
      </c>
      <c r="AR12" s="165">
        <v>17</v>
      </c>
      <c r="AS12" s="165" t="s">
        <v>315</v>
      </c>
    </row>
    <row r="13" spans="1:45">
      <c r="A13" s="165" t="str">
        <f t="shared" si="0"/>
        <v>5/13/2016 - 4/13/2017Bandera</v>
      </c>
      <c r="B13" s="165" t="s">
        <v>318</v>
      </c>
      <c r="C13" s="165" t="s">
        <v>78</v>
      </c>
      <c r="D13" s="165">
        <v>62100</v>
      </c>
      <c r="E13" s="208">
        <v>21750</v>
      </c>
      <c r="F13" s="208">
        <v>24850</v>
      </c>
      <c r="G13" s="208">
        <v>27950</v>
      </c>
      <c r="H13" s="208">
        <v>31050</v>
      </c>
      <c r="I13" s="208">
        <v>33550</v>
      </c>
      <c r="J13" s="208">
        <v>36050</v>
      </c>
      <c r="K13" s="208">
        <v>38550</v>
      </c>
      <c r="L13" s="208">
        <v>41000</v>
      </c>
      <c r="M13" s="209">
        <v>26100</v>
      </c>
      <c r="N13" s="209">
        <v>29820</v>
      </c>
      <c r="O13" s="209">
        <v>33540</v>
      </c>
      <c r="P13" s="209">
        <v>37260</v>
      </c>
      <c r="Q13" s="209">
        <v>40260</v>
      </c>
      <c r="R13" s="209">
        <v>43260</v>
      </c>
      <c r="S13" s="209">
        <v>46260</v>
      </c>
      <c r="T13" s="209">
        <v>49200</v>
      </c>
      <c r="U13" s="165" t="s">
        <v>301</v>
      </c>
      <c r="AL13" s="165" t="s">
        <v>317</v>
      </c>
      <c r="AM13" s="165" t="s">
        <v>317</v>
      </c>
      <c r="AN13" s="165" t="s">
        <v>288</v>
      </c>
      <c r="AO13" s="165">
        <v>1</v>
      </c>
      <c r="AP13" s="165" t="s">
        <v>318</v>
      </c>
      <c r="AQ13" s="165" t="s">
        <v>290</v>
      </c>
      <c r="AR13" s="165">
        <v>19</v>
      </c>
      <c r="AS13" s="165" t="s">
        <v>318</v>
      </c>
    </row>
    <row r="14" spans="1:45">
      <c r="A14" s="165" t="str">
        <f t="shared" si="0"/>
        <v>5/13/2016 - 4/13/2017Bastrop</v>
      </c>
      <c r="B14" s="165" t="s">
        <v>321</v>
      </c>
      <c r="C14" s="165" t="s">
        <v>25</v>
      </c>
      <c r="D14" s="165">
        <v>77800</v>
      </c>
      <c r="E14" s="208">
        <v>27250</v>
      </c>
      <c r="F14" s="208">
        <v>31150</v>
      </c>
      <c r="G14" s="208">
        <v>35050</v>
      </c>
      <c r="H14" s="208">
        <v>38900</v>
      </c>
      <c r="I14" s="208">
        <v>42050</v>
      </c>
      <c r="J14" s="208">
        <v>45150</v>
      </c>
      <c r="K14" s="208">
        <v>48250</v>
      </c>
      <c r="L14" s="208">
        <v>51350</v>
      </c>
      <c r="M14" s="209">
        <v>32700</v>
      </c>
      <c r="N14" s="209">
        <v>37380</v>
      </c>
      <c r="O14" s="209">
        <v>42060</v>
      </c>
      <c r="P14" s="209">
        <v>46680</v>
      </c>
      <c r="Q14" s="209">
        <v>50460</v>
      </c>
      <c r="R14" s="209">
        <v>54180</v>
      </c>
      <c r="S14" s="209">
        <v>57900</v>
      </c>
      <c r="T14" s="209">
        <v>61620</v>
      </c>
      <c r="U14" s="165" t="s">
        <v>286</v>
      </c>
      <c r="V14" s="208">
        <v>28050</v>
      </c>
      <c r="W14" s="208">
        <v>32050</v>
      </c>
      <c r="X14" s="208">
        <v>36050</v>
      </c>
      <c r="Y14" s="208">
        <v>40050</v>
      </c>
      <c r="Z14" s="208">
        <v>43300</v>
      </c>
      <c r="AA14" s="208">
        <v>46500</v>
      </c>
      <c r="AB14" s="208">
        <v>49700</v>
      </c>
      <c r="AC14" s="208">
        <v>52900</v>
      </c>
      <c r="AD14" s="209">
        <v>33660</v>
      </c>
      <c r="AE14" s="209">
        <v>38460</v>
      </c>
      <c r="AF14" s="209">
        <v>43260</v>
      </c>
      <c r="AG14" s="209">
        <v>48060</v>
      </c>
      <c r="AH14" s="209">
        <v>51960</v>
      </c>
      <c r="AI14" s="209">
        <v>55800</v>
      </c>
      <c r="AJ14" s="209">
        <v>59640</v>
      </c>
      <c r="AK14" s="209">
        <v>63480</v>
      </c>
      <c r="AL14" s="165" t="s">
        <v>320</v>
      </c>
      <c r="AM14" s="165" t="s">
        <v>320</v>
      </c>
      <c r="AN14" s="165" t="s">
        <v>288</v>
      </c>
      <c r="AO14" s="165">
        <v>1</v>
      </c>
      <c r="AP14" s="165" t="s">
        <v>321</v>
      </c>
      <c r="AQ14" s="165" t="s">
        <v>290</v>
      </c>
      <c r="AR14" s="165">
        <v>21</v>
      </c>
      <c r="AS14" s="165" t="s">
        <v>321</v>
      </c>
    </row>
    <row r="15" spans="1:45">
      <c r="A15" s="165" t="str">
        <f t="shared" si="0"/>
        <v>5/13/2016 - 4/13/2017Baylor</v>
      </c>
      <c r="B15" s="165" t="s">
        <v>324</v>
      </c>
      <c r="C15" s="165" t="s">
        <v>102</v>
      </c>
      <c r="D15" s="165">
        <v>58200</v>
      </c>
      <c r="E15" s="208">
        <v>20400</v>
      </c>
      <c r="F15" s="208">
        <v>23300</v>
      </c>
      <c r="G15" s="208">
        <v>26200</v>
      </c>
      <c r="H15" s="208">
        <v>29100</v>
      </c>
      <c r="I15" s="208">
        <v>31450</v>
      </c>
      <c r="J15" s="208">
        <v>33800</v>
      </c>
      <c r="K15" s="208">
        <v>36100</v>
      </c>
      <c r="L15" s="208">
        <v>38450</v>
      </c>
      <c r="M15" s="209">
        <v>24480</v>
      </c>
      <c r="N15" s="209">
        <v>27960</v>
      </c>
      <c r="O15" s="209">
        <v>31440</v>
      </c>
      <c r="P15" s="209">
        <v>34920</v>
      </c>
      <c r="Q15" s="209">
        <v>37740</v>
      </c>
      <c r="R15" s="209">
        <v>40560</v>
      </c>
      <c r="S15" s="209">
        <v>43320</v>
      </c>
      <c r="T15" s="209">
        <v>46140</v>
      </c>
      <c r="U15" s="165" t="s">
        <v>286</v>
      </c>
      <c r="V15" s="208">
        <v>21600</v>
      </c>
      <c r="W15" s="208">
        <v>24700</v>
      </c>
      <c r="X15" s="208">
        <v>27800</v>
      </c>
      <c r="Y15" s="208">
        <v>30850</v>
      </c>
      <c r="Z15" s="208">
        <v>33350</v>
      </c>
      <c r="AA15" s="208">
        <v>35800</v>
      </c>
      <c r="AB15" s="208">
        <v>38300</v>
      </c>
      <c r="AC15" s="208">
        <v>40750</v>
      </c>
      <c r="AD15" s="209">
        <v>25920</v>
      </c>
      <c r="AE15" s="209">
        <v>29640</v>
      </c>
      <c r="AF15" s="209">
        <v>33360</v>
      </c>
      <c r="AG15" s="209">
        <v>37020</v>
      </c>
      <c r="AH15" s="209">
        <v>40020</v>
      </c>
      <c r="AI15" s="209">
        <v>42960</v>
      </c>
      <c r="AJ15" s="209">
        <v>45960</v>
      </c>
      <c r="AK15" s="209">
        <v>48900</v>
      </c>
      <c r="AL15" s="165" t="s">
        <v>323</v>
      </c>
      <c r="AM15" s="165" t="s">
        <v>323</v>
      </c>
      <c r="AN15" s="165" t="s">
        <v>288</v>
      </c>
      <c r="AO15" s="165">
        <v>0</v>
      </c>
      <c r="AP15" s="165" t="s">
        <v>324</v>
      </c>
      <c r="AQ15" s="165" t="s">
        <v>290</v>
      </c>
      <c r="AR15" s="165">
        <v>23</v>
      </c>
      <c r="AS15" s="165" t="s">
        <v>324</v>
      </c>
    </row>
    <row r="16" spans="1:45">
      <c r="A16" s="165" t="str">
        <f t="shared" si="0"/>
        <v>5/13/2016 - 4/13/2017Bee</v>
      </c>
      <c r="B16" s="165" t="s">
        <v>327</v>
      </c>
      <c r="C16" s="165" t="s">
        <v>103</v>
      </c>
      <c r="D16" s="165">
        <v>51600</v>
      </c>
      <c r="E16" s="208">
        <v>18350</v>
      </c>
      <c r="F16" s="208">
        <v>21000</v>
      </c>
      <c r="G16" s="208">
        <v>23600</v>
      </c>
      <c r="H16" s="208">
        <v>26200</v>
      </c>
      <c r="I16" s="208">
        <v>28300</v>
      </c>
      <c r="J16" s="208">
        <v>30400</v>
      </c>
      <c r="K16" s="208">
        <v>32500</v>
      </c>
      <c r="L16" s="208">
        <v>34600</v>
      </c>
      <c r="M16" s="209">
        <v>22020</v>
      </c>
      <c r="N16" s="209">
        <v>25200</v>
      </c>
      <c r="O16" s="209">
        <v>28320</v>
      </c>
      <c r="P16" s="209">
        <v>31440</v>
      </c>
      <c r="Q16" s="209">
        <v>33960</v>
      </c>
      <c r="R16" s="209">
        <v>36480</v>
      </c>
      <c r="S16" s="209">
        <v>39000</v>
      </c>
      <c r="T16" s="209">
        <v>41520</v>
      </c>
      <c r="U16" s="165" t="s">
        <v>286</v>
      </c>
      <c r="V16" s="208">
        <v>19900</v>
      </c>
      <c r="W16" s="208">
        <v>22750</v>
      </c>
      <c r="X16" s="208">
        <v>25600</v>
      </c>
      <c r="Y16" s="208">
        <v>28400</v>
      </c>
      <c r="Z16" s="208">
        <v>30700</v>
      </c>
      <c r="AA16" s="208">
        <v>32950</v>
      </c>
      <c r="AB16" s="208">
        <v>35250</v>
      </c>
      <c r="AC16" s="208">
        <v>37500</v>
      </c>
      <c r="AD16" s="209">
        <v>23880</v>
      </c>
      <c r="AE16" s="209">
        <v>27300</v>
      </c>
      <c r="AF16" s="209">
        <v>30720</v>
      </c>
      <c r="AG16" s="209">
        <v>34080</v>
      </c>
      <c r="AH16" s="209">
        <v>36840</v>
      </c>
      <c r="AI16" s="209">
        <v>39540</v>
      </c>
      <c r="AJ16" s="209">
        <v>42300</v>
      </c>
      <c r="AK16" s="209">
        <v>45000</v>
      </c>
      <c r="AL16" s="165" t="s">
        <v>326</v>
      </c>
      <c r="AM16" s="165" t="s">
        <v>326</v>
      </c>
      <c r="AN16" s="165" t="s">
        <v>288</v>
      </c>
      <c r="AO16" s="165">
        <v>0</v>
      </c>
      <c r="AP16" s="165" t="s">
        <v>327</v>
      </c>
      <c r="AQ16" s="165" t="s">
        <v>290</v>
      </c>
      <c r="AR16" s="165">
        <v>25</v>
      </c>
      <c r="AS16" s="165" t="s">
        <v>327</v>
      </c>
    </row>
    <row r="17" spans="1:45">
      <c r="A17" s="165" t="str">
        <f t="shared" si="0"/>
        <v>5/13/2016 - 4/13/2017Bell</v>
      </c>
      <c r="B17" s="165" t="s">
        <v>330</v>
      </c>
      <c r="C17" s="165" t="s">
        <v>60</v>
      </c>
      <c r="D17" s="165">
        <v>59300</v>
      </c>
      <c r="E17" s="208">
        <v>20800</v>
      </c>
      <c r="F17" s="208">
        <v>23750</v>
      </c>
      <c r="G17" s="208">
        <v>26700</v>
      </c>
      <c r="H17" s="208">
        <v>29650</v>
      </c>
      <c r="I17" s="208">
        <v>32050</v>
      </c>
      <c r="J17" s="208">
        <v>34400</v>
      </c>
      <c r="K17" s="208">
        <v>36800</v>
      </c>
      <c r="L17" s="208">
        <v>39150</v>
      </c>
      <c r="M17" s="209">
        <v>24960</v>
      </c>
      <c r="N17" s="209">
        <v>28500</v>
      </c>
      <c r="O17" s="209">
        <v>32040</v>
      </c>
      <c r="P17" s="209">
        <v>35580</v>
      </c>
      <c r="Q17" s="209">
        <v>38460</v>
      </c>
      <c r="R17" s="209">
        <v>41280</v>
      </c>
      <c r="S17" s="209">
        <v>44160</v>
      </c>
      <c r="T17" s="209">
        <v>46980</v>
      </c>
      <c r="U17" s="165" t="s">
        <v>301</v>
      </c>
      <c r="AL17" s="165" t="s">
        <v>329</v>
      </c>
      <c r="AM17" s="165" t="s">
        <v>329</v>
      </c>
      <c r="AN17" s="165" t="s">
        <v>288</v>
      </c>
      <c r="AO17" s="165">
        <v>1</v>
      </c>
      <c r="AP17" s="165" t="s">
        <v>330</v>
      </c>
      <c r="AQ17" s="165" t="s">
        <v>290</v>
      </c>
      <c r="AR17" s="165">
        <v>27</v>
      </c>
      <c r="AS17" s="165" t="s">
        <v>330</v>
      </c>
    </row>
    <row r="18" spans="1:45">
      <c r="A18" s="165" t="str">
        <f t="shared" si="0"/>
        <v>5/13/2016 - 4/13/2017Bexar</v>
      </c>
      <c r="B18" s="165" t="s">
        <v>332</v>
      </c>
      <c r="C18" s="165" t="s">
        <v>79</v>
      </c>
      <c r="D18" s="165">
        <v>62100</v>
      </c>
      <c r="E18" s="208">
        <v>21750</v>
      </c>
      <c r="F18" s="208">
        <v>24850</v>
      </c>
      <c r="G18" s="208">
        <v>27950</v>
      </c>
      <c r="H18" s="208">
        <v>31050</v>
      </c>
      <c r="I18" s="208">
        <v>33550</v>
      </c>
      <c r="J18" s="208">
        <v>36050</v>
      </c>
      <c r="K18" s="208">
        <v>38550</v>
      </c>
      <c r="L18" s="208">
        <v>41000</v>
      </c>
      <c r="M18" s="209">
        <v>26100</v>
      </c>
      <c r="N18" s="209">
        <v>29820</v>
      </c>
      <c r="O18" s="209">
        <v>33540</v>
      </c>
      <c r="P18" s="209">
        <v>37260</v>
      </c>
      <c r="Q18" s="209">
        <v>40260</v>
      </c>
      <c r="R18" s="209">
        <v>43260</v>
      </c>
      <c r="S18" s="209">
        <v>46260</v>
      </c>
      <c r="T18" s="209">
        <v>49200</v>
      </c>
      <c r="U18" s="165" t="s">
        <v>301</v>
      </c>
      <c r="AL18" s="165" t="s">
        <v>331</v>
      </c>
      <c r="AM18" s="165" t="s">
        <v>331</v>
      </c>
      <c r="AN18" s="165" t="s">
        <v>288</v>
      </c>
      <c r="AO18" s="165">
        <v>1</v>
      </c>
      <c r="AP18" s="165" t="s">
        <v>332</v>
      </c>
      <c r="AQ18" s="165" t="s">
        <v>290</v>
      </c>
      <c r="AR18" s="165">
        <v>29</v>
      </c>
      <c r="AS18" s="165" t="s">
        <v>332</v>
      </c>
    </row>
    <row r="19" spans="1:45">
      <c r="A19" s="165" t="str">
        <f t="shared" si="0"/>
        <v>5/13/2016 - 4/13/2017Blanco</v>
      </c>
      <c r="B19" s="165" t="s">
        <v>335</v>
      </c>
      <c r="C19" s="165" t="s">
        <v>104</v>
      </c>
      <c r="D19" s="165">
        <v>70400</v>
      </c>
      <c r="E19" s="208">
        <v>24650</v>
      </c>
      <c r="F19" s="208">
        <v>28200</v>
      </c>
      <c r="G19" s="208">
        <v>31700</v>
      </c>
      <c r="H19" s="208">
        <v>35200</v>
      </c>
      <c r="I19" s="208">
        <v>38050</v>
      </c>
      <c r="J19" s="208">
        <v>40850</v>
      </c>
      <c r="K19" s="208">
        <v>43650</v>
      </c>
      <c r="L19" s="208">
        <v>46500</v>
      </c>
      <c r="M19" s="209">
        <v>29580</v>
      </c>
      <c r="N19" s="209">
        <v>33840</v>
      </c>
      <c r="O19" s="209">
        <v>38040</v>
      </c>
      <c r="P19" s="209">
        <v>42240</v>
      </c>
      <c r="Q19" s="209">
        <v>45660</v>
      </c>
      <c r="R19" s="209">
        <v>49020</v>
      </c>
      <c r="S19" s="209">
        <v>52380</v>
      </c>
      <c r="T19" s="209">
        <v>55800</v>
      </c>
      <c r="U19" s="165" t="s">
        <v>286</v>
      </c>
      <c r="V19" s="208">
        <v>26400</v>
      </c>
      <c r="W19" s="208">
        <v>30200</v>
      </c>
      <c r="X19" s="208">
        <v>33950</v>
      </c>
      <c r="Y19" s="208">
        <v>37700</v>
      </c>
      <c r="Z19" s="208">
        <v>40750</v>
      </c>
      <c r="AA19" s="208">
        <v>43750</v>
      </c>
      <c r="AB19" s="208">
        <v>46750</v>
      </c>
      <c r="AC19" s="208">
        <v>49800</v>
      </c>
      <c r="AD19" s="209">
        <v>31680</v>
      </c>
      <c r="AE19" s="209">
        <v>36240</v>
      </c>
      <c r="AF19" s="209">
        <v>40740</v>
      </c>
      <c r="AG19" s="209">
        <v>45240</v>
      </c>
      <c r="AH19" s="209">
        <v>48900</v>
      </c>
      <c r="AI19" s="209">
        <v>52500</v>
      </c>
      <c r="AJ19" s="209">
        <v>56100</v>
      </c>
      <c r="AK19" s="209">
        <v>59760</v>
      </c>
      <c r="AL19" s="165" t="s">
        <v>334</v>
      </c>
      <c r="AM19" s="165" t="s">
        <v>334</v>
      </c>
      <c r="AN19" s="165" t="s">
        <v>288</v>
      </c>
      <c r="AO19" s="165">
        <v>0</v>
      </c>
      <c r="AP19" s="165" t="s">
        <v>335</v>
      </c>
      <c r="AQ19" s="165" t="s">
        <v>290</v>
      </c>
      <c r="AR19" s="165">
        <v>31</v>
      </c>
      <c r="AS19" s="165" t="s">
        <v>335</v>
      </c>
    </row>
    <row r="20" spans="1:45">
      <c r="A20" s="165" t="str">
        <f t="shared" si="0"/>
        <v>5/13/2016 - 4/13/2017Borden</v>
      </c>
      <c r="B20" s="165" t="s">
        <v>338</v>
      </c>
      <c r="C20" s="165" t="s">
        <v>105</v>
      </c>
      <c r="D20" s="165">
        <v>78300</v>
      </c>
      <c r="E20" s="208">
        <v>21950</v>
      </c>
      <c r="F20" s="208">
        <v>25050</v>
      </c>
      <c r="G20" s="208">
        <v>28200</v>
      </c>
      <c r="H20" s="208">
        <v>31300</v>
      </c>
      <c r="I20" s="208">
        <v>33850</v>
      </c>
      <c r="J20" s="208">
        <v>36350</v>
      </c>
      <c r="K20" s="208">
        <v>38850</v>
      </c>
      <c r="L20" s="208">
        <v>41350</v>
      </c>
      <c r="M20" s="209">
        <v>26340</v>
      </c>
      <c r="N20" s="209">
        <v>30060</v>
      </c>
      <c r="O20" s="209">
        <v>33840</v>
      </c>
      <c r="P20" s="209">
        <v>37560</v>
      </c>
      <c r="Q20" s="209">
        <v>40620</v>
      </c>
      <c r="R20" s="209">
        <v>43620</v>
      </c>
      <c r="S20" s="209">
        <v>46620</v>
      </c>
      <c r="T20" s="209">
        <v>49620</v>
      </c>
      <c r="U20" s="165" t="s">
        <v>286</v>
      </c>
      <c r="V20" s="208">
        <v>30100</v>
      </c>
      <c r="W20" s="208">
        <v>34400</v>
      </c>
      <c r="X20" s="208">
        <v>38700</v>
      </c>
      <c r="Y20" s="208">
        <v>42950</v>
      </c>
      <c r="Z20" s="208">
        <v>46400</v>
      </c>
      <c r="AA20" s="208">
        <v>49850</v>
      </c>
      <c r="AB20" s="208">
        <v>53300</v>
      </c>
      <c r="AC20" s="208">
        <v>56700</v>
      </c>
      <c r="AD20" s="209">
        <v>36120</v>
      </c>
      <c r="AE20" s="209">
        <v>41280</v>
      </c>
      <c r="AF20" s="209">
        <v>46440</v>
      </c>
      <c r="AG20" s="209">
        <v>51540</v>
      </c>
      <c r="AH20" s="209">
        <v>55680</v>
      </c>
      <c r="AI20" s="209">
        <v>59820</v>
      </c>
      <c r="AJ20" s="209">
        <v>63960</v>
      </c>
      <c r="AK20" s="209">
        <v>68040</v>
      </c>
      <c r="AL20" s="165" t="s">
        <v>337</v>
      </c>
      <c r="AM20" s="165" t="s">
        <v>337</v>
      </c>
      <c r="AN20" s="165" t="s">
        <v>288</v>
      </c>
      <c r="AO20" s="165">
        <v>0</v>
      </c>
      <c r="AP20" s="165" t="s">
        <v>338</v>
      </c>
      <c r="AQ20" s="165" t="s">
        <v>290</v>
      </c>
      <c r="AR20" s="165">
        <v>33</v>
      </c>
      <c r="AS20" s="165" t="s">
        <v>338</v>
      </c>
    </row>
    <row r="21" spans="1:45">
      <c r="A21" s="165" t="str">
        <f t="shared" si="0"/>
        <v>5/13/2016 - 4/13/2017Bosque</v>
      </c>
      <c r="B21" s="165" t="s">
        <v>341</v>
      </c>
      <c r="C21" s="165" t="s">
        <v>106</v>
      </c>
      <c r="D21" s="165">
        <v>55300</v>
      </c>
      <c r="E21" s="208">
        <v>19400</v>
      </c>
      <c r="F21" s="208">
        <v>22150</v>
      </c>
      <c r="G21" s="208">
        <v>24900</v>
      </c>
      <c r="H21" s="208">
        <v>27650</v>
      </c>
      <c r="I21" s="208">
        <v>29900</v>
      </c>
      <c r="J21" s="208">
        <v>32100</v>
      </c>
      <c r="K21" s="208">
        <v>34300</v>
      </c>
      <c r="L21" s="208">
        <v>36500</v>
      </c>
      <c r="M21" s="209">
        <v>23280</v>
      </c>
      <c r="N21" s="209">
        <v>26580</v>
      </c>
      <c r="O21" s="209">
        <v>29880</v>
      </c>
      <c r="P21" s="209">
        <v>33180</v>
      </c>
      <c r="Q21" s="209">
        <v>35880</v>
      </c>
      <c r="R21" s="209">
        <v>38520</v>
      </c>
      <c r="S21" s="209">
        <v>41160</v>
      </c>
      <c r="T21" s="209">
        <v>43800</v>
      </c>
      <c r="U21" s="165" t="s">
        <v>286</v>
      </c>
      <c r="V21" s="208">
        <v>20350</v>
      </c>
      <c r="W21" s="208">
        <v>23250</v>
      </c>
      <c r="X21" s="208">
        <v>26150</v>
      </c>
      <c r="Y21" s="208">
        <v>29050</v>
      </c>
      <c r="Z21" s="208">
        <v>31400</v>
      </c>
      <c r="AA21" s="208">
        <v>33700</v>
      </c>
      <c r="AB21" s="208">
        <v>36050</v>
      </c>
      <c r="AC21" s="208">
        <v>38350</v>
      </c>
      <c r="AD21" s="209">
        <v>24420</v>
      </c>
      <c r="AE21" s="209">
        <v>27900</v>
      </c>
      <c r="AF21" s="209">
        <v>31380</v>
      </c>
      <c r="AG21" s="209">
        <v>34860</v>
      </c>
      <c r="AH21" s="209">
        <v>37680</v>
      </c>
      <c r="AI21" s="209">
        <v>40440</v>
      </c>
      <c r="AJ21" s="209">
        <v>43260</v>
      </c>
      <c r="AK21" s="209">
        <v>46020</v>
      </c>
      <c r="AL21" s="165" t="s">
        <v>340</v>
      </c>
      <c r="AM21" s="165" t="s">
        <v>340</v>
      </c>
      <c r="AN21" s="165" t="s">
        <v>288</v>
      </c>
      <c r="AO21" s="165">
        <v>0</v>
      </c>
      <c r="AP21" s="165" t="s">
        <v>341</v>
      </c>
      <c r="AQ21" s="165" t="s">
        <v>290</v>
      </c>
      <c r="AR21" s="165">
        <v>35</v>
      </c>
      <c r="AS21" s="165" t="s">
        <v>341</v>
      </c>
    </row>
    <row r="22" spans="1:45">
      <c r="A22" s="165" t="str">
        <f t="shared" si="0"/>
        <v>5/13/2016 - 4/13/2017Bowie</v>
      </c>
      <c r="B22" s="165" t="s">
        <v>344</v>
      </c>
      <c r="C22" s="165" t="s">
        <v>84</v>
      </c>
      <c r="D22" s="165">
        <v>54100</v>
      </c>
      <c r="E22" s="208">
        <v>18950</v>
      </c>
      <c r="F22" s="208">
        <v>21650</v>
      </c>
      <c r="G22" s="208">
        <v>24350</v>
      </c>
      <c r="H22" s="208">
        <v>27050</v>
      </c>
      <c r="I22" s="208">
        <v>29250</v>
      </c>
      <c r="J22" s="208">
        <v>31400</v>
      </c>
      <c r="K22" s="208">
        <v>33550</v>
      </c>
      <c r="L22" s="208">
        <v>35750</v>
      </c>
      <c r="M22" s="209">
        <v>22740</v>
      </c>
      <c r="N22" s="209">
        <v>25980</v>
      </c>
      <c r="O22" s="209">
        <v>29220</v>
      </c>
      <c r="P22" s="209">
        <v>32460</v>
      </c>
      <c r="Q22" s="209">
        <v>35100</v>
      </c>
      <c r="R22" s="209">
        <v>37680</v>
      </c>
      <c r="S22" s="209">
        <v>40260</v>
      </c>
      <c r="T22" s="209">
        <v>42900</v>
      </c>
      <c r="U22" s="165" t="s">
        <v>286</v>
      </c>
      <c r="V22" s="208">
        <v>20100</v>
      </c>
      <c r="W22" s="208">
        <v>22950</v>
      </c>
      <c r="X22" s="208">
        <v>25800</v>
      </c>
      <c r="Y22" s="208">
        <v>28650</v>
      </c>
      <c r="Z22" s="208">
        <v>30950</v>
      </c>
      <c r="AA22" s="208">
        <v>33250</v>
      </c>
      <c r="AB22" s="208">
        <v>35550</v>
      </c>
      <c r="AC22" s="208">
        <v>37850</v>
      </c>
      <c r="AD22" s="209">
        <v>24120</v>
      </c>
      <c r="AE22" s="209">
        <v>27540</v>
      </c>
      <c r="AF22" s="209">
        <v>30960</v>
      </c>
      <c r="AG22" s="209">
        <v>34380</v>
      </c>
      <c r="AH22" s="209">
        <v>37140</v>
      </c>
      <c r="AI22" s="209">
        <v>39900</v>
      </c>
      <c r="AJ22" s="209">
        <v>42660</v>
      </c>
      <c r="AK22" s="209">
        <v>45420</v>
      </c>
      <c r="AL22" s="165" t="s">
        <v>343</v>
      </c>
      <c r="AM22" s="165" t="s">
        <v>343</v>
      </c>
      <c r="AN22" s="165" t="s">
        <v>288</v>
      </c>
      <c r="AO22" s="165">
        <v>1</v>
      </c>
      <c r="AP22" s="165" t="s">
        <v>344</v>
      </c>
      <c r="AQ22" s="165" t="s">
        <v>290</v>
      </c>
      <c r="AR22" s="165">
        <v>37</v>
      </c>
      <c r="AS22" s="165" t="s">
        <v>344</v>
      </c>
    </row>
    <row r="23" spans="1:45">
      <c r="A23" s="165" t="str">
        <f t="shared" si="0"/>
        <v>5/13/2016 - 4/13/2017Brazoria</v>
      </c>
      <c r="B23" s="165" t="s">
        <v>347</v>
      </c>
      <c r="C23" s="165" t="s">
        <v>107</v>
      </c>
      <c r="D23" s="165">
        <v>82700</v>
      </c>
      <c r="E23" s="208">
        <v>28950</v>
      </c>
      <c r="F23" s="208">
        <v>33100</v>
      </c>
      <c r="G23" s="208">
        <v>37250</v>
      </c>
      <c r="H23" s="208">
        <v>41350</v>
      </c>
      <c r="I23" s="208">
        <v>44700</v>
      </c>
      <c r="J23" s="208">
        <v>48000</v>
      </c>
      <c r="K23" s="208">
        <v>51300</v>
      </c>
      <c r="L23" s="208">
        <v>54600</v>
      </c>
      <c r="M23" s="209">
        <v>34740</v>
      </c>
      <c r="N23" s="209">
        <v>39720</v>
      </c>
      <c r="O23" s="209">
        <v>44700</v>
      </c>
      <c r="P23" s="209">
        <v>49620</v>
      </c>
      <c r="Q23" s="209">
        <v>53640</v>
      </c>
      <c r="R23" s="209">
        <v>57600</v>
      </c>
      <c r="S23" s="209">
        <v>61560</v>
      </c>
      <c r="T23" s="209">
        <v>65520</v>
      </c>
      <c r="U23" s="165" t="s">
        <v>301</v>
      </c>
      <c r="AL23" s="165" t="s">
        <v>346</v>
      </c>
      <c r="AM23" s="165" t="s">
        <v>346</v>
      </c>
      <c r="AN23" s="165" t="s">
        <v>288</v>
      </c>
      <c r="AO23" s="165">
        <v>1</v>
      </c>
      <c r="AP23" s="165" t="s">
        <v>347</v>
      </c>
      <c r="AQ23" s="165" t="s">
        <v>290</v>
      </c>
      <c r="AR23" s="165">
        <v>39</v>
      </c>
      <c r="AS23" s="165" t="s">
        <v>347</v>
      </c>
    </row>
    <row r="24" spans="1:45">
      <c r="A24" s="165" t="str">
        <f t="shared" si="0"/>
        <v>5/13/2016 - 4/13/2017Brazos</v>
      </c>
      <c r="B24" s="165" t="s">
        <v>350</v>
      </c>
      <c r="C24" s="165" t="s">
        <v>34</v>
      </c>
      <c r="D24" s="165">
        <v>58900</v>
      </c>
      <c r="E24" s="208">
        <v>20650</v>
      </c>
      <c r="F24" s="208">
        <v>23600</v>
      </c>
      <c r="G24" s="208">
        <v>26550</v>
      </c>
      <c r="H24" s="208">
        <v>29450</v>
      </c>
      <c r="I24" s="208">
        <v>31850</v>
      </c>
      <c r="J24" s="208">
        <v>34200</v>
      </c>
      <c r="K24" s="208">
        <v>36550</v>
      </c>
      <c r="L24" s="208">
        <v>38900</v>
      </c>
      <c r="M24" s="209">
        <v>24780</v>
      </c>
      <c r="N24" s="209">
        <v>28320</v>
      </c>
      <c r="O24" s="209">
        <v>31860</v>
      </c>
      <c r="P24" s="209">
        <v>35340</v>
      </c>
      <c r="Q24" s="209">
        <v>38220</v>
      </c>
      <c r="R24" s="209">
        <v>41040</v>
      </c>
      <c r="S24" s="209">
        <v>43860</v>
      </c>
      <c r="T24" s="209">
        <v>46680</v>
      </c>
      <c r="U24" s="165" t="s">
        <v>286</v>
      </c>
      <c r="V24" s="208">
        <v>21700</v>
      </c>
      <c r="W24" s="208">
        <v>24800</v>
      </c>
      <c r="X24" s="208">
        <v>27900</v>
      </c>
      <c r="Y24" s="208">
        <v>31000</v>
      </c>
      <c r="Z24" s="208">
        <v>33500</v>
      </c>
      <c r="AA24" s="208">
        <v>36000</v>
      </c>
      <c r="AB24" s="208">
        <v>38450</v>
      </c>
      <c r="AC24" s="208">
        <v>40950</v>
      </c>
      <c r="AD24" s="209">
        <v>26040</v>
      </c>
      <c r="AE24" s="209">
        <v>29760</v>
      </c>
      <c r="AF24" s="209">
        <v>33480</v>
      </c>
      <c r="AG24" s="209">
        <v>37200</v>
      </c>
      <c r="AH24" s="209">
        <v>40200</v>
      </c>
      <c r="AI24" s="209">
        <v>43200</v>
      </c>
      <c r="AJ24" s="209">
        <v>46140</v>
      </c>
      <c r="AK24" s="209">
        <v>49140</v>
      </c>
      <c r="AL24" s="165" t="s">
        <v>349</v>
      </c>
      <c r="AM24" s="165" t="s">
        <v>349</v>
      </c>
      <c r="AN24" s="165" t="s">
        <v>288</v>
      </c>
      <c r="AO24" s="165">
        <v>1</v>
      </c>
      <c r="AP24" s="165" t="s">
        <v>350</v>
      </c>
      <c r="AQ24" s="165" t="s">
        <v>290</v>
      </c>
      <c r="AR24" s="165">
        <v>41</v>
      </c>
      <c r="AS24" s="165" t="s">
        <v>350</v>
      </c>
    </row>
    <row r="25" spans="1:45">
      <c r="A25" s="165" t="str">
        <f t="shared" si="0"/>
        <v>5/13/2016 - 4/13/2017Brewster</v>
      </c>
      <c r="B25" s="165" t="s">
        <v>353</v>
      </c>
      <c r="C25" s="165" t="s">
        <v>108</v>
      </c>
      <c r="D25" s="165">
        <v>57400</v>
      </c>
      <c r="E25" s="208">
        <v>20100</v>
      </c>
      <c r="F25" s="208">
        <v>23000</v>
      </c>
      <c r="G25" s="208">
        <v>25850</v>
      </c>
      <c r="H25" s="208">
        <v>28700</v>
      </c>
      <c r="I25" s="208">
        <v>31000</v>
      </c>
      <c r="J25" s="208">
        <v>33300</v>
      </c>
      <c r="K25" s="208">
        <v>35600</v>
      </c>
      <c r="L25" s="208">
        <v>37900</v>
      </c>
      <c r="M25" s="209">
        <v>24120</v>
      </c>
      <c r="N25" s="209">
        <v>27600</v>
      </c>
      <c r="O25" s="209">
        <v>31020</v>
      </c>
      <c r="P25" s="209">
        <v>34440</v>
      </c>
      <c r="Q25" s="209">
        <v>37200</v>
      </c>
      <c r="R25" s="209">
        <v>39960</v>
      </c>
      <c r="S25" s="209">
        <v>42720</v>
      </c>
      <c r="T25" s="209">
        <v>45480</v>
      </c>
      <c r="U25" s="165" t="s">
        <v>286</v>
      </c>
      <c r="V25" s="208">
        <v>23200</v>
      </c>
      <c r="W25" s="208">
        <v>26500</v>
      </c>
      <c r="X25" s="208">
        <v>29800</v>
      </c>
      <c r="Y25" s="208">
        <v>33100</v>
      </c>
      <c r="Z25" s="208">
        <v>35750</v>
      </c>
      <c r="AA25" s="208">
        <v>38400</v>
      </c>
      <c r="AB25" s="208">
        <v>41050</v>
      </c>
      <c r="AC25" s="208">
        <v>43700</v>
      </c>
      <c r="AD25" s="209">
        <v>27840</v>
      </c>
      <c r="AE25" s="209">
        <v>31800</v>
      </c>
      <c r="AF25" s="209">
        <v>35760</v>
      </c>
      <c r="AG25" s="209">
        <v>39720</v>
      </c>
      <c r="AH25" s="209">
        <v>42900</v>
      </c>
      <c r="AI25" s="209">
        <v>46080</v>
      </c>
      <c r="AJ25" s="209">
        <v>49260</v>
      </c>
      <c r="AK25" s="209">
        <v>52440</v>
      </c>
      <c r="AL25" s="165" t="s">
        <v>352</v>
      </c>
      <c r="AM25" s="165" t="s">
        <v>352</v>
      </c>
      <c r="AN25" s="165" t="s">
        <v>288</v>
      </c>
      <c r="AO25" s="165">
        <v>0</v>
      </c>
      <c r="AP25" s="165" t="s">
        <v>353</v>
      </c>
      <c r="AQ25" s="165" t="s">
        <v>290</v>
      </c>
      <c r="AR25" s="165">
        <v>43</v>
      </c>
      <c r="AS25" s="165" t="s">
        <v>353</v>
      </c>
    </row>
    <row r="26" spans="1:45">
      <c r="A26" s="165" t="str">
        <f t="shared" si="0"/>
        <v>5/13/2016 - 4/13/2017Briscoe</v>
      </c>
      <c r="B26" s="165" t="s">
        <v>356</v>
      </c>
      <c r="C26" s="165" t="s">
        <v>109</v>
      </c>
      <c r="D26" s="165">
        <v>51900</v>
      </c>
      <c r="E26" s="208">
        <v>18350</v>
      </c>
      <c r="F26" s="208">
        <v>21000</v>
      </c>
      <c r="G26" s="208">
        <v>23600</v>
      </c>
      <c r="H26" s="208">
        <v>26200</v>
      </c>
      <c r="I26" s="208">
        <v>28300</v>
      </c>
      <c r="J26" s="208">
        <v>30400</v>
      </c>
      <c r="K26" s="208">
        <v>32500</v>
      </c>
      <c r="L26" s="208">
        <v>34600</v>
      </c>
      <c r="M26" s="209">
        <v>22020</v>
      </c>
      <c r="N26" s="209">
        <v>25200</v>
      </c>
      <c r="O26" s="209">
        <v>28320</v>
      </c>
      <c r="P26" s="209">
        <v>31440</v>
      </c>
      <c r="Q26" s="209">
        <v>33960</v>
      </c>
      <c r="R26" s="209">
        <v>36480</v>
      </c>
      <c r="S26" s="209">
        <v>39000</v>
      </c>
      <c r="T26" s="209">
        <v>41520</v>
      </c>
      <c r="U26" s="165" t="s">
        <v>286</v>
      </c>
      <c r="V26" s="208">
        <v>19050</v>
      </c>
      <c r="W26" s="208">
        <v>21750</v>
      </c>
      <c r="X26" s="208">
        <v>24450</v>
      </c>
      <c r="Y26" s="208">
        <v>27150</v>
      </c>
      <c r="Z26" s="208">
        <v>29350</v>
      </c>
      <c r="AA26" s="208">
        <v>31500</v>
      </c>
      <c r="AB26" s="208">
        <v>33700</v>
      </c>
      <c r="AC26" s="208">
        <v>35850</v>
      </c>
      <c r="AD26" s="209">
        <v>22860</v>
      </c>
      <c r="AE26" s="209">
        <v>26100</v>
      </c>
      <c r="AF26" s="209">
        <v>29340</v>
      </c>
      <c r="AG26" s="209">
        <v>32580</v>
      </c>
      <c r="AH26" s="209">
        <v>35220</v>
      </c>
      <c r="AI26" s="209">
        <v>37800</v>
      </c>
      <c r="AJ26" s="209">
        <v>40440</v>
      </c>
      <c r="AK26" s="209">
        <v>43020</v>
      </c>
      <c r="AL26" s="165" t="s">
        <v>355</v>
      </c>
      <c r="AM26" s="165" t="s">
        <v>355</v>
      </c>
      <c r="AN26" s="165" t="s">
        <v>288</v>
      </c>
      <c r="AO26" s="165">
        <v>0</v>
      </c>
      <c r="AP26" s="165" t="s">
        <v>356</v>
      </c>
      <c r="AQ26" s="165" t="s">
        <v>290</v>
      </c>
      <c r="AR26" s="165">
        <v>45</v>
      </c>
      <c r="AS26" s="165" t="s">
        <v>356</v>
      </c>
    </row>
    <row r="27" spans="1:45">
      <c r="A27" s="165" t="str">
        <f t="shared" si="0"/>
        <v>5/13/2016 - 4/13/2017Brooks</v>
      </c>
      <c r="B27" s="165" t="s">
        <v>359</v>
      </c>
      <c r="C27" s="165" t="s">
        <v>110</v>
      </c>
      <c r="D27" s="165">
        <v>29300</v>
      </c>
      <c r="E27" s="208">
        <v>18350</v>
      </c>
      <c r="F27" s="208">
        <v>21000</v>
      </c>
      <c r="G27" s="208">
        <v>23600</v>
      </c>
      <c r="H27" s="208">
        <v>26200</v>
      </c>
      <c r="I27" s="208">
        <v>28300</v>
      </c>
      <c r="J27" s="208">
        <v>30400</v>
      </c>
      <c r="K27" s="208">
        <v>32500</v>
      </c>
      <c r="L27" s="208">
        <v>34600</v>
      </c>
      <c r="M27" s="209">
        <v>22020</v>
      </c>
      <c r="N27" s="209">
        <v>25200</v>
      </c>
      <c r="O27" s="209">
        <v>28320</v>
      </c>
      <c r="P27" s="209">
        <v>31440</v>
      </c>
      <c r="Q27" s="209">
        <v>33960</v>
      </c>
      <c r="R27" s="209">
        <v>36480</v>
      </c>
      <c r="S27" s="209">
        <v>39000</v>
      </c>
      <c r="T27" s="209">
        <v>41520</v>
      </c>
      <c r="U27" s="165" t="s">
        <v>301</v>
      </c>
      <c r="AL27" s="165" t="s">
        <v>358</v>
      </c>
      <c r="AM27" s="165" t="s">
        <v>358</v>
      </c>
      <c r="AN27" s="165" t="s">
        <v>288</v>
      </c>
      <c r="AO27" s="165">
        <v>0</v>
      </c>
      <c r="AP27" s="165" t="s">
        <v>359</v>
      </c>
      <c r="AQ27" s="165" t="s">
        <v>290</v>
      </c>
      <c r="AR27" s="165">
        <v>47</v>
      </c>
      <c r="AS27" s="165" t="s">
        <v>359</v>
      </c>
    </row>
    <row r="28" spans="1:45">
      <c r="A28" s="165" t="str">
        <f t="shared" si="0"/>
        <v>5/13/2016 - 4/13/2017Brown</v>
      </c>
      <c r="B28" s="165" t="s">
        <v>362</v>
      </c>
      <c r="C28" s="165" t="s">
        <v>111</v>
      </c>
      <c r="D28" s="165">
        <v>50200</v>
      </c>
      <c r="E28" s="208">
        <v>18350</v>
      </c>
      <c r="F28" s="208">
        <v>21000</v>
      </c>
      <c r="G28" s="208">
        <v>23600</v>
      </c>
      <c r="H28" s="208">
        <v>26200</v>
      </c>
      <c r="I28" s="208">
        <v>28300</v>
      </c>
      <c r="J28" s="208">
        <v>30400</v>
      </c>
      <c r="K28" s="208">
        <v>32500</v>
      </c>
      <c r="L28" s="208">
        <v>34600</v>
      </c>
      <c r="M28" s="209">
        <v>22020</v>
      </c>
      <c r="N28" s="209">
        <v>25200</v>
      </c>
      <c r="O28" s="209">
        <v>28320</v>
      </c>
      <c r="P28" s="209">
        <v>31440</v>
      </c>
      <c r="Q28" s="209">
        <v>33960</v>
      </c>
      <c r="R28" s="209">
        <v>36480</v>
      </c>
      <c r="S28" s="209">
        <v>39000</v>
      </c>
      <c r="T28" s="209">
        <v>41520</v>
      </c>
      <c r="U28" s="165" t="s">
        <v>286</v>
      </c>
      <c r="V28" s="208">
        <v>18450</v>
      </c>
      <c r="W28" s="208">
        <v>21100</v>
      </c>
      <c r="X28" s="208">
        <v>23750</v>
      </c>
      <c r="Y28" s="208">
        <v>26350</v>
      </c>
      <c r="Z28" s="208">
        <v>28500</v>
      </c>
      <c r="AA28" s="208">
        <v>30600</v>
      </c>
      <c r="AB28" s="208">
        <v>32700</v>
      </c>
      <c r="AC28" s="208">
        <v>34800</v>
      </c>
      <c r="AD28" s="209">
        <v>22140</v>
      </c>
      <c r="AE28" s="209">
        <v>25320</v>
      </c>
      <c r="AF28" s="209">
        <v>28500</v>
      </c>
      <c r="AG28" s="209">
        <v>31620</v>
      </c>
      <c r="AH28" s="209">
        <v>34200</v>
      </c>
      <c r="AI28" s="209">
        <v>36720</v>
      </c>
      <c r="AJ28" s="209">
        <v>39240</v>
      </c>
      <c r="AK28" s="209">
        <v>41760</v>
      </c>
      <c r="AL28" s="165" t="s">
        <v>361</v>
      </c>
      <c r="AM28" s="165" t="s">
        <v>361</v>
      </c>
      <c r="AN28" s="165" t="s">
        <v>288</v>
      </c>
      <c r="AO28" s="165">
        <v>0</v>
      </c>
      <c r="AP28" s="165" t="s">
        <v>362</v>
      </c>
      <c r="AQ28" s="165" t="s">
        <v>290</v>
      </c>
      <c r="AR28" s="165">
        <v>49</v>
      </c>
      <c r="AS28" s="165" t="s">
        <v>362</v>
      </c>
    </row>
    <row r="29" spans="1:45">
      <c r="A29" s="165" t="str">
        <f t="shared" si="0"/>
        <v>5/13/2016 - 4/13/2017Burleson</v>
      </c>
      <c r="B29" s="165" t="s">
        <v>364</v>
      </c>
      <c r="C29" s="165" t="s">
        <v>35</v>
      </c>
      <c r="D29" s="165">
        <v>58900</v>
      </c>
      <c r="E29" s="208">
        <v>20650</v>
      </c>
      <c r="F29" s="208">
        <v>23600</v>
      </c>
      <c r="G29" s="208">
        <v>26550</v>
      </c>
      <c r="H29" s="208">
        <v>29450</v>
      </c>
      <c r="I29" s="208">
        <v>31850</v>
      </c>
      <c r="J29" s="208">
        <v>34200</v>
      </c>
      <c r="K29" s="208">
        <v>36550</v>
      </c>
      <c r="L29" s="208">
        <v>38900</v>
      </c>
      <c r="M29" s="209">
        <v>24780</v>
      </c>
      <c r="N29" s="209">
        <v>28320</v>
      </c>
      <c r="O29" s="209">
        <v>31860</v>
      </c>
      <c r="P29" s="209">
        <v>35340</v>
      </c>
      <c r="Q29" s="209">
        <v>38220</v>
      </c>
      <c r="R29" s="209">
        <v>41040</v>
      </c>
      <c r="S29" s="209">
        <v>43860</v>
      </c>
      <c r="T29" s="209">
        <v>46680</v>
      </c>
      <c r="U29" s="165" t="s">
        <v>286</v>
      </c>
      <c r="V29" s="208">
        <v>21700</v>
      </c>
      <c r="W29" s="208">
        <v>24800</v>
      </c>
      <c r="X29" s="208">
        <v>27900</v>
      </c>
      <c r="Y29" s="208">
        <v>31000</v>
      </c>
      <c r="Z29" s="208">
        <v>33500</v>
      </c>
      <c r="AA29" s="208">
        <v>36000</v>
      </c>
      <c r="AB29" s="208">
        <v>38450</v>
      </c>
      <c r="AC29" s="208">
        <v>40950</v>
      </c>
      <c r="AD29" s="209">
        <v>26040</v>
      </c>
      <c r="AE29" s="209">
        <v>29760</v>
      </c>
      <c r="AF29" s="209">
        <v>33480</v>
      </c>
      <c r="AG29" s="209">
        <v>37200</v>
      </c>
      <c r="AH29" s="209">
        <v>40200</v>
      </c>
      <c r="AI29" s="209">
        <v>43200</v>
      </c>
      <c r="AJ29" s="209">
        <v>46140</v>
      </c>
      <c r="AK29" s="209">
        <v>49140</v>
      </c>
      <c r="AL29" s="165" t="s">
        <v>363</v>
      </c>
      <c r="AM29" s="165" t="s">
        <v>363</v>
      </c>
      <c r="AN29" s="165" t="s">
        <v>288</v>
      </c>
      <c r="AO29" s="165">
        <v>1</v>
      </c>
      <c r="AP29" s="165" t="s">
        <v>364</v>
      </c>
      <c r="AQ29" s="165" t="s">
        <v>290</v>
      </c>
      <c r="AR29" s="165">
        <v>51</v>
      </c>
      <c r="AS29" s="165" t="s">
        <v>364</v>
      </c>
    </row>
    <row r="30" spans="1:45">
      <c r="A30" s="165" t="str">
        <f t="shared" si="0"/>
        <v>5/13/2016 - 4/13/2017Burnet</v>
      </c>
      <c r="B30" s="165" t="s">
        <v>367</v>
      </c>
      <c r="C30" s="165" t="s">
        <v>112</v>
      </c>
      <c r="D30" s="165">
        <v>59700</v>
      </c>
      <c r="E30" s="208">
        <v>20900</v>
      </c>
      <c r="F30" s="208">
        <v>23900</v>
      </c>
      <c r="G30" s="208">
        <v>26900</v>
      </c>
      <c r="H30" s="208">
        <v>29850</v>
      </c>
      <c r="I30" s="208">
        <v>32250</v>
      </c>
      <c r="J30" s="208">
        <v>34650</v>
      </c>
      <c r="K30" s="208">
        <v>37050</v>
      </c>
      <c r="L30" s="208">
        <v>39450</v>
      </c>
      <c r="M30" s="209">
        <v>25080</v>
      </c>
      <c r="N30" s="209">
        <v>28680</v>
      </c>
      <c r="O30" s="209">
        <v>32280</v>
      </c>
      <c r="P30" s="209">
        <v>35820</v>
      </c>
      <c r="Q30" s="209">
        <v>38700</v>
      </c>
      <c r="R30" s="209">
        <v>41580</v>
      </c>
      <c r="S30" s="209">
        <v>44460</v>
      </c>
      <c r="T30" s="209">
        <v>47340</v>
      </c>
      <c r="U30" s="165" t="s">
        <v>286</v>
      </c>
      <c r="V30" s="208">
        <v>21600</v>
      </c>
      <c r="W30" s="208">
        <v>24700</v>
      </c>
      <c r="X30" s="208">
        <v>27800</v>
      </c>
      <c r="Y30" s="208">
        <v>30850</v>
      </c>
      <c r="Z30" s="208">
        <v>33350</v>
      </c>
      <c r="AA30" s="208">
        <v>35800</v>
      </c>
      <c r="AB30" s="208">
        <v>38300</v>
      </c>
      <c r="AC30" s="208">
        <v>40750</v>
      </c>
      <c r="AD30" s="209">
        <v>25920</v>
      </c>
      <c r="AE30" s="209">
        <v>29640</v>
      </c>
      <c r="AF30" s="209">
        <v>33360</v>
      </c>
      <c r="AG30" s="209">
        <v>37020</v>
      </c>
      <c r="AH30" s="209">
        <v>40020</v>
      </c>
      <c r="AI30" s="209">
        <v>42960</v>
      </c>
      <c r="AJ30" s="209">
        <v>45960</v>
      </c>
      <c r="AK30" s="209">
        <v>48900</v>
      </c>
      <c r="AL30" s="165" t="s">
        <v>366</v>
      </c>
      <c r="AM30" s="165" t="s">
        <v>366</v>
      </c>
      <c r="AN30" s="165" t="s">
        <v>288</v>
      </c>
      <c r="AO30" s="165">
        <v>0</v>
      </c>
      <c r="AP30" s="165" t="s">
        <v>367</v>
      </c>
      <c r="AQ30" s="165" t="s">
        <v>290</v>
      </c>
      <c r="AR30" s="165">
        <v>53</v>
      </c>
      <c r="AS30" s="165" t="s">
        <v>367</v>
      </c>
    </row>
    <row r="31" spans="1:45">
      <c r="A31" s="165" t="str">
        <f t="shared" si="0"/>
        <v>5/13/2016 - 4/13/2017Caldwell</v>
      </c>
      <c r="B31" s="165" t="s">
        <v>369</v>
      </c>
      <c r="C31" s="165" t="s">
        <v>26</v>
      </c>
      <c r="D31" s="165">
        <v>77800</v>
      </c>
      <c r="E31" s="208">
        <v>27250</v>
      </c>
      <c r="F31" s="208">
        <v>31150</v>
      </c>
      <c r="G31" s="208">
        <v>35050</v>
      </c>
      <c r="H31" s="208">
        <v>38900</v>
      </c>
      <c r="I31" s="208">
        <v>42050</v>
      </c>
      <c r="J31" s="208">
        <v>45150</v>
      </c>
      <c r="K31" s="208">
        <v>48250</v>
      </c>
      <c r="L31" s="208">
        <v>51350</v>
      </c>
      <c r="M31" s="209">
        <v>32700</v>
      </c>
      <c r="N31" s="209">
        <v>37380</v>
      </c>
      <c r="O31" s="209">
        <v>42060</v>
      </c>
      <c r="P31" s="209">
        <v>46680</v>
      </c>
      <c r="Q31" s="209">
        <v>50460</v>
      </c>
      <c r="R31" s="209">
        <v>54180</v>
      </c>
      <c r="S31" s="209">
        <v>57900</v>
      </c>
      <c r="T31" s="209">
        <v>61620</v>
      </c>
      <c r="U31" s="165" t="s">
        <v>286</v>
      </c>
      <c r="V31" s="208">
        <v>28050</v>
      </c>
      <c r="W31" s="208">
        <v>32050</v>
      </c>
      <c r="X31" s="208">
        <v>36050</v>
      </c>
      <c r="Y31" s="208">
        <v>40050</v>
      </c>
      <c r="Z31" s="208">
        <v>43300</v>
      </c>
      <c r="AA31" s="208">
        <v>46500</v>
      </c>
      <c r="AB31" s="208">
        <v>49700</v>
      </c>
      <c r="AC31" s="208">
        <v>52900</v>
      </c>
      <c r="AD31" s="209">
        <v>33660</v>
      </c>
      <c r="AE31" s="209">
        <v>38460</v>
      </c>
      <c r="AF31" s="209">
        <v>43260</v>
      </c>
      <c r="AG31" s="209">
        <v>48060</v>
      </c>
      <c r="AH31" s="209">
        <v>51960</v>
      </c>
      <c r="AI31" s="209">
        <v>55800</v>
      </c>
      <c r="AJ31" s="209">
        <v>59640</v>
      </c>
      <c r="AK31" s="209">
        <v>63480</v>
      </c>
      <c r="AL31" s="165" t="s">
        <v>368</v>
      </c>
      <c r="AM31" s="165" t="s">
        <v>368</v>
      </c>
      <c r="AN31" s="165" t="s">
        <v>288</v>
      </c>
      <c r="AO31" s="165">
        <v>1</v>
      </c>
      <c r="AP31" s="165" t="s">
        <v>369</v>
      </c>
      <c r="AQ31" s="165" t="s">
        <v>290</v>
      </c>
      <c r="AR31" s="165">
        <v>55</v>
      </c>
      <c r="AS31" s="165" t="s">
        <v>369</v>
      </c>
    </row>
    <row r="32" spans="1:45">
      <c r="A32" s="165" t="str">
        <f t="shared" si="0"/>
        <v>5/13/2016 - 4/13/2017Calhoun</v>
      </c>
      <c r="B32" s="165" t="s">
        <v>372</v>
      </c>
      <c r="C32" s="165" t="s">
        <v>113</v>
      </c>
      <c r="D32" s="165">
        <v>57600</v>
      </c>
      <c r="E32" s="208">
        <v>20200</v>
      </c>
      <c r="F32" s="208">
        <v>23050</v>
      </c>
      <c r="G32" s="208">
        <v>25950</v>
      </c>
      <c r="H32" s="208">
        <v>28800</v>
      </c>
      <c r="I32" s="208">
        <v>31150</v>
      </c>
      <c r="J32" s="208">
        <v>33450</v>
      </c>
      <c r="K32" s="208">
        <v>35750</v>
      </c>
      <c r="L32" s="208">
        <v>38050</v>
      </c>
      <c r="M32" s="209">
        <v>24240</v>
      </c>
      <c r="N32" s="209">
        <v>27660</v>
      </c>
      <c r="O32" s="209">
        <v>31140</v>
      </c>
      <c r="P32" s="209">
        <v>34560</v>
      </c>
      <c r="Q32" s="209">
        <v>37380</v>
      </c>
      <c r="R32" s="209">
        <v>40140</v>
      </c>
      <c r="S32" s="209">
        <v>42900</v>
      </c>
      <c r="T32" s="209">
        <v>45660</v>
      </c>
      <c r="U32" s="165" t="s">
        <v>286</v>
      </c>
      <c r="V32" s="208">
        <v>20300</v>
      </c>
      <c r="W32" s="208">
        <v>23200</v>
      </c>
      <c r="X32" s="208">
        <v>26100</v>
      </c>
      <c r="Y32" s="208">
        <v>28950</v>
      </c>
      <c r="Z32" s="208">
        <v>31300</v>
      </c>
      <c r="AA32" s="208">
        <v>33600</v>
      </c>
      <c r="AB32" s="208">
        <v>35900</v>
      </c>
      <c r="AC32" s="208">
        <v>38250</v>
      </c>
      <c r="AD32" s="209">
        <v>24360</v>
      </c>
      <c r="AE32" s="209">
        <v>27840</v>
      </c>
      <c r="AF32" s="209">
        <v>31320</v>
      </c>
      <c r="AG32" s="209">
        <v>34740</v>
      </c>
      <c r="AH32" s="209">
        <v>37560</v>
      </c>
      <c r="AI32" s="209">
        <v>40320</v>
      </c>
      <c r="AJ32" s="209">
        <v>43080</v>
      </c>
      <c r="AK32" s="209">
        <v>45900</v>
      </c>
      <c r="AL32" s="165" t="s">
        <v>371</v>
      </c>
      <c r="AM32" s="165" t="s">
        <v>371</v>
      </c>
      <c r="AN32" s="165" t="s">
        <v>288</v>
      </c>
      <c r="AO32" s="165">
        <v>0</v>
      </c>
      <c r="AP32" s="165" t="s">
        <v>372</v>
      </c>
      <c r="AQ32" s="165" t="s">
        <v>290</v>
      </c>
      <c r="AR32" s="165">
        <v>57</v>
      </c>
      <c r="AS32" s="165" t="s">
        <v>372</v>
      </c>
    </row>
    <row r="33" spans="1:45">
      <c r="A33" s="165" t="str">
        <f t="shared" si="0"/>
        <v>5/13/2016 - 4/13/2017Callahan</v>
      </c>
      <c r="B33" s="165" t="s">
        <v>375</v>
      </c>
      <c r="C33" s="165" t="s">
        <v>12</v>
      </c>
      <c r="D33" s="165">
        <v>58000</v>
      </c>
      <c r="E33" s="208">
        <v>20300</v>
      </c>
      <c r="F33" s="208">
        <v>23200</v>
      </c>
      <c r="G33" s="208">
        <v>26100</v>
      </c>
      <c r="H33" s="208">
        <v>29000</v>
      </c>
      <c r="I33" s="208">
        <v>31350</v>
      </c>
      <c r="J33" s="208">
        <v>33650</v>
      </c>
      <c r="K33" s="208">
        <v>36000</v>
      </c>
      <c r="L33" s="208">
        <v>38300</v>
      </c>
      <c r="M33" s="209">
        <v>24360</v>
      </c>
      <c r="N33" s="209">
        <v>27840</v>
      </c>
      <c r="O33" s="209">
        <v>31320</v>
      </c>
      <c r="P33" s="209">
        <v>34800</v>
      </c>
      <c r="Q33" s="209">
        <v>37620</v>
      </c>
      <c r="R33" s="209">
        <v>40380</v>
      </c>
      <c r="S33" s="209">
        <v>43200</v>
      </c>
      <c r="T33" s="209">
        <v>45960</v>
      </c>
      <c r="U33" s="165" t="s">
        <v>301</v>
      </c>
      <c r="AL33" s="165" t="s">
        <v>374</v>
      </c>
      <c r="AM33" s="165" t="s">
        <v>374</v>
      </c>
      <c r="AN33" s="165" t="s">
        <v>288</v>
      </c>
      <c r="AO33" s="165">
        <v>1</v>
      </c>
      <c r="AP33" s="165" t="s">
        <v>375</v>
      </c>
      <c r="AQ33" s="165" t="s">
        <v>290</v>
      </c>
      <c r="AR33" s="165">
        <v>59</v>
      </c>
      <c r="AS33" s="165" t="s">
        <v>375</v>
      </c>
    </row>
    <row r="34" spans="1:45">
      <c r="A34" s="165" t="str">
        <f t="shared" si="0"/>
        <v>5/13/2016 - 4/13/2017Cameron</v>
      </c>
      <c r="B34" s="165" t="s">
        <v>378</v>
      </c>
      <c r="C34" s="165" t="s">
        <v>33</v>
      </c>
      <c r="D34" s="165">
        <v>38200</v>
      </c>
      <c r="E34" s="208">
        <v>18350</v>
      </c>
      <c r="F34" s="208">
        <v>21000</v>
      </c>
      <c r="G34" s="208">
        <v>23600</v>
      </c>
      <c r="H34" s="208">
        <v>26200</v>
      </c>
      <c r="I34" s="208">
        <v>28300</v>
      </c>
      <c r="J34" s="208">
        <v>30400</v>
      </c>
      <c r="K34" s="208">
        <v>32500</v>
      </c>
      <c r="L34" s="208">
        <v>34600</v>
      </c>
      <c r="M34" s="209">
        <v>22020</v>
      </c>
      <c r="N34" s="209">
        <v>25200</v>
      </c>
      <c r="O34" s="209">
        <v>28320</v>
      </c>
      <c r="P34" s="209">
        <v>31440</v>
      </c>
      <c r="Q34" s="209">
        <v>33960</v>
      </c>
      <c r="R34" s="209">
        <v>36480</v>
      </c>
      <c r="S34" s="209">
        <v>39000</v>
      </c>
      <c r="T34" s="209">
        <v>41520</v>
      </c>
      <c r="U34" s="165" t="s">
        <v>286</v>
      </c>
      <c r="V34" s="208">
        <v>18800</v>
      </c>
      <c r="W34" s="208">
        <v>21500</v>
      </c>
      <c r="X34" s="208">
        <v>24200</v>
      </c>
      <c r="Y34" s="208">
        <v>26850</v>
      </c>
      <c r="Z34" s="208">
        <v>29000</v>
      </c>
      <c r="AA34" s="208">
        <v>31150</v>
      </c>
      <c r="AB34" s="208">
        <v>33300</v>
      </c>
      <c r="AC34" s="208">
        <v>35450</v>
      </c>
      <c r="AD34" s="209">
        <v>22560</v>
      </c>
      <c r="AE34" s="209">
        <v>25800</v>
      </c>
      <c r="AF34" s="209">
        <v>29040</v>
      </c>
      <c r="AG34" s="209">
        <v>32220</v>
      </c>
      <c r="AH34" s="209">
        <v>34800</v>
      </c>
      <c r="AI34" s="209">
        <v>37380</v>
      </c>
      <c r="AJ34" s="209">
        <v>39960</v>
      </c>
      <c r="AK34" s="209">
        <v>42540</v>
      </c>
      <c r="AL34" s="165" t="s">
        <v>377</v>
      </c>
      <c r="AM34" s="165" t="s">
        <v>377</v>
      </c>
      <c r="AN34" s="165" t="s">
        <v>288</v>
      </c>
      <c r="AO34" s="165">
        <v>1</v>
      </c>
      <c r="AP34" s="165" t="s">
        <v>378</v>
      </c>
      <c r="AQ34" s="165" t="s">
        <v>290</v>
      </c>
      <c r="AR34" s="165">
        <v>61</v>
      </c>
      <c r="AS34" s="165" t="s">
        <v>378</v>
      </c>
    </row>
    <row r="35" spans="1:45">
      <c r="A35" s="165" t="str">
        <f t="shared" si="0"/>
        <v>5/13/2016 - 4/13/2017Camp</v>
      </c>
      <c r="B35" s="165" t="s">
        <v>381</v>
      </c>
      <c r="C35" s="165" t="s">
        <v>114</v>
      </c>
      <c r="D35" s="165">
        <v>47000</v>
      </c>
      <c r="E35" s="208">
        <v>18350</v>
      </c>
      <c r="F35" s="208">
        <v>21000</v>
      </c>
      <c r="G35" s="208">
        <v>23600</v>
      </c>
      <c r="H35" s="208">
        <v>26200</v>
      </c>
      <c r="I35" s="208">
        <v>28300</v>
      </c>
      <c r="J35" s="208">
        <v>30400</v>
      </c>
      <c r="K35" s="208">
        <v>32500</v>
      </c>
      <c r="L35" s="208">
        <v>34600</v>
      </c>
      <c r="M35" s="209">
        <v>22020</v>
      </c>
      <c r="N35" s="209">
        <v>25200</v>
      </c>
      <c r="O35" s="209">
        <v>28320</v>
      </c>
      <c r="P35" s="209">
        <v>31440</v>
      </c>
      <c r="Q35" s="209">
        <v>33960</v>
      </c>
      <c r="R35" s="209">
        <v>36480</v>
      </c>
      <c r="S35" s="209">
        <v>39000</v>
      </c>
      <c r="T35" s="209">
        <v>41520</v>
      </c>
      <c r="U35" s="165" t="s">
        <v>301</v>
      </c>
      <c r="AL35" s="165" t="s">
        <v>380</v>
      </c>
      <c r="AM35" s="165" t="s">
        <v>380</v>
      </c>
      <c r="AN35" s="165" t="s">
        <v>288</v>
      </c>
      <c r="AO35" s="165">
        <v>0</v>
      </c>
      <c r="AP35" s="165" t="s">
        <v>381</v>
      </c>
      <c r="AQ35" s="165" t="s">
        <v>290</v>
      </c>
      <c r="AR35" s="165">
        <v>63</v>
      </c>
      <c r="AS35" s="165" t="s">
        <v>381</v>
      </c>
    </row>
    <row r="36" spans="1:45">
      <c r="A36" s="165" t="str">
        <f t="shared" si="0"/>
        <v>5/13/2016 - 4/13/2017Carson</v>
      </c>
      <c r="B36" s="165" t="s">
        <v>383</v>
      </c>
      <c r="C36" s="165" t="s">
        <v>22</v>
      </c>
      <c r="D36" s="165">
        <v>63200</v>
      </c>
      <c r="E36" s="208">
        <v>22150</v>
      </c>
      <c r="F36" s="208">
        <v>25300</v>
      </c>
      <c r="G36" s="208">
        <v>28450</v>
      </c>
      <c r="H36" s="208">
        <v>31600</v>
      </c>
      <c r="I36" s="208">
        <v>34150</v>
      </c>
      <c r="J36" s="208">
        <v>36700</v>
      </c>
      <c r="K36" s="208">
        <v>39200</v>
      </c>
      <c r="L36" s="208">
        <v>41750</v>
      </c>
      <c r="M36" s="209">
        <v>26580</v>
      </c>
      <c r="N36" s="209">
        <v>30360</v>
      </c>
      <c r="O36" s="209">
        <v>34140</v>
      </c>
      <c r="P36" s="209">
        <v>37920</v>
      </c>
      <c r="Q36" s="209">
        <v>40980</v>
      </c>
      <c r="R36" s="209">
        <v>44040</v>
      </c>
      <c r="S36" s="209">
        <v>47040</v>
      </c>
      <c r="T36" s="209">
        <v>50100</v>
      </c>
      <c r="U36" s="165" t="s">
        <v>286</v>
      </c>
      <c r="V36" s="208">
        <v>22200</v>
      </c>
      <c r="W36" s="208">
        <v>25400</v>
      </c>
      <c r="X36" s="208">
        <v>28550</v>
      </c>
      <c r="Y36" s="208">
        <v>31700</v>
      </c>
      <c r="Z36" s="208">
        <v>34250</v>
      </c>
      <c r="AA36" s="208">
        <v>36800</v>
      </c>
      <c r="AB36" s="208">
        <v>39350</v>
      </c>
      <c r="AC36" s="208">
        <v>41850</v>
      </c>
      <c r="AD36" s="209">
        <v>26640</v>
      </c>
      <c r="AE36" s="209">
        <v>30480</v>
      </c>
      <c r="AF36" s="209">
        <v>34260</v>
      </c>
      <c r="AG36" s="209">
        <v>38040</v>
      </c>
      <c r="AH36" s="209">
        <v>41100</v>
      </c>
      <c r="AI36" s="209">
        <v>44160</v>
      </c>
      <c r="AJ36" s="209">
        <v>47220</v>
      </c>
      <c r="AK36" s="209">
        <v>50220</v>
      </c>
      <c r="AL36" s="165" t="s">
        <v>382</v>
      </c>
      <c r="AM36" s="165" t="s">
        <v>382</v>
      </c>
      <c r="AN36" s="165" t="s">
        <v>288</v>
      </c>
      <c r="AO36" s="165">
        <v>1</v>
      </c>
      <c r="AP36" s="165" t="s">
        <v>383</v>
      </c>
      <c r="AQ36" s="165" t="s">
        <v>290</v>
      </c>
      <c r="AR36" s="165">
        <v>65</v>
      </c>
      <c r="AS36" s="165" t="s">
        <v>383</v>
      </c>
    </row>
    <row r="37" spans="1:45">
      <c r="A37" s="165" t="str">
        <f t="shared" si="0"/>
        <v>5/13/2016 - 4/13/2017Cass</v>
      </c>
      <c r="B37" s="165" t="s">
        <v>386</v>
      </c>
      <c r="C37" s="165" t="s">
        <v>115</v>
      </c>
      <c r="D37" s="165">
        <v>48300</v>
      </c>
      <c r="E37" s="208">
        <v>18350</v>
      </c>
      <c r="F37" s="208">
        <v>21000</v>
      </c>
      <c r="G37" s="208">
        <v>23600</v>
      </c>
      <c r="H37" s="208">
        <v>26200</v>
      </c>
      <c r="I37" s="208">
        <v>28300</v>
      </c>
      <c r="J37" s="208">
        <v>30400</v>
      </c>
      <c r="K37" s="208">
        <v>32500</v>
      </c>
      <c r="L37" s="208">
        <v>34600</v>
      </c>
      <c r="M37" s="209">
        <v>22020</v>
      </c>
      <c r="N37" s="209">
        <v>25200</v>
      </c>
      <c r="O37" s="209">
        <v>28320</v>
      </c>
      <c r="P37" s="209">
        <v>31440</v>
      </c>
      <c r="Q37" s="209">
        <v>33960</v>
      </c>
      <c r="R37" s="209">
        <v>36480</v>
      </c>
      <c r="S37" s="209">
        <v>39000</v>
      </c>
      <c r="T37" s="209">
        <v>41520</v>
      </c>
      <c r="U37" s="165" t="s">
        <v>301</v>
      </c>
      <c r="AL37" s="165" t="s">
        <v>385</v>
      </c>
      <c r="AM37" s="165" t="s">
        <v>385</v>
      </c>
      <c r="AN37" s="165" t="s">
        <v>288</v>
      </c>
      <c r="AO37" s="165">
        <v>0</v>
      </c>
      <c r="AP37" s="165" t="s">
        <v>386</v>
      </c>
      <c r="AQ37" s="165" t="s">
        <v>290</v>
      </c>
      <c r="AR37" s="165">
        <v>67</v>
      </c>
      <c r="AS37" s="165" t="s">
        <v>386</v>
      </c>
    </row>
    <row r="38" spans="1:45">
      <c r="A38" s="165" t="str">
        <f t="shared" si="0"/>
        <v>5/13/2016 - 4/13/2017Castro</v>
      </c>
      <c r="B38" s="165" t="s">
        <v>389</v>
      </c>
      <c r="C38" s="165" t="s">
        <v>116</v>
      </c>
      <c r="D38" s="165">
        <v>41700</v>
      </c>
      <c r="E38" s="208">
        <v>18350</v>
      </c>
      <c r="F38" s="208">
        <v>21000</v>
      </c>
      <c r="G38" s="208">
        <v>23600</v>
      </c>
      <c r="H38" s="208">
        <v>26200</v>
      </c>
      <c r="I38" s="208">
        <v>28300</v>
      </c>
      <c r="J38" s="208">
        <v>30400</v>
      </c>
      <c r="K38" s="208">
        <v>32500</v>
      </c>
      <c r="L38" s="208">
        <v>34600</v>
      </c>
      <c r="M38" s="209">
        <v>22020</v>
      </c>
      <c r="N38" s="209">
        <v>25200</v>
      </c>
      <c r="O38" s="209">
        <v>28320</v>
      </c>
      <c r="P38" s="209">
        <v>31440</v>
      </c>
      <c r="Q38" s="209">
        <v>33960</v>
      </c>
      <c r="R38" s="209">
        <v>36480</v>
      </c>
      <c r="S38" s="209">
        <v>39000</v>
      </c>
      <c r="T38" s="209">
        <v>41520</v>
      </c>
      <c r="U38" s="165" t="s">
        <v>301</v>
      </c>
      <c r="AL38" s="165" t="s">
        <v>388</v>
      </c>
      <c r="AM38" s="165" t="s">
        <v>388</v>
      </c>
      <c r="AN38" s="165" t="s">
        <v>288</v>
      </c>
      <c r="AO38" s="165">
        <v>0</v>
      </c>
      <c r="AP38" s="165" t="s">
        <v>389</v>
      </c>
      <c r="AQ38" s="165" t="s">
        <v>290</v>
      </c>
      <c r="AR38" s="165">
        <v>69</v>
      </c>
      <c r="AS38" s="165" t="s">
        <v>389</v>
      </c>
    </row>
    <row r="39" spans="1:45">
      <c r="A39" s="165" t="str">
        <f t="shared" si="0"/>
        <v>5/13/2016 - 4/13/2017Chambers</v>
      </c>
      <c r="B39" s="165" t="s">
        <v>392</v>
      </c>
      <c r="C39" s="165" t="s">
        <v>52</v>
      </c>
      <c r="D39" s="165">
        <v>69200</v>
      </c>
      <c r="E39" s="208">
        <v>24250</v>
      </c>
      <c r="F39" s="208">
        <v>27700</v>
      </c>
      <c r="G39" s="208">
        <v>31150</v>
      </c>
      <c r="H39" s="208">
        <v>34600</v>
      </c>
      <c r="I39" s="208">
        <v>37400</v>
      </c>
      <c r="J39" s="208">
        <v>40150</v>
      </c>
      <c r="K39" s="208">
        <v>42950</v>
      </c>
      <c r="L39" s="208">
        <v>45700</v>
      </c>
      <c r="M39" s="209">
        <v>29100</v>
      </c>
      <c r="N39" s="209">
        <v>33240</v>
      </c>
      <c r="O39" s="209">
        <v>37380</v>
      </c>
      <c r="P39" s="209">
        <v>41520</v>
      </c>
      <c r="Q39" s="209">
        <v>44880</v>
      </c>
      <c r="R39" s="209">
        <v>48180</v>
      </c>
      <c r="S39" s="209">
        <v>51540</v>
      </c>
      <c r="T39" s="209">
        <v>54840</v>
      </c>
      <c r="U39" s="165" t="s">
        <v>286</v>
      </c>
      <c r="V39" s="208">
        <v>24300</v>
      </c>
      <c r="W39" s="208">
        <v>27750</v>
      </c>
      <c r="X39" s="208">
        <v>31200</v>
      </c>
      <c r="Y39" s="208">
        <v>34650</v>
      </c>
      <c r="Z39" s="208">
        <v>37450</v>
      </c>
      <c r="AA39" s="208">
        <v>40200</v>
      </c>
      <c r="AB39" s="208">
        <v>43000</v>
      </c>
      <c r="AC39" s="208">
        <v>45750</v>
      </c>
      <c r="AD39" s="209">
        <v>29160</v>
      </c>
      <c r="AE39" s="209">
        <v>33300</v>
      </c>
      <c r="AF39" s="209">
        <v>37440</v>
      </c>
      <c r="AG39" s="209">
        <v>41580</v>
      </c>
      <c r="AH39" s="209">
        <v>44940</v>
      </c>
      <c r="AI39" s="209">
        <v>48240</v>
      </c>
      <c r="AJ39" s="209">
        <v>51600</v>
      </c>
      <c r="AK39" s="209">
        <v>54900</v>
      </c>
      <c r="AL39" s="165" t="s">
        <v>391</v>
      </c>
      <c r="AM39" s="165" t="s">
        <v>391</v>
      </c>
      <c r="AN39" s="165" t="s">
        <v>288</v>
      </c>
      <c r="AO39" s="165">
        <v>1</v>
      </c>
      <c r="AP39" s="165" t="s">
        <v>392</v>
      </c>
      <c r="AQ39" s="165" t="s">
        <v>290</v>
      </c>
      <c r="AR39" s="165">
        <v>71</v>
      </c>
      <c r="AS39" s="165" t="s">
        <v>392</v>
      </c>
    </row>
    <row r="40" spans="1:45">
      <c r="A40" s="165" t="str">
        <f t="shared" si="0"/>
        <v>5/13/2016 - 4/13/2017Cherokee</v>
      </c>
      <c r="B40" s="165" t="s">
        <v>395</v>
      </c>
      <c r="C40" s="165" t="s">
        <v>117</v>
      </c>
      <c r="D40" s="165">
        <v>48000</v>
      </c>
      <c r="E40" s="208">
        <v>18350</v>
      </c>
      <c r="F40" s="208">
        <v>21000</v>
      </c>
      <c r="G40" s="208">
        <v>23600</v>
      </c>
      <c r="H40" s="208">
        <v>26200</v>
      </c>
      <c r="I40" s="208">
        <v>28300</v>
      </c>
      <c r="J40" s="208">
        <v>30400</v>
      </c>
      <c r="K40" s="208">
        <v>32500</v>
      </c>
      <c r="L40" s="208">
        <v>34600</v>
      </c>
      <c r="M40" s="209">
        <v>22020</v>
      </c>
      <c r="N40" s="209">
        <v>25200</v>
      </c>
      <c r="O40" s="209">
        <v>28320</v>
      </c>
      <c r="P40" s="209">
        <v>31440</v>
      </c>
      <c r="Q40" s="209">
        <v>33960</v>
      </c>
      <c r="R40" s="209">
        <v>36480</v>
      </c>
      <c r="S40" s="209">
        <v>39000</v>
      </c>
      <c r="T40" s="209">
        <v>41520</v>
      </c>
      <c r="U40" s="165" t="s">
        <v>286</v>
      </c>
      <c r="V40" s="208">
        <v>18500</v>
      </c>
      <c r="W40" s="208">
        <v>21150</v>
      </c>
      <c r="X40" s="208">
        <v>23800</v>
      </c>
      <c r="Y40" s="208">
        <v>26400</v>
      </c>
      <c r="Z40" s="208">
        <v>28550</v>
      </c>
      <c r="AA40" s="208">
        <v>30650</v>
      </c>
      <c r="AB40" s="208">
        <v>32750</v>
      </c>
      <c r="AC40" s="208">
        <v>34850</v>
      </c>
      <c r="AD40" s="209">
        <v>22200</v>
      </c>
      <c r="AE40" s="209">
        <v>25380</v>
      </c>
      <c r="AF40" s="209">
        <v>28560</v>
      </c>
      <c r="AG40" s="209">
        <v>31680</v>
      </c>
      <c r="AH40" s="209">
        <v>34260</v>
      </c>
      <c r="AI40" s="209">
        <v>36780</v>
      </c>
      <c r="AJ40" s="209">
        <v>39300</v>
      </c>
      <c r="AK40" s="209">
        <v>41820</v>
      </c>
      <c r="AL40" s="165" t="s">
        <v>394</v>
      </c>
      <c r="AM40" s="165" t="s">
        <v>394</v>
      </c>
      <c r="AN40" s="165" t="s">
        <v>288</v>
      </c>
      <c r="AO40" s="165">
        <v>0</v>
      </c>
      <c r="AP40" s="165" t="s">
        <v>395</v>
      </c>
      <c r="AQ40" s="165" t="s">
        <v>290</v>
      </c>
      <c r="AR40" s="165">
        <v>73</v>
      </c>
      <c r="AS40" s="165" t="s">
        <v>395</v>
      </c>
    </row>
    <row r="41" spans="1:45">
      <c r="A41" s="165" t="str">
        <f t="shared" si="0"/>
        <v>5/13/2016 - 4/13/2017Childress</v>
      </c>
      <c r="B41" s="165" t="s">
        <v>398</v>
      </c>
      <c r="C41" s="165" t="s">
        <v>118</v>
      </c>
      <c r="D41" s="165">
        <v>59700</v>
      </c>
      <c r="E41" s="208">
        <v>20900</v>
      </c>
      <c r="F41" s="208">
        <v>23900</v>
      </c>
      <c r="G41" s="208">
        <v>26900</v>
      </c>
      <c r="H41" s="208">
        <v>29850</v>
      </c>
      <c r="I41" s="208">
        <v>32250</v>
      </c>
      <c r="J41" s="208">
        <v>34650</v>
      </c>
      <c r="K41" s="208">
        <v>37050</v>
      </c>
      <c r="L41" s="208">
        <v>39450</v>
      </c>
      <c r="M41" s="209">
        <v>25080</v>
      </c>
      <c r="N41" s="209">
        <v>28680</v>
      </c>
      <c r="O41" s="209">
        <v>32280</v>
      </c>
      <c r="P41" s="209">
        <v>35820</v>
      </c>
      <c r="Q41" s="209">
        <v>38700</v>
      </c>
      <c r="R41" s="209">
        <v>41580</v>
      </c>
      <c r="S41" s="209">
        <v>44460</v>
      </c>
      <c r="T41" s="209">
        <v>47340</v>
      </c>
      <c r="U41" s="165" t="s">
        <v>286</v>
      </c>
      <c r="V41" s="208">
        <v>21600</v>
      </c>
      <c r="W41" s="208">
        <v>24700</v>
      </c>
      <c r="X41" s="208">
        <v>27800</v>
      </c>
      <c r="Y41" s="208">
        <v>30850</v>
      </c>
      <c r="Z41" s="208">
        <v>33350</v>
      </c>
      <c r="AA41" s="208">
        <v>35800</v>
      </c>
      <c r="AB41" s="208">
        <v>38300</v>
      </c>
      <c r="AC41" s="208">
        <v>40750</v>
      </c>
      <c r="AD41" s="209">
        <v>25920</v>
      </c>
      <c r="AE41" s="209">
        <v>29640</v>
      </c>
      <c r="AF41" s="209">
        <v>33360</v>
      </c>
      <c r="AG41" s="209">
        <v>37020</v>
      </c>
      <c r="AH41" s="209">
        <v>40020</v>
      </c>
      <c r="AI41" s="209">
        <v>42960</v>
      </c>
      <c r="AJ41" s="209">
        <v>45960</v>
      </c>
      <c r="AK41" s="209">
        <v>48900</v>
      </c>
      <c r="AL41" s="165" t="s">
        <v>397</v>
      </c>
      <c r="AM41" s="165" t="s">
        <v>397</v>
      </c>
      <c r="AN41" s="165" t="s">
        <v>288</v>
      </c>
      <c r="AO41" s="165">
        <v>0</v>
      </c>
      <c r="AP41" s="165" t="s">
        <v>398</v>
      </c>
      <c r="AQ41" s="165" t="s">
        <v>290</v>
      </c>
      <c r="AR41" s="165">
        <v>75</v>
      </c>
      <c r="AS41" s="165" t="s">
        <v>398</v>
      </c>
    </row>
    <row r="42" spans="1:45">
      <c r="A42" s="165" t="str">
        <f t="shared" si="0"/>
        <v>5/13/2016 - 4/13/2017Clay</v>
      </c>
      <c r="B42" s="165" t="s">
        <v>400</v>
      </c>
      <c r="C42" s="165" t="s">
        <v>93</v>
      </c>
      <c r="D42" s="165">
        <v>57400</v>
      </c>
      <c r="E42" s="208">
        <v>20100</v>
      </c>
      <c r="F42" s="208">
        <v>23000</v>
      </c>
      <c r="G42" s="208">
        <v>25850</v>
      </c>
      <c r="H42" s="208">
        <v>28700</v>
      </c>
      <c r="I42" s="208">
        <v>31000</v>
      </c>
      <c r="J42" s="208">
        <v>33300</v>
      </c>
      <c r="K42" s="208">
        <v>35600</v>
      </c>
      <c r="L42" s="208">
        <v>37900</v>
      </c>
      <c r="M42" s="209">
        <v>24120</v>
      </c>
      <c r="N42" s="209">
        <v>27600</v>
      </c>
      <c r="O42" s="209">
        <v>31020</v>
      </c>
      <c r="P42" s="209">
        <v>34440</v>
      </c>
      <c r="Q42" s="209">
        <v>37200</v>
      </c>
      <c r="R42" s="209">
        <v>39960</v>
      </c>
      <c r="S42" s="209">
        <v>42720</v>
      </c>
      <c r="T42" s="209">
        <v>45480</v>
      </c>
      <c r="U42" s="165" t="s">
        <v>301</v>
      </c>
      <c r="AL42" s="165" t="s">
        <v>399</v>
      </c>
      <c r="AM42" s="165" t="s">
        <v>399</v>
      </c>
      <c r="AN42" s="165" t="s">
        <v>288</v>
      </c>
      <c r="AO42" s="165">
        <v>1</v>
      </c>
      <c r="AP42" s="165" t="s">
        <v>400</v>
      </c>
      <c r="AQ42" s="165" t="s">
        <v>290</v>
      </c>
      <c r="AR42" s="165">
        <v>77</v>
      </c>
      <c r="AS42" s="165" t="s">
        <v>400</v>
      </c>
    </row>
    <row r="43" spans="1:45">
      <c r="A43" s="165" t="str">
        <f t="shared" si="0"/>
        <v>5/13/2016 - 4/13/2017Cochran</v>
      </c>
      <c r="B43" s="165" t="s">
        <v>403</v>
      </c>
      <c r="C43" s="165" t="s">
        <v>119</v>
      </c>
      <c r="D43" s="165">
        <v>44600</v>
      </c>
      <c r="E43" s="208">
        <v>18350</v>
      </c>
      <c r="F43" s="208">
        <v>21000</v>
      </c>
      <c r="G43" s="208">
        <v>23600</v>
      </c>
      <c r="H43" s="208">
        <v>26200</v>
      </c>
      <c r="I43" s="208">
        <v>28300</v>
      </c>
      <c r="J43" s="208">
        <v>30400</v>
      </c>
      <c r="K43" s="208">
        <v>32500</v>
      </c>
      <c r="L43" s="208">
        <v>34600</v>
      </c>
      <c r="M43" s="209">
        <v>22020</v>
      </c>
      <c r="N43" s="209">
        <v>25200</v>
      </c>
      <c r="O43" s="209">
        <v>28320</v>
      </c>
      <c r="P43" s="209">
        <v>31440</v>
      </c>
      <c r="Q43" s="209">
        <v>33960</v>
      </c>
      <c r="R43" s="209">
        <v>36480</v>
      </c>
      <c r="S43" s="209">
        <v>39000</v>
      </c>
      <c r="T43" s="209">
        <v>41520</v>
      </c>
      <c r="U43" s="165" t="s">
        <v>286</v>
      </c>
      <c r="V43" s="208">
        <v>20000</v>
      </c>
      <c r="W43" s="208">
        <v>22850</v>
      </c>
      <c r="X43" s="208">
        <v>25700</v>
      </c>
      <c r="Y43" s="208">
        <v>28550</v>
      </c>
      <c r="Z43" s="208">
        <v>30850</v>
      </c>
      <c r="AA43" s="208">
        <v>33150</v>
      </c>
      <c r="AB43" s="208">
        <v>35450</v>
      </c>
      <c r="AC43" s="208">
        <v>37700</v>
      </c>
      <c r="AD43" s="209">
        <v>24000</v>
      </c>
      <c r="AE43" s="209">
        <v>27420</v>
      </c>
      <c r="AF43" s="209">
        <v>30840</v>
      </c>
      <c r="AG43" s="209">
        <v>34260</v>
      </c>
      <c r="AH43" s="209">
        <v>37020</v>
      </c>
      <c r="AI43" s="209">
        <v>39780</v>
      </c>
      <c r="AJ43" s="209">
        <v>42540</v>
      </c>
      <c r="AK43" s="209">
        <v>45240</v>
      </c>
      <c r="AL43" s="165" t="s">
        <v>402</v>
      </c>
      <c r="AM43" s="165" t="s">
        <v>402</v>
      </c>
      <c r="AN43" s="165" t="s">
        <v>288</v>
      </c>
      <c r="AO43" s="165">
        <v>0</v>
      </c>
      <c r="AP43" s="165" t="s">
        <v>403</v>
      </c>
      <c r="AQ43" s="165" t="s">
        <v>290</v>
      </c>
      <c r="AR43" s="165">
        <v>79</v>
      </c>
      <c r="AS43" s="165" t="s">
        <v>403</v>
      </c>
    </row>
    <row r="44" spans="1:45">
      <c r="A44" s="165" t="str">
        <f t="shared" si="0"/>
        <v>5/13/2016 - 4/13/2017Coke</v>
      </c>
      <c r="B44" s="165" t="s">
        <v>406</v>
      </c>
      <c r="C44" s="165" t="s">
        <v>120</v>
      </c>
      <c r="D44" s="165">
        <v>62300</v>
      </c>
      <c r="E44" s="208">
        <v>21100</v>
      </c>
      <c r="F44" s="208">
        <v>24100</v>
      </c>
      <c r="G44" s="208">
        <v>27100</v>
      </c>
      <c r="H44" s="208">
        <v>30100</v>
      </c>
      <c r="I44" s="208">
        <v>32550</v>
      </c>
      <c r="J44" s="208">
        <v>34950</v>
      </c>
      <c r="K44" s="208">
        <v>37350</v>
      </c>
      <c r="L44" s="208">
        <v>39750</v>
      </c>
      <c r="M44" s="209">
        <v>25320</v>
      </c>
      <c r="N44" s="209">
        <v>28920</v>
      </c>
      <c r="O44" s="209">
        <v>32520</v>
      </c>
      <c r="P44" s="209">
        <v>36120</v>
      </c>
      <c r="Q44" s="209">
        <v>39060</v>
      </c>
      <c r="R44" s="209">
        <v>41940</v>
      </c>
      <c r="S44" s="209">
        <v>44820</v>
      </c>
      <c r="T44" s="209">
        <v>47700</v>
      </c>
      <c r="U44" s="165" t="s">
        <v>286</v>
      </c>
      <c r="V44" s="208">
        <v>22400</v>
      </c>
      <c r="W44" s="208">
        <v>25600</v>
      </c>
      <c r="X44" s="208">
        <v>28800</v>
      </c>
      <c r="Y44" s="208">
        <v>31950</v>
      </c>
      <c r="Z44" s="208">
        <v>34550</v>
      </c>
      <c r="AA44" s="208">
        <v>37100</v>
      </c>
      <c r="AB44" s="208">
        <v>39650</v>
      </c>
      <c r="AC44" s="208">
        <v>42200</v>
      </c>
      <c r="AD44" s="209">
        <v>26880</v>
      </c>
      <c r="AE44" s="209">
        <v>30720</v>
      </c>
      <c r="AF44" s="209">
        <v>34560</v>
      </c>
      <c r="AG44" s="209">
        <v>38340</v>
      </c>
      <c r="AH44" s="209">
        <v>41460</v>
      </c>
      <c r="AI44" s="209">
        <v>44520</v>
      </c>
      <c r="AJ44" s="209">
        <v>47580</v>
      </c>
      <c r="AK44" s="209">
        <v>50640</v>
      </c>
      <c r="AL44" s="165" t="s">
        <v>405</v>
      </c>
      <c r="AM44" s="165" t="s">
        <v>405</v>
      </c>
      <c r="AN44" s="165" t="s">
        <v>288</v>
      </c>
      <c r="AO44" s="165">
        <v>0</v>
      </c>
      <c r="AP44" s="165" t="s">
        <v>406</v>
      </c>
      <c r="AQ44" s="165" t="s">
        <v>290</v>
      </c>
      <c r="AR44" s="165">
        <v>81</v>
      </c>
      <c r="AS44" s="165" t="s">
        <v>406</v>
      </c>
    </row>
    <row r="45" spans="1:45">
      <c r="A45" s="165" t="str">
        <f t="shared" si="0"/>
        <v>5/13/2016 - 4/13/2017Coleman</v>
      </c>
      <c r="B45" s="165" t="s">
        <v>409</v>
      </c>
      <c r="C45" s="165" t="s">
        <v>121</v>
      </c>
      <c r="D45" s="165">
        <v>38900</v>
      </c>
      <c r="E45" s="208">
        <v>18350</v>
      </c>
      <c r="F45" s="208">
        <v>21000</v>
      </c>
      <c r="G45" s="208">
        <v>23600</v>
      </c>
      <c r="H45" s="208">
        <v>26200</v>
      </c>
      <c r="I45" s="208">
        <v>28300</v>
      </c>
      <c r="J45" s="208">
        <v>30400</v>
      </c>
      <c r="K45" s="208">
        <v>32500</v>
      </c>
      <c r="L45" s="208">
        <v>34600</v>
      </c>
      <c r="M45" s="209">
        <v>22020</v>
      </c>
      <c r="N45" s="209">
        <v>25200</v>
      </c>
      <c r="O45" s="209">
        <v>28320</v>
      </c>
      <c r="P45" s="209">
        <v>31440</v>
      </c>
      <c r="Q45" s="209">
        <v>33960</v>
      </c>
      <c r="R45" s="209">
        <v>36480</v>
      </c>
      <c r="S45" s="209">
        <v>39000</v>
      </c>
      <c r="T45" s="209">
        <v>41520</v>
      </c>
      <c r="U45" s="165" t="s">
        <v>301</v>
      </c>
      <c r="AL45" s="165" t="s">
        <v>408</v>
      </c>
      <c r="AM45" s="165" t="s">
        <v>408</v>
      </c>
      <c r="AN45" s="165" t="s">
        <v>288</v>
      </c>
      <c r="AO45" s="165">
        <v>0</v>
      </c>
      <c r="AP45" s="165" t="s">
        <v>409</v>
      </c>
      <c r="AQ45" s="165" t="s">
        <v>290</v>
      </c>
      <c r="AR45" s="165">
        <v>83</v>
      </c>
      <c r="AS45" s="165" t="s">
        <v>409</v>
      </c>
    </row>
    <row r="46" spans="1:45">
      <c r="A46" s="165" t="str">
        <f t="shared" si="0"/>
        <v>5/13/2016 - 4/13/2017Collin</v>
      </c>
      <c r="B46" s="165" t="s">
        <v>412</v>
      </c>
      <c r="C46" s="165" t="s">
        <v>40</v>
      </c>
      <c r="D46" s="165">
        <v>71700</v>
      </c>
      <c r="E46" s="208">
        <v>25100</v>
      </c>
      <c r="F46" s="208">
        <v>28700</v>
      </c>
      <c r="G46" s="208">
        <v>32300</v>
      </c>
      <c r="H46" s="208">
        <v>35850</v>
      </c>
      <c r="I46" s="208">
        <v>38750</v>
      </c>
      <c r="J46" s="208">
        <v>41600</v>
      </c>
      <c r="K46" s="208">
        <v>44500</v>
      </c>
      <c r="L46" s="208">
        <v>47350</v>
      </c>
      <c r="M46" s="209">
        <v>30120</v>
      </c>
      <c r="N46" s="209">
        <v>34440</v>
      </c>
      <c r="O46" s="209">
        <v>38760</v>
      </c>
      <c r="P46" s="209">
        <v>43020</v>
      </c>
      <c r="Q46" s="209">
        <v>46500</v>
      </c>
      <c r="R46" s="209">
        <v>49920</v>
      </c>
      <c r="S46" s="209">
        <v>53400</v>
      </c>
      <c r="T46" s="209">
        <v>56820</v>
      </c>
      <c r="U46" s="165" t="s">
        <v>286</v>
      </c>
      <c r="V46" s="208">
        <v>25800</v>
      </c>
      <c r="W46" s="208">
        <v>29450</v>
      </c>
      <c r="X46" s="208">
        <v>33150</v>
      </c>
      <c r="Y46" s="208">
        <v>36800</v>
      </c>
      <c r="Z46" s="208">
        <v>39750</v>
      </c>
      <c r="AA46" s="208">
        <v>42700</v>
      </c>
      <c r="AB46" s="208">
        <v>45650</v>
      </c>
      <c r="AC46" s="208">
        <v>48600</v>
      </c>
      <c r="AD46" s="209">
        <v>30960</v>
      </c>
      <c r="AE46" s="209">
        <v>35340</v>
      </c>
      <c r="AF46" s="209">
        <v>39780</v>
      </c>
      <c r="AG46" s="209">
        <v>44160</v>
      </c>
      <c r="AH46" s="209">
        <v>47700</v>
      </c>
      <c r="AI46" s="209">
        <v>51240</v>
      </c>
      <c r="AJ46" s="209">
        <v>54780</v>
      </c>
      <c r="AK46" s="209">
        <v>58320</v>
      </c>
      <c r="AL46" s="165" t="s">
        <v>411</v>
      </c>
      <c r="AM46" s="165" t="s">
        <v>411</v>
      </c>
      <c r="AN46" s="165" t="s">
        <v>288</v>
      </c>
      <c r="AO46" s="165">
        <v>1</v>
      </c>
      <c r="AP46" s="165" t="s">
        <v>412</v>
      </c>
      <c r="AQ46" s="165" t="s">
        <v>290</v>
      </c>
      <c r="AR46" s="165">
        <v>85</v>
      </c>
      <c r="AS46" s="165" t="s">
        <v>412</v>
      </c>
    </row>
    <row r="47" spans="1:45">
      <c r="A47" s="165" t="str">
        <f t="shared" si="0"/>
        <v>5/13/2016 - 4/13/2017Collingsworth</v>
      </c>
      <c r="B47" s="165" t="s">
        <v>415</v>
      </c>
      <c r="C47" s="165" t="s">
        <v>122</v>
      </c>
      <c r="D47" s="165">
        <v>49500</v>
      </c>
      <c r="E47" s="208">
        <v>18350</v>
      </c>
      <c r="F47" s="208">
        <v>21000</v>
      </c>
      <c r="G47" s="208">
        <v>23600</v>
      </c>
      <c r="H47" s="208">
        <v>26200</v>
      </c>
      <c r="I47" s="208">
        <v>28300</v>
      </c>
      <c r="J47" s="208">
        <v>30400</v>
      </c>
      <c r="K47" s="208">
        <v>32500</v>
      </c>
      <c r="L47" s="208">
        <v>34600</v>
      </c>
      <c r="M47" s="209">
        <v>22020</v>
      </c>
      <c r="N47" s="209">
        <v>25200</v>
      </c>
      <c r="O47" s="209">
        <v>28320</v>
      </c>
      <c r="P47" s="209">
        <v>31440</v>
      </c>
      <c r="Q47" s="209">
        <v>33960</v>
      </c>
      <c r="R47" s="209">
        <v>36480</v>
      </c>
      <c r="S47" s="209">
        <v>39000</v>
      </c>
      <c r="T47" s="209">
        <v>41520</v>
      </c>
      <c r="U47" s="165" t="s">
        <v>286</v>
      </c>
      <c r="V47" s="208">
        <v>20950</v>
      </c>
      <c r="W47" s="208">
        <v>23950</v>
      </c>
      <c r="X47" s="208">
        <v>26950</v>
      </c>
      <c r="Y47" s="208">
        <v>29900</v>
      </c>
      <c r="Z47" s="208">
        <v>32300</v>
      </c>
      <c r="AA47" s="208">
        <v>34700</v>
      </c>
      <c r="AB47" s="208">
        <v>37100</v>
      </c>
      <c r="AC47" s="208">
        <v>39500</v>
      </c>
      <c r="AD47" s="209">
        <v>25140</v>
      </c>
      <c r="AE47" s="209">
        <v>28740</v>
      </c>
      <c r="AF47" s="209">
        <v>32340</v>
      </c>
      <c r="AG47" s="209">
        <v>35880</v>
      </c>
      <c r="AH47" s="209">
        <v>38760</v>
      </c>
      <c r="AI47" s="209">
        <v>41640</v>
      </c>
      <c r="AJ47" s="209">
        <v>44520</v>
      </c>
      <c r="AK47" s="209">
        <v>47400</v>
      </c>
      <c r="AL47" s="165" t="s">
        <v>414</v>
      </c>
      <c r="AM47" s="165" t="s">
        <v>414</v>
      </c>
      <c r="AN47" s="165" t="s">
        <v>288</v>
      </c>
      <c r="AO47" s="165">
        <v>0</v>
      </c>
      <c r="AP47" s="165" t="s">
        <v>415</v>
      </c>
      <c r="AQ47" s="165" t="s">
        <v>290</v>
      </c>
      <c r="AR47" s="165">
        <v>87</v>
      </c>
      <c r="AS47" s="165" t="s">
        <v>415</v>
      </c>
    </row>
    <row r="48" spans="1:45">
      <c r="A48" s="165" t="str">
        <f t="shared" si="0"/>
        <v>5/13/2016 - 4/13/2017Colorado</v>
      </c>
      <c r="B48" s="165" t="s">
        <v>418</v>
      </c>
      <c r="C48" s="165" t="s">
        <v>123</v>
      </c>
      <c r="D48" s="165">
        <v>56900</v>
      </c>
      <c r="E48" s="208">
        <v>19950</v>
      </c>
      <c r="F48" s="208">
        <v>22800</v>
      </c>
      <c r="G48" s="208">
        <v>25650</v>
      </c>
      <c r="H48" s="208">
        <v>28450</v>
      </c>
      <c r="I48" s="208">
        <v>30750</v>
      </c>
      <c r="J48" s="208">
        <v>33050</v>
      </c>
      <c r="K48" s="208">
        <v>35300</v>
      </c>
      <c r="L48" s="208">
        <v>37600</v>
      </c>
      <c r="M48" s="209">
        <v>23940</v>
      </c>
      <c r="N48" s="209">
        <v>27360</v>
      </c>
      <c r="O48" s="209">
        <v>30780</v>
      </c>
      <c r="P48" s="209">
        <v>34140</v>
      </c>
      <c r="Q48" s="209">
        <v>36900</v>
      </c>
      <c r="R48" s="209">
        <v>39660</v>
      </c>
      <c r="S48" s="209">
        <v>42360</v>
      </c>
      <c r="T48" s="209">
        <v>45120</v>
      </c>
      <c r="U48" s="165" t="s">
        <v>301</v>
      </c>
      <c r="AL48" s="165" t="s">
        <v>417</v>
      </c>
      <c r="AM48" s="165" t="s">
        <v>417</v>
      </c>
      <c r="AN48" s="165" t="s">
        <v>288</v>
      </c>
      <c r="AO48" s="165">
        <v>0</v>
      </c>
      <c r="AP48" s="165" t="s">
        <v>418</v>
      </c>
      <c r="AQ48" s="165" t="s">
        <v>290</v>
      </c>
      <c r="AR48" s="165">
        <v>89</v>
      </c>
      <c r="AS48" s="165" t="s">
        <v>418</v>
      </c>
    </row>
    <row r="49" spans="1:45">
      <c r="A49" s="165" t="str">
        <f t="shared" si="0"/>
        <v>5/13/2016 - 4/13/2017Comal</v>
      </c>
      <c r="B49" s="165" t="s">
        <v>420</v>
      </c>
      <c r="C49" s="165" t="s">
        <v>80</v>
      </c>
      <c r="D49" s="165">
        <v>62100</v>
      </c>
      <c r="E49" s="208">
        <v>21750</v>
      </c>
      <c r="F49" s="208">
        <v>24850</v>
      </c>
      <c r="G49" s="208">
        <v>27950</v>
      </c>
      <c r="H49" s="208">
        <v>31050</v>
      </c>
      <c r="I49" s="208">
        <v>33550</v>
      </c>
      <c r="J49" s="208">
        <v>36050</v>
      </c>
      <c r="K49" s="208">
        <v>38550</v>
      </c>
      <c r="L49" s="208">
        <v>41000</v>
      </c>
      <c r="M49" s="209">
        <v>26100</v>
      </c>
      <c r="N49" s="209">
        <v>29820</v>
      </c>
      <c r="O49" s="209">
        <v>33540</v>
      </c>
      <c r="P49" s="209">
        <v>37260</v>
      </c>
      <c r="Q49" s="209">
        <v>40260</v>
      </c>
      <c r="R49" s="209">
        <v>43260</v>
      </c>
      <c r="S49" s="209">
        <v>46260</v>
      </c>
      <c r="T49" s="209">
        <v>49200</v>
      </c>
      <c r="U49" s="165" t="s">
        <v>301</v>
      </c>
      <c r="AL49" s="165" t="s">
        <v>419</v>
      </c>
      <c r="AM49" s="165" t="s">
        <v>419</v>
      </c>
      <c r="AN49" s="165" t="s">
        <v>288</v>
      </c>
      <c r="AO49" s="165">
        <v>1</v>
      </c>
      <c r="AP49" s="165" t="s">
        <v>420</v>
      </c>
      <c r="AQ49" s="165" t="s">
        <v>290</v>
      </c>
      <c r="AR49" s="165">
        <v>91</v>
      </c>
      <c r="AS49" s="165" t="s">
        <v>420</v>
      </c>
    </row>
    <row r="50" spans="1:45">
      <c r="A50" s="165" t="str">
        <f t="shared" si="0"/>
        <v>5/13/2016 - 4/13/2017Comanche</v>
      </c>
      <c r="B50" s="165" t="s">
        <v>423</v>
      </c>
      <c r="C50" s="165" t="s">
        <v>124</v>
      </c>
      <c r="D50" s="165">
        <v>46700</v>
      </c>
      <c r="E50" s="208">
        <v>18350</v>
      </c>
      <c r="F50" s="208">
        <v>21000</v>
      </c>
      <c r="G50" s="208">
        <v>23600</v>
      </c>
      <c r="H50" s="208">
        <v>26200</v>
      </c>
      <c r="I50" s="208">
        <v>28300</v>
      </c>
      <c r="J50" s="208">
        <v>30400</v>
      </c>
      <c r="K50" s="208">
        <v>32500</v>
      </c>
      <c r="L50" s="208">
        <v>34600</v>
      </c>
      <c r="M50" s="209">
        <v>22020</v>
      </c>
      <c r="N50" s="209">
        <v>25200</v>
      </c>
      <c r="O50" s="209">
        <v>28320</v>
      </c>
      <c r="P50" s="209">
        <v>31440</v>
      </c>
      <c r="Q50" s="209">
        <v>33960</v>
      </c>
      <c r="R50" s="209">
        <v>36480</v>
      </c>
      <c r="S50" s="209">
        <v>39000</v>
      </c>
      <c r="T50" s="209">
        <v>41520</v>
      </c>
      <c r="U50" s="165" t="s">
        <v>286</v>
      </c>
      <c r="V50" s="208">
        <v>18600</v>
      </c>
      <c r="W50" s="208">
        <v>21250</v>
      </c>
      <c r="X50" s="208">
        <v>23900</v>
      </c>
      <c r="Y50" s="208">
        <v>26550</v>
      </c>
      <c r="Z50" s="208">
        <v>28700</v>
      </c>
      <c r="AA50" s="208">
        <v>30800</v>
      </c>
      <c r="AB50" s="208">
        <v>32950</v>
      </c>
      <c r="AC50" s="208">
        <v>35050</v>
      </c>
      <c r="AD50" s="209">
        <v>22320</v>
      </c>
      <c r="AE50" s="209">
        <v>25500</v>
      </c>
      <c r="AF50" s="209">
        <v>28680</v>
      </c>
      <c r="AG50" s="209">
        <v>31860</v>
      </c>
      <c r="AH50" s="209">
        <v>34440</v>
      </c>
      <c r="AI50" s="209">
        <v>36960</v>
      </c>
      <c r="AJ50" s="209">
        <v>39540</v>
      </c>
      <c r="AK50" s="209">
        <v>42060</v>
      </c>
      <c r="AL50" s="165" t="s">
        <v>422</v>
      </c>
      <c r="AM50" s="165" t="s">
        <v>422</v>
      </c>
      <c r="AN50" s="165" t="s">
        <v>288</v>
      </c>
      <c r="AO50" s="165">
        <v>0</v>
      </c>
      <c r="AP50" s="165" t="s">
        <v>423</v>
      </c>
      <c r="AQ50" s="165" t="s">
        <v>290</v>
      </c>
      <c r="AR50" s="165">
        <v>93</v>
      </c>
      <c r="AS50" s="165" t="s">
        <v>423</v>
      </c>
    </row>
    <row r="51" spans="1:45">
      <c r="A51" s="165" t="str">
        <f t="shared" si="0"/>
        <v>5/13/2016 - 4/13/2017Concho</v>
      </c>
      <c r="B51" s="165" t="s">
        <v>426</v>
      </c>
      <c r="C51" s="165" t="s">
        <v>125</v>
      </c>
      <c r="D51" s="165">
        <v>60200</v>
      </c>
      <c r="E51" s="208">
        <v>22000</v>
      </c>
      <c r="F51" s="208">
        <v>25150</v>
      </c>
      <c r="G51" s="208">
        <v>28300</v>
      </c>
      <c r="H51" s="208">
        <v>31400</v>
      </c>
      <c r="I51" s="208">
        <v>33950</v>
      </c>
      <c r="J51" s="208">
        <v>36450</v>
      </c>
      <c r="K51" s="208">
        <v>38950</v>
      </c>
      <c r="L51" s="208">
        <v>41450</v>
      </c>
      <c r="M51" s="209">
        <v>26400</v>
      </c>
      <c r="N51" s="209">
        <v>30180</v>
      </c>
      <c r="O51" s="209">
        <v>33960</v>
      </c>
      <c r="P51" s="209">
        <v>37680</v>
      </c>
      <c r="Q51" s="209">
        <v>40740</v>
      </c>
      <c r="R51" s="209">
        <v>43740</v>
      </c>
      <c r="S51" s="209">
        <v>46740</v>
      </c>
      <c r="T51" s="209">
        <v>49740</v>
      </c>
      <c r="U51" s="165" t="s">
        <v>301</v>
      </c>
      <c r="AL51" s="165" t="s">
        <v>425</v>
      </c>
      <c r="AM51" s="165" t="s">
        <v>425</v>
      </c>
      <c r="AN51" s="165" t="s">
        <v>288</v>
      </c>
      <c r="AO51" s="165">
        <v>0</v>
      </c>
      <c r="AP51" s="165" t="s">
        <v>426</v>
      </c>
      <c r="AQ51" s="165" t="s">
        <v>290</v>
      </c>
      <c r="AR51" s="165">
        <v>95</v>
      </c>
      <c r="AS51" s="165" t="s">
        <v>426</v>
      </c>
    </row>
    <row r="52" spans="1:45">
      <c r="A52" s="165" t="str">
        <f t="shared" si="0"/>
        <v>5/13/2016 - 4/13/2017Cooke</v>
      </c>
      <c r="B52" s="165" t="s">
        <v>429</v>
      </c>
      <c r="C52" s="165" t="s">
        <v>126</v>
      </c>
      <c r="D52" s="165">
        <v>60700</v>
      </c>
      <c r="E52" s="208">
        <v>21250</v>
      </c>
      <c r="F52" s="208">
        <v>24300</v>
      </c>
      <c r="G52" s="208">
        <v>27350</v>
      </c>
      <c r="H52" s="208">
        <v>30350</v>
      </c>
      <c r="I52" s="208">
        <v>32800</v>
      </c>
      <c r="J52" s="208">
        <v>35250</v>
      </c>
      <c r="K52" s="208">
        <v>37650</v>
      </c>
      <c r="L52" s="208">
        <v>40100</v>
      </c>
      <c r="M52" s="209">
        <v>25500</v>
      </c>
      <c r="N52" s="209">
        <v>29160</v>
      </c>
      <c r="O52" s="209">
        <v>32820</v>
      </c>
      <c r="P52" s="209">
        <v>36420</v>
      </c>
      <c r="Q52" s="209">
        <v>39360</v>
      </c>
      <c r="R52" s="209">
        <v>42300</v>
      </c>
      <c r="S52" s="209">
        <v>45180</v>
      </c>
      <c r="T52" s="209">
        <v>48120</v>
      </c>
      <c r="U52" s="165" t="s">
        <v>286</v>
      </c>
      <c r="V52" s="208">
        <v>21800</v>
      </c>
      <c r="W52" s="208">
        <v>24900</v>
      </c>
      <c r="X52" s="208">
        <v>28000</v>
      </c>
      <c r="Y52" s="208">
        <v>31100</v>
      </c>
      <c r="Z52" s="208">
        <v>33600</v>
      </c>
      <c r="AA52" s="208">
        <v>36100</v>
      </c>
      <c r="AB52" s="208">
        <v>38600</v>
      </c>
      <c r="AC52" s="208">
        <v>41100</v>
      </c>
      <c r="AD52" s="209">
        <v>26160</v>
      </c>
      <c r="AE52" s="209">
        <v>29880</v>
      </c>
      <c r="AF52" s="209">
        <v>33600</v>
      </c>
      <c r="AG52" s="209">
        <v>37320</v>
      </c>
      <c r="AH52" s="209">
        <v>40320</v>
      </c>
      <c r="AI52" s="209">
        <v>43320</v>
      </c>
      <c r="AJ52" s="209">
        <v>46320</v>
      </c>
      <c r="AK52" s="209">
        <v>49320</v>
      </c>
      <c r="AL52" s="165" t="s">
        <v>428</v>
      </c>
      <c r="AM52" s="165" t="s">
        <v>428</v>
      </c>
      <c r="AN52" s="165" t="s">
        <v>288</v>
      </c>
      <c r="AO52" s="165">
        <v>0</v>
      </c>
      <c r="AP52" s="165" t="s">
        <v>429</v>
      </c>
      <c r="AQ52" s="165" t="s">
        <v>290</v>
      </c>
      <c r="AR52" s="165">
        <v>97</v>
      </c>
      <c r="AS52" s="165" t="s">
        <v>429</v>
      </c>
    </row>
    <row r="53" spans="1:45">
      <c r="A53" s="165" t="str">
        <f t="shared" si="0"/>
        <v>5/13/2016 - 4/13/2017Coryell</v>
      </c>
      <c r="B53" s="165" t="s">
        <v>431</v>
      </c>
      <c r="C53" s="165" t="s">
        <v>61</v>
      </c>
      <c r="D53" s="165">
        <v>59300</v>
      </c>
      <c r="E53" s="208">
        <v>20800</v>
      </c>
      <c r="F53" s="208">
        <v>23750</v>
      </c>
      <c r="G53" s="208">
        <v>26700</v>
      </c>
      <c r="H53" s="208">
        <v>29650</v>
      </c>
      <c r="I53" s="208">
        <v>32050</v>
      </c>
      <c r="J53" s="208">
        <v>34400</v>
      </c>
      <c r="K53" s="208">
        <v>36800</v>
      </c>
      <c r="L53" s="208">
        <v>39150</v>
      </c>
      <c r="M53" s="209">
        <v>24960</v>
      </c>
      <c r="N53" s="209">
        <v>28500</v>
      </c>
      <c r="O53" s="209">
        <v>32040</v>
      </c>
      <c r="P53" s="209">
        <v>35580</v>
      </c>
      <c r="Q53" s="209">
        <v>38460</v>
      </c>
      <c r="R53" s="209">
        <v>41280</v>
      </c>
      <c r="S53" s="209">
        <v>44160</v>
      </c>
      <c r="T53" s="209">
        <v>46980</v>
      </c>
      <c r="U53" s="165" t="s">
        <v>301</v>
      </c>
      <c r="AL53" s="165" t="s">
        <v>430</v>
      </c>
      <c r="AM53" s="165" t="s">
        <v>430</v>
      </c>
      <c r="AN53" s="165" t="s">
        <v>288</v>
      </c>
      <c r="AO53" s="165">
        <v>1</v>
      </c>
      <c r="AP53" s="165" t="s">
        <v>431</v>
      </c>
      <c r="AQ53" s="165" t="s">
        <v>290</v>
      </c>
      <c r="AR53" s="165">
        <v>99</v>
      </c>
      <c r="AS53" s="165" t="s">
        <v>431</v>
      </c>
    </row>
    <row r="54" spans="1:45">
      <c r="A54" s="165" t="str">
        <f t="shared" si="0"/>
        <v>5/13/2016 - 4/13/2017Cottle</v>
      </c>
      <c r="B54" s="165" t="s">
        <v>434</v>
      </c>
      <c r="C54" s="165" t="s">
        <v>127</v>
      </c>
      <c r="D54" s="165">
        <v>40300</v>
      </c>
      <c r="E54" s="208">
        <v>18350</v>
      </c>
      <c r="F54" s="208">
        <v>21000</v>
      </c>
      <c r="G54" s="208">
        <v>23600</v>
      </c>
      <c r="H54" s="208">
        <v>26200</v>
      </c>
      <c r="I54" s="208">
        <v>28300</v>
      </c>
      <c r="J54" s="208">
        <v>30400</v>
      </c>
      <c r="K54" s="208">
        <v>32500</v>
      </c>
      <c r="L54" s="208">
        <v>34600</v>
      </c>
      <c r="M54" s="209">
        <v>22020</v>
      </c>
      <c r="N54" s="209">
        <v>25200</v>
      </c>
      <c r="O54" s="209">
        <v>28320</v>
      </c>
      <c r="P54" s="209">
        <v>31440</v>
      </c>
      <c r="Q54" s="209">
        <v>33960</v>
      </c>
      <c r="R54" s="209">
        <v>36480</v>
      </c>
      <c r="S54" s="209">
        <v>39000</v>
      </c>
      <c r="T54" s="209">
        <v>41520</v>
      </c>
      <c r="U54" s="165" t="s">
        <v>301</v>
      </c>
      <c r="AL54" s="165" t="s">
        <v>433</v>
      </c>
      <c r="AM54" s="165" t="s">
        <v>433</v>
      </c>
      <c r="AN54" s="165" t="s">
        <v>288</v>
      </c>
      <c r="AO54" s="165">
        <v>0</v>
      </c>
      <c r="AP54" s="165" t="s">
        <v>434</v>
      </c>
      <c r="AQ54" s="165" t="s">
        <v>290</v>
      </c>
      <c r="AR54" s="165">
        <v>101</v>
      </c>
      <c r="AS54" s="165" t="s">
        <v>434</v>
      </c>
    </row>
    <row r="55" spans="1:45">
      <c r="A55" s="165" t="str">
        <f t="shared" si="0"/>
        <v>5/13/2016 - 4/13/2017Crane</v>
      </c>
      <c r="B55" s="165" t="s">
        <v>437</v>
      </c>
      <c r="C55" s="165" t="s">
        <v>128</v>
      </c>
      <c r="D55" s="165">
        <v>62200</v>
      </c>
      <c r="E55" s="208">
        <v>21600</v>
      </c>
      <c r="F55" s="208">
        <v>24650</v>
      </c>
      <c r="G55" s="208">
        <v>27750</v>
      </c>
      <c r="H55" s="208">
        <v>30800</v>
      </c>
      <c r="I55" s="208">
        <v>33300</v>
      </c>
      <c r="J55" s="208">
        <v>35750</v>
      </c>
      <c r="K55" s="208">
        <v>38200</v>
      </c>
      <c r="L55" s="208">
        <v>40700</v>
      </c>
      <c r="M55" s="209">
        <v>25920</v>
      </c>
      <c r="N55" s="209">
        <v>29580</v>
      </c>
      <c r="O55" s="209">
        <v>33300</v>
      </c>
      <c r="P55" s="209">
        <v>36960</v>
      </c>
      <c r="Q55" s="209">
        <v>39960</v>
      </c>
      <c r="R55" s="209">
        <v>42900</v>
      </c>
      <c r="S55" s="209">
        <v>45840</v>
      </c>
      <c r="T55" s="209">
        <v>48840</v>
      </c>
      <c r="U55" s="165" t="s">
        <v>286</v>
      </c>
      <c r="V55" s="208">
        <v>21800</v>
      </c>
      <c r="W55" s="208">
        <v>24900</v>
      </c>
      <c r="X55" s="208">
        <v>28000</v>
      </c>
      <c r="Y55" s="208">
        <v>31100</v>
      </c>
      <c r="Z55" s="208">
        <v>33600</v>
      </c>
      <c r="AA55" s="208">
        <v>36100</v>
      </c>
      <c r="AB55" s="208">
        <v>38600</v>
      </c>
      <c r="AC55" s="208">
        <v>41100</v>
      </c>
      <c r="AD55" s="209">
        <v>26160</v>
      </c>
      <c r="AE55" s="209">
        <v>29880</v>
      </c>
      <c r="AF55" s="209">
        <v>33600</v>
      </c>
      <c r="AG55" s="209">
        <v>37320</v>
      </c>
      <c r="AH55" s="209">
        <v>40320</v>
      </c>
      <c r="AI55" s="209">
        <v>43320</v>
      </c>
      <c r="AJ55" s="209">
        <v>46320</v>
      </c>
      <c r="AK55" s="209">
        <v>49320</v>
      </c>
      <c r="AL55" s="165" t="s">
        <v>436</v>
      </c>
      <c r="AM55" s="165" t="s">
        <v>436</v>
      </c>
      <c r="AN55" s="165" t="s">
        <v>288</v>
      </c>
      <c r="AO55" s="165">
        <v>0</v>
      </c>
      <c r="AP55" s="165" t="s">
        <v>437</v>
      </c>
      <c r="AQ55" s="165" t="s">
        <v>290</v>
      </c>
      <c r="AR55" s="165">
        <v>103</v>
      </c>
      <c r="AS55" s="165" t="s">
        <v>437</v>
      </c>
    </row>
    <row r="56" spans="1:45">
      <c r="A56" s="165" t="str">
        <f t="shared" si="0"/>
        <v>5/13/2016 - 4/13/2017Crockett</v>
      </c>
      <c r="B56" s="165" t="s">
        <v>440</v>
      </c>
      <c r="C56" s="165" t="s">
        <v>129</v>
      </c>
      <c r="D56" s="165">
        <v>58600</v>
      </c>
      <c r="E56" s="208">
        <v>20100</v>
      </c>
      <c r="F56" s="208">
        <v>23000</v>
      </c>
      <c r="G56" s="208">
        <v>25850</v>
      </c>
      <c r="H56" s="208">
        <v>28700</v>
      </c>
      <c r="I56" s="208">
        <v>31000</v>
      </c>
      <c r="J56" s="208">
        <v>33300</v>
      </c>
      <c r="K56" s="208">
        <v>35600</v>
      </c>
      <c r="L56" s="208">
        <v>37900</v>
      </c>
      <c r="M56" s="209">
        <v>24120</v>
      </c>
      <c r="N56" s="209">
        <v>27600</v>
      </c>
      <c r="O56" s="209">
        <v>31020</v>
      </c>
      <c r="P56" s="209">
        <v>34440</v>
      </c>
      <c r="Q56" s="209">
        <v>37200</v>
      </c>
      <c r="R56" s="209">
        <v>39960</v>
      </c>
      <c r="S56" s="209">
        <v>42720</v>
      </c>
      <c r="T56" s="209">
        <v>45480</v>
      </c>
      <c r="U56" s="165" t="s">
        <v>286</v>
      </c>
      <c r="V56" s="208">
        <v>21700</v>
      </c>
      <c r="W56" s="208">
        <v>24800</v>
      </c>
      <c r="X56" s="208">
        <v>27900</v>
      </c>
      <c r="Y56" s="208">
        <v>30950</v>
      </c>
      <c r="Z56" s="208">
        <v>33450</v>
      </c>
      <c r="AA56" s="208">
        <v>35950</v>
      </c>
      <c r="AB56" s="208">
        <v>38400</v>
      </c>
      <c r="AC56" s="208">
        <v>40900</v>
      </c>
      <c r="AD56" s="209">
        <v>26040</v>
      </c>
      <c r="AE56" s="209">
        <v>29760</v>
      </c>
      <c r="AF56" s="209">
        <v>33480</v>
      </c>
      <c r="AG56" s="209">
        <v>37140</v>
      </c>
      <c r="AH56" s="209">
        <v>40140</v>
      </c>
      <c r="AI56" s="209">
        <v>43140</v>
      </c>
      <c r="AJ56" s="209">
        <v>46080</v>
      </c>
      <c r="AK56" s="209">
        <v>49080</v>
      </c>
      <c r="AL56" s="165" t="s">
        <v>439</v>
      </c>
      <c r="AM56" s="165" t="s">
        <v>439</v>
      </c>
      <c r="AN56" s="165" t="s">
        <v>288</v>
      </c>
      <c r="AO56" s="165">
        <v>0</v>
      </c>
      <c r="AP56" s="165" t="s">
        <v>440</v>
      </c>
      <c r="AQ56" s="165" t="s">
        <v>290</v>
      </c>
      <c r="AR56" s="165">
        <v>105</v>
      </c>
      <c r="AS56" s="165" t="s">
        <v>440</v>
      </c>
    </row>
    <row r="57" spans="1:45">
      <c r="A57" s="165" t="str">
        <f t="shared" si="0"/>
        <v>5/13/2016 - 4/13/2017Crosby</v>
      </c>
      <c r="B57" s="165" t="s">
        <v>443</v>
      </c>
      <c r="C57" s="165" t="s">
        <v>69</v>
      </c>
      <c r="D57" s="165">
        <v>60500</v>
      </c>
      <c r="E57" s="208">
        <v>20650</v>
      </c>
      <c r="F57" s="208">
        <v>23600</v>
      </c>
      <c r="G57" s="208">
        <v>26550</v>
      </c>
      <c r="H57" s="208">
        <v>29450</v>
      </c>
      <c r="I57" s="208">
        <v>31850</v>
      </c>
      <c r="J57" s="208">
        <v>34200</v>
      </c>
      <c r="K57" s="208">
        <v>36550</v>
      </c>
      <c r="L57" s="208">
        <v>38900</v>
      </c>
      <c r="M57" s="209">
        <v>24780</v>
      </c>
      <c r="N57" s="209">
        <v>28320</v>
      </c>
      <c r="O57" s="209">
        <v>31860</v>
      </c>
      <c r="P57" s="209">
        <v>35340</v>
      </c>
      <c r="Q57" s="209">
        <v>38220</v>
      </c>
      <c r="R57" s="209">
        <v>41040</v>
      </c>
      <c r="S57" s="209">
        <v>43860</v>
      </c>
      <c r="T57" s="209">
        <v>46680</v>
      </c>
      <c r="U57" s="165" t="s">
        <v>301</v>
      </c>
      <c r="AL57" s="165" t="s">
        <v>442</v>
      </c>
      <c r="AM57" s="165" t="s">
        <v>442</v>
      </c>
      <c r="AN57" s="165" t="s">
        <v>288</v>
      </c>
      <c r="AO57" s="165">
        <v>1</v>
      </c>
      <c r="AP57" s="165" t="s">
        <v>443</v>
      </c>
      <c r="AQ57" s="165" t="s">
        <v>290</v>
      </c>
      <c r="AR57" s="165">
        <v>107</v>
      </c>
      <c r="AS57" s="165" t="s">
        <v>443</v>
      </c>
    </row>
    <row r="58" spans="1:45">
      <c r="A58" s="165" t="str">
        <f t="shared" si="0"/>
        <v>5/13/2016 - 4/13/2017Culberson</v>
      </c>
      <c r="B58" s="165" t="s">
        <v>446</v>
      </c>
      <c r="C58" s="165" t="s">
        <v>130</v>
      </c>
      <c r="D58" s="165">
        <v>44900</v>
      </c>
      <c r="E58" s="208">
        <v>18350</v>
      </c>
      <c r="F58" s="208">
        <v>21000</v>
      </c>
      <c r="G58" s="208">
        <v>23600</v>
      </c>
      <c r="H58" s="208">
        <v>26200</v>
      </c>
      <c r="I58" s="208">
        <v>28300</v>
      </c>
      <c r="J58" s="208">
        <v>30400</v>
      </c>
      <c r="K58" s="208">
        <v>32500</v>
      </c>
      <c r="L58" s="208">
        <v>34600</v>
      </c>
      <c r="M58" s="209">
        <v>22020</v>
      </c>
      <c r="N58" s="209">
        <v>25200</v>
      </c>
      <c r="O58" s="209">
        <v>28320</v>
      </c>
      <c r="P58" s="209">
        <v>31440</v>
      </c>
      <c r="Q58" s="209">
        <v>33960</v>
      </c>
      <c r="R58" s="209">
        <v>36480</v>
      </c>
      <c r="S58" s="209">
        <v>39000</v>
      </c>
      <c r="T58" s="209">
        <v>41520</v>
      </c>
      <c r="U58" s="165" t="s">
        <v>286</v>
      </c>
      <c r="V58" s="208">
        <v>21250</v>
      </c>
      <c r="W58" s="208">
        <v>24300</v>
      </c>
      <c r="X58" s="208">
        <v>27350</v>
      </c>
      <c r="Y58" s="208">
        <v>30350</v>
      </c>
      <c r="Z58" s="208">
        <v>32800</v>
      </c>
      <c r="AA58" s="208">
        <v>35250</v>
      </c>
      <c r="AB58" s="208">
        <v>37650</v>
      </c>
      <c r="AC58" s="208">
        <v>40100</v>
      </c>
      <c r="AD58" s="209">
        <v>25500</v>
      </c>
      <c r="AE58" s="209">
        <v>29160</v>
      </c>
      <c r="AF58" s="209">
        <v>32820</v>
      </c>
      <c r="AG58" s="209">
        <v>36420</v>
      </c>
      <c r="AH58" s="209">
        <v>39360</v>
      </c>
      <c r="AI58" s="209">
        <v>42300</v>
      </c>
      <c r="AJ58" s="209">
        <v>45180</v>
      </c>
      <c r="AK58" s="209">
        <v>48120</v>
      </c>
      <c r="AL58" s="165" t="s">
        <v>445</v>
      </c>
      <c r="AM58" s="165" t="s">
        <v>445</v>
      </c>
      <c r="AN58" s="165" t="s">
        <v>288</v>
      </c>
      <c r="AO58" s="165">
        <v>0</v>
      </c>
      <c r="AP58" s="165" t="s">
        <v>446</v>
      </c>
      <c r="AQ58" s="165" t="s">
        <v>290</v>
      </c>
      <c r="AR58" s="165">
        <v>109</v>
      </c>
      <c r="AS58" s="165" t="s">
        <v>446</v>
      </c>
    </row>
    <row r="59" spans="1:45">
      <c r="A59" s="165" t="str">
        <f t="shared" si="0"/>
        <v>5/13/2016 - 4/13/2017Dallam</v>
      </c>
      <c r="B59" s="165" t="s">
        <v>449</v>
      </c>
      <c r="C59" s="165" t="s">
        <v>131</v>
      </c>
      <c r="D59" s="165">
        <v>45500</v>
      </c>
      <c r="E59" s="208">
        <v>18350</v>
      </c>
      <c r="F59" s="208">
        <v>21000</v>
      </c>
      <c r="G59" s="208">
        <v>23600</v>
      </c>
      <c r="H59" s="208">
        <v>26200</v>
      </c>
      <c r="I59" s="208">
        <v>28300</v>
      </c>
      <c r="J59" s="208">
        <v>30400</v>
      </c>
      <c r="K59" s="208">
        <v>32500</v>
      </c>
      <c r="L59" s="208">
        <v>34600</v>
      </c>
      <c r="M59" s="209">
        <v>22020</v>
      </c>
      <c r="N59" s="209">
        <v>25200</v>
      </c>
      <c r="O59" s="209">
        <v>28320</v>
      </c>
      <c r="P59" s="209">
        <v>31440</v>
      </c>
      <c r="Q59" s="209">
        <v>33960</v>
      </c>
      <c r="R59" s="209">
        <v>36480</v>
      </c>
      <c r="S59" s="209">
        <v>39000</v>
      </c>
      <c r="T59" s="209">
        <v>41520</v>
      </c>
      <c r="U59" s="165" t="s">
        <v>286</v>
      </c>
      <c r="V59" s="208">
        <v>20700</v>
      </c>
      <c r="W59" s="208">
        <v>23650</v>
      </c>
      <c r="X59" s="208">
        <v>26600</v>
      </c>
      <c r="Y59" s="208">
        <v>29550</v>
      </c>
      <c r="Z59" s="208">
        <v>31950</v>
      </c>
      <c r="AA59" s="208">
        <v>34300</v>
      </c>
      <c r="AB59" s="208">
        <v>36650</v>
      </c>
      <c r="AC59" s="208">
        <v>39050</v>
      </c>
      <c r="AD59" s="209">
        <v>24840</v>
      </c>
      <c r="AE59" s="209">
        <v>28380</v>
      </c>
      <c r="AF59" s="209">
        <v>31920</v>
      </c>
      <c r="AG59" s="209">
        <v>35460</v>
      </c>
      <c r="AH59" s="209">
        <v>38340</v>
      </c>
      <c r="AI59" s="209">
        <v>41160</v>
      </c>
      <c r="AJ59" s="209">
        <v>43980</v>
      </c>
      <c r="AK59" s="209">
        <v>46860</v>
      </c>
      <c r="AL59" s="165" t="s">
        <v>448</v>
      </c>
      <c r="AM59" s="165" t="s">
        <v>448</v>
      </c>
      <c r="AN59" s="165" t="s">
        <v>288</v>
      </c>
      <c r="AO59" s="165">
        <v>0</v>
      </c>
      <c r="AP59" s="165" t="s">
        <v>449</v>
      </c>
      <c r="AQ59" s="165" t="s">
        <v>290</v>
      </c>
      <c r="AR59" s="165">
        <v>111</v>
      </c>
      <c r="AS59" s="165" t="s">
        <v>449</v>
      </c>
    </row>
    <row r="60" spans="1:45">
      <c r="A60" s="165" t="str">
        <f t="shared" si="0"/>
        <v>5/13/2016 - 4/13/2017Dallas</v>
      </c>
      <c r="B60" s="165" t="s">
        <v>451</v>
      </c>
      <c r="C60" s="165" t="s">
        <v>41</v>
      </c>
      <c r="D60" s="165">
        <v>71700</v>
      </c>
      <c r="E60" s="208">
        <v>25100</v>
      </c>
      <c r="F60" s="208">
        <v>28700</v>
      </c>
      <c r="G60" s="208">
        <v>32300</v>
      </c>
      <c r="H60" s="208">
        <v>35850</v>
      </c>
      <c r="I60" s="208">
        <v>38750</v>
      </c>
      <c r="J60" s="208">
        <v>41600</v>
      </c>
      <c r="K60" s="208">
        <v>44500</v>
      </c>
      <c r="L60" s="208">
        <v>47350</v>
      </c>
      <c r="M60" s="209">
        <v>30120</v>
      </c>
      <c r="N60" s="209">
        <v>34440</v>
      </c>
      <c r="O60" s="209">
        <v>38760</v>
      </c>
      <c r="P60" s="209">
        <v>43020</v>
      </c>
      <c r="Q60" s="209">
        <v>46500</v>
      </c>
      <c r="R60" s="209">
        <v>49920</v>
      </c>
      <c r="S60" s="209">
        <v>53400</v>
      </c>
      <c r="T60" s="209">
        <v>56820</v>
      </c>
      <c r="U60" s="165" t="s">
        <v>286</v>
      </c>
      <c r="V60" s="208">
        <v>25800</v>
      </c>
      <c r="W60" s="208">
        <v>29450</v>
      </c>
      <c r="X60" s="208">
        <v>33150</v>
      </c>
      <c r="Y60" s="208">
        <v>36800</v>
      </c>
      <c r="Z60" s="208">
        <v>39750</v>
      </c>
      <c r="AA60" s="208">
        <v>42700</v>
      </c>
      <c r="AB60" s="208">
        <v>45650</v>
      </c>
      <c r="AC60" s="208">
        <v>48600</v>
      </c>
      <c r="AD60" s="209">
        <v>30960</v>
      </c>
      <c r="AE60" s="209">
        <v>35340</v>
      </c>
      <c r="AF60" s="209">
        <v>39780</v>
      </c>
      <c r="AG60" s="209">
        <v>44160</v>
      </c>
      <c r="AH60" s="209">
        <v>47700</v>
      </c>
      <c r="AI60" s="209">
        <v>51240</v>
      </c>
      <c r="AJ60" s="209">
        <v>54780</v>
      </c>
      <c r="AK60" s="209">
        <v>58320</v>
      </c>
      <c r="AL60" s="165" t="s">
        <v>450</v>
      </c>
      <c r="AM60" s="165" t="s">
        <v>450</v>
      </c>
      <c r="AN60" s="165" t="s">
        <v>288</v>
      </c>
      <c r="AO60" s="165">
        <v>1</v>
      </c>
      <c r="AP60" s="165" t="s">
        <v>451</v>
      </c>
      <c r="AQ60" s="165" t="s">
        <v>290</v>
      </c>
      <c r="AR60" s="165">
        <v>113</v>
      </c>
      <c r="AS60" s="165" t="s">
        <v>451</v>
      </c>
    </row>
    <row r="61" spans="1:45">
      <c r="A61" s="165" t="str">
        <f t="shared" si="0"/>
        <v>5/13/2016 - 4/13/2017Dawson</v>
      </c>
      <c r="B61" s="165" t="s">
        <v>454</v>
      </c>
      <c r="C61" s="165" t="s">
        <v>132</v>
      </c>
      <c r="D61" s="165">
        <v>53300</v>
      </c>
      <c r="E61" s="208">
        <v>18700</v>
      </c>
      <c r="F61" s="208">
        <v>21350</v>
      </c>
      <c r="G61" s="208">
        <v>24000</v>
      </c>
      <c r="H61" s="208">
        <v>26650</v>
      </c>
      <c r="I61" s="208">
        <v>28800</v>
      </c>
      <c r="J61" s="208">
        <v>30950</v>
      </c>
      <c r="K61" s="208">
        <v>33050</v>
      </c>
      <c r="L61" s="208">
        <v>35200</v>
      </c>
      <c r="M61" s="209">
        <v>22440</v>
      </c>
      <c r="N61" s="209">
        <v>25620</v>
      </c>
      <c r="O61" s="209">
        <v>28800</v>
      </c>
      <c r="P61" s="209">
        <v>31980</v>
      </c>
      <c r="Q61" s="209">
        <v>34560</v>
      </c>
      <c r="R61" s="209">
        <v>37140</v>
      </c>
      <c r="S61" s="209">
        <v>39660</v>
      </c>
      <c r="T61" s="209">
        <v>42240</v>
      </c>
      <c r="U61" s="165" t="s">
        <v>286</v>
      </c>
      <c r="V61" s="208">
        <v>21850</v>
      </c>
      <c r="W61" s="208">
        <v>24950</v>
      </c>
      <c r="X61" s="208">
        <v>28050</v>
      </c>
      <c r="Y61" s="208">
        <v>31150</v>
      </c>
      <c r="Z61" s="208">
        <v>33650</v>
      </c>
      <c r="AA61" s="208">
        <v>36150</v>
      </c>
      <c r="AB61" s="208">
        <v>38650</v>
      </c>
      <c r="AC61" s="208">
        <v>41150</v>
      </c>
      <c r="AD61" s="209">
        <v>26220</v>
      </c>
      <c r="AE61" s="209">
        <v>29940</v>
      </c>
      <c r="AF61" s="209">
        <v>33660</v>
      </c>
      <c r="AG61" s="209">
        <v>37380</v>
      </c>
      <c r="AH61" s="209">
        <v>40380</v>
      </c>
      <c r="AI61" s="209">
        <v>43380</v>
      </c>
      <c r="AJ61" s="209">
        <v>46380</v>
      </c>
      <c r="AK61" s="209">
        <v>49380</v>
      </c>
      <c r="AL61" s="165" t="s">
        <v>453</v>
      </c>
      <c r="AM61" s="165" t="s">
        <v>453</v>
      </c>
      <c r="AN61" s="165" t="s">
        <v>288</v>
      </c>
      <c r="AO61" s="165">
        <v>0</v>
      </c>
      <c r="AP61" s="165" t="s">
        <v>454</v>
      </c>
      <c r="AQ61" s="165" t="s">
        <v>290</v>
      </c>
      <c r="AR61" s="165">
        <v>115</v>
      </c>
      <c r="AS61" s="165" t="s">
        <v>454</v>
      </c>
    </row>
    <row r="62" spans="1:45">
      <c r="A62" s="165" t="str">
        <f t="shared" si="0"/>
        <v>5/13/2016 - 4/13/2017Deaf Smith</v>
      </c>
      <c r="B62" s="165" t="s">
        <v>457</v>
      </c>
      <c r="C62" s="165" t="s">
        <v>134</v>
      </c>
      <c r="D62" s="165">
        <v>49000</v>
      </c>
      <c r="E62" s="208">
        <v>18350</v>
      </c>
      <c r="F62" s="208">
        <v>21000</v>
      </c>
      <c r="G62" s="208">
        <v>23600</v>
      </c>
      <c r="H62" s="208">
        <v>26200</v>
      </c>
      <c r="I62" s="208">
        <v>28300</v>
      </c>
      <c r="J62" s="208">
        <v>30400</v>
      </c>
      <c r="K62" s="208">
        <v>32500</v>
      </c>
      <c r="L62" s="208">
        <v>34600</v>
      </c>
      <c r="M62" s="209">
        <v>22020</v>
      </c>
      <c r="N62" s="209">
        <v>25200</v>
      </c>
      <c r="O62" s="209">
        <v>28320</v>
      </c>
      <c r="P62" s="209">
        <v>31440</v>
      </c>
      <c r="Q62" s="209">
        <v>33960</v>
      </c>
      <c r="R62" s="209">
        <v>36480</v>
      </c>
      <c r="S62" s="209">
        <v>39000</v>
      </c>
      <c r="T62" s="209">
        <v>41520</v>
      </c>
      <c r="U62" s="165" t="s">
        <v>286</v>
      </c>
      <c r="V62" s="208">
        <v>20750</v>
      </c>
      <c r="W62" s="208">
        <v>23700</v>
      </c>
      <c r="X62" s="208">
        <v>26650</v>
      </c>
      <c r="Y62" s="208">
        <v>29600</v>
      </c>
      <c r="Z62" s="208">
        <v>32000</v>
      </c>
      <c r="AA62" s="208">
        <v>34350</v>
      </c>
      <c r="AB62" s="208">
        <v>36750</v>
      </c>
      <c r="AC62" s="208">
        <v>39100</v>
      </c>
      <c r="AD62" s="209">
        <v>24900</v>
      </c>
      <c r="AE62" s="209">
        <v>28440</v>
      </c>
      <c r="AF62" s="209">
        <v>31980</v>
      </c>
      <c r="AG62" s="209">
        <v>35520</v>
      </c>
      <c r="AH62" s="209">
        <v>38400</v>
      </c>
      <c r="AI62" s="209">
        <v>41220</v>
      </c>
      <c r="AJ62" s="209">
        <v>44100</v>
      </c>
      <c r="AK62" s="209">
        <v>46920</v>
      </c>
      <c r="AL62" s="165" t="s">
        <v>456</v>
      </c>
      <c r="AM62" s="165" t="s">
        <v>456</v>
      </c>
      <c r="AN62" s="165" t="s">
        <v>288</v>
      </c>
      <c r="AO62" s="165">
        <v>0</v>
      </c>
      <c r="AP62" s="165" t="s">
        <v>457</v>
      </c>
      <c r="AQ62" s="165" t="s">
        <v>290</v>
      </c>
      <c r="AR62" s="165">
        <v>117</v>
      </c>
      <c r="AS62" s="165" t="s">
        <v>457</v>
      </c>
    </row>
    <row r="63" spans="1:45">
      <c r="A63" s="165" t="str">
        <f t="shared" si="0"/>
        <v>5/13/2016 - 4/13/2017Delta</v>
      </c>
      <c r="B63" s="165" t="s">
        <v>459</v>
      </c>
      <c r="C63" s="165" t="s">
        <v>42</v>
      </c>
      <c r="D63" s="165">
        <v>53900</v>
      </c>
      <c r="E63" s="208">
        <v>23450</v>
      </c>
      <c r="F63" s="208">
        <v>26800</v>
      </c>
      <c r="G63" s="208">
        <v>30150</v>
      </c>
      <c r="H63" s="208">
        <v>33450</v>
      </c>
      <c r="I63" s="208">
        <v>36150</v>
      </c>
      <c r="J63" s="208">
        <v>38850</v>
      </c>
      <c r="K63" s="208">
        <v>41500</v>
      </c>
      <c r="L63" s="208">
        <v>44200</v>
      </c>
      <c r="M63" s="209">
        <v>28140</v>
      </c>
      <c r="N63" s="209">
        <v>32160</v>
      </c>
      <c r="O63" s="209">
        <v>36180</v>
      </c>
      <c r="P63" s="209">
        <v>40140</v>
      </c>
      <c r="Q63" s="209">
        <v>43380</v>
      </c>
      <c r="R63" s="209">
        <v>46620</v>
      </c>
      <c r="S63" s="209">
        <v>49800</v>
      </c>
      <c r="T63" s="209">
        <v>53040</v>
      </c>
      <c r="U63" s="165" t="s">
        <v>286</v>
      </c>
      <c r="V63" s="208">
        <v>25300</v>
      </c>
      <c r="W63" s="208">
        <v>28900</v>
      </c>
      <c r="X63" s="208">
        <v>32500</v>
      </c>
      <c r="Y63" s="208">
        <v>36100</v>
      </c>
      <c r="Z63" s="208">
        <v>39000</v>
      </c>
      <c r="AA63" s="208">
        <v>41900</v>
      </c>
      <c r="AB63" s="208">
        <v>44800</v>
      </c>
      <c r="AC63" s="208">
        <v>47700</v>
      </c>
      <c r="AD63" s="209">
        <v>30360</v>
      </c>
      <c r="AE63" s="209">
        <v>34680</v>
      </c>
      <c r="AF63" s="209">
        <v>39000</v>
      </c>
      <c r="AG63" s="209">
        <v>43320</v>
      </c>
      <c r="AH63" s="209">
        <v>46800</v>
      </c>
      <c r="AI63" s="209">
        <v>50280</v>
      </c>
      <c r="AJ63" s="209">
        <v>53760</v>
      </c>
      <c r="AK63" s="209">
        <v>57240</v>
      </c>
      <c r="AL63" s="165" t="s">
        <v>458</v>
      </c>
      <c r="AM63" s="165" t="s">
        <v>458</v>
      </c>
      <c r="AN63" s="165" t="s">
        <v>288</v>
      </c>
      <c r="AO63" s="165">
        <v>0</v>
      </c>
      <c r="AP63" s="165" t="s">
        <v>459</v>
      </c>
      <c r="AQ63" s="165" t="s">
        <v>290</v>
      </c>
      <c r="AR63" s="165">
        <v>119</v>
      </c>
      <c r="AS63" s="165" t="s">
        <v>459</v>
      </c>
    </row>
    <row r="64" spans="1:45">
      <c r="A64" s="165" t="str">
        <f t="shared" si="0"/>
        <v>5/13/2016 - 4/13/2017Denton</v>
      </c>
      <c r="B64" s="165" t="s">
        <v>461</v>
      </c>
      <c r="C64" s="165" t="s">
        <v>43</v>
      </c>
      <c r="D64" s="165">
        <v>71700</v>
      </c>
      <c r="E64" s="208">
        <v>25100</v>
      </c>
      <c r="F64" s="208">
        <v>28700</v>
      </c>
      <c r="G64" s="208">
        <v>32300</v>
      </c>
      <c r="H64" s="208">
        <v>35850</v>
      </c>
      <c r="I64" s="208">
        <v>38750</v>
      </c>
      <c r="J64" s="208">
        <v>41600</v>
      </c>
      <c r="K64" s="208">
        <v>44500</v>
      </c>
      <c r="L64" s="208">
        <v>47350</v>
      </c>
      <c r="M64" s="209">
        <v>30120</v>
      </c>
      <c r="N64" s="209">
        <v>34440</v>
      </c>
      <c r="O64" s="209">
        <v>38760</v>
      </c>
      <c r="P64" s="209">
        <v>43020</v>
      </c>
      <c r="Q64" s="209">
        <v>46500</v>
      </c>
      <c r="R64" s="209">
        <v>49920</v>
      </c>
      <c r="S64" s="209">
        <v>53400</v>
      </c>
      <c r="T64" s="209">
        <v>56820</v>
      </c>
      <c r="U64" s="165" t="s">
        <v>286</v>
      </c>
      <c r="V64" s="208">
        <v>25800</v>
      </c>
      <c r="W64" s="208">
        <v>29450</v>
      </c>
      <c r="X64" s="208">
        <v>33150</v>
      </c>
      <c r="Y64" s="208">
        <v>36800</v>
      </c>
      <c r="Z64" s="208">
        <v>39750</v>
      </c>
      <c r="AA64" s="208">
        <v>42700</v>
      </c>
      <c r="AB64" s="208">
        <v>45650</v>
      </c>
      <c r="AC64" s="208">
        <v>48600</v>
      </c>
      <c r="AD64" s="209">
        <v>30960</v>
      </c>
      <c r="AE64" s="209">
        <v>35340</v>
      </c>
      <c r="AF64" s="209">
        <v>39780</v>
      </c>
      <c r="AG64" s="209">
        <v>44160</v>
      </c>
      <c r="AH64" s="209">
        <v>47700</v>
      </c>
      <c r="AI64" s="209">
        <v>51240</v>
      </c>
      <c r="AJ64" s="209">
        <v>54780</v>
      </c>
      <c r="AK64" s="209">
        <v>58320</v>
      </c>
      <c r="AL64" s="165" t="s">
        <v>460</v>
      </c>
      <c r="AM64" s="165" t="s">
        <v>460</v>
      </c>
      <c r="AN64" s="165" t="s">
        <v>288</v>
      </c>
      <c r="AO64" s="165">
        <v>1</v>
      </c>
      <c r="AP64" s="165" t="s">
        <v>461</v>
      </c>
      <c r="AQ64" s="165" t="s">
        <v>290</v>
      </c>
      <c r="AR64" s="165">
        <v>121</v>
      </c>
      <c r="AS64" s="165" t="s">
        <v>461</v>
      </c>
    </row>
    <row r="65" spans="1:45">
      <c r="A65" s="165" t="str">
        <f t="shared" si="0"/>
        <v>5/13/2016 - 4/13/2017DeWitt</v>
      </c>
      <c r="B65" s="165" t="s">
        <v>464</v>
      </c>
      <c r="C65" s="165" t="s">
        <v>133</v>
      </c>
      <c r="D65" s="165">
        <v>56900</v>
      </c>
      <c r="E65" s="208">
        <v>19950</v>
      </c>
      <c r="F65" s="208">
        <v>22800</v>
      </c>
      <c r="G65" s="208">
        <v>25650</v>
      </c>
      <c r="H65" s="208">
        <v>28450</v>
      </c>
      <c r="I65" s="208">
        <v>30750</v>
      </c>
      <c r="J65" s="208">
        <v>33050</v>
      </c>
      <c r="K65" s="208">
        <v>35300</v>
      </c>
      <c r="L65" s="208">
        <v>37600</v>
      </c>
      <c r="M65" s="209">
        <v>23940</v>
      </c>
      <c r="N65" s="209">
        <v>27360</v>
      </c>
      <c r="O65" s="209">
        <v>30780</v>
      </c>
      <c r="P65" s="209">
        <v>34140</v>
      </c>
      <c r="Q65" s="209">
        <v>36900</v>
      </c>
      <c r="R65" s="209">
        <v>39660</v>
      </c>
      <c r="S65" s="209">
        <v>42360</v>
      </c>
      <c r="T65" s="209">
        <v>45120</v>
      </c>
      <c r="U65" s="165" t="s">
        <v>286</v>
      </c>
      <c r="V65" s="208">
        <v>21850</v>
      </c>
      <c r="W65" s="208">
        <v>25000</v>
      </c>
      <c r="X65" s="208">
        <v>28100</v>
      </c>
      <c r="Y65" s="208">
        <v>31200</v>
      </c>
      <c r="Z65" s="208">
        <v>33700</v>
      </c>
      <c r="AA65" s="208">
        <v>36200</v>
      </c>
      <c r="AB65" s="208">
        <v>38700</v>
      </c>
      <c r="AC65" s="208">
        <v>41200</v>
      </c>
      <c r="AD65" s="209">
        <v>26220</v>
      </c>
      <c r="AE65" s="209">
        <v>30000</v>
      </c>
      <c r="AF65" s="209">
        <v>33720</v>
      </c>
      <c r="AG65" s="209">
        <v>37440</v>
      </c>
      <c r="AH65" s="209">
        <v>40440</v>
      </c>
      <c r="AI65" s="209">
        <v>43440</v>
      </c>
      <c r="AJ65" s="209">
        <v>46440</v>
      </c>
      <c r="AK65" s="209">
        <v>49440</v>
      </c>
      <c r="AL65" s="165" t="s">
        <v>463</v>
      </c>
      <c r="AM65" s="165" t="s">
        <v>463</v>
      </c>
      <c r="AN65" s="165" t="s">
        <v>288</v>
      </c>
      <c r="AO65" s="165">
        <v>0</v>
      </c>
      <c r="AP65" s="165" t="s">
        <v>464</v>
      </c>
      <c r="AQ65" s="165" t="s">
        <v>290</v>
      </c>
      <c r="AR65" s="165">
        <v>123</v>
      </c>
      <c r="AS65" s="165" t="s">
        <v>464</v>
      </c>
    </row>
    <row r="66" spans="1:45">
      <c r="A66" s="165" t="str">
        <f t="shared" si="0"/>
        <v>5/13/2016 - 4/13/2017Dickens</v>
      </c>
      <c r="B66" s="165" t="s">
        <v>467</v>
      </c>
      <c r="C66" s="165" t="s">
        <v>135</v>
      </c>
      <c r="D66" s="165">
        <v>55000</v>
      </c>
      <c r="E66" s="208">
        <v>19250</v>
      </c>
      <c r="F66" s="208">
        <v>22000</v>
      </c>
      <c r="G66" s="208">
        <v>24750</v>
      </c>
      <c r="H66" s="208">
        <v>27500</v>
      </c>
      <c r="I66" s="208">
        <v>29700</v>
      </c>
      <c r="J66" s="208">
        <v>31900</v>
      </c>
      <c r="K66" s="208">
        <v>34100</v>
      </c>
      <c r="L66" s="208">
        <v>36300</v>
      </c>
      <c r="M66" s="209">
        <v>23100</v>
      </c>
      <c r="N66" s="209">
        <v>26400</v>
      </c>
      <c r="O66" s="209">
        <v>29700</v>
      </c>
      <c r="P66" s="209">
        <v>33000</v>
      </c>
      <c r="Q66" s="209">
        <v>35640</v>
      </c>
      <c r="R66" s="209">
        <v>38280</v>
      </c>
      <c r="S66" s="209">
        <v>40920</v>
      </c>
      <c r="T66" s="209">
        <v>43560</v>
      </c>
      <c r="U66" s="165" t="s">
        <v>286</v>
      </c>
      <c r="V66" s="208">
        <v>21950</v>
      </c>
      <c r="W66" s="208">
        <v>25050</v>
      </c>
      <c r="X66" s="208">
        <v>28200</v>
      </c>
      <c r="Y66" s="208">
        <v>31300</v>
      </c>
      <c r="Z66" s="208">
        <v>33850</v>
      </c>
      <c r="AA66" s="208">
        <v>36350</v>
      </c>
      <c r="AB66" s="208">
        <v>38850</v>
      </c>
      <c r="AC66" s="208">
        <v>41350</v>
      </c>
      <c r="AD66" s="209">
        <v>26340</v>
      </c>
      <c r="AE66" s="209">
        <v>30060</v>
      </c>
      <c r="AF66" s="209">
        <v>33840</v>
      </c>
      <c r="AG66" s="209">
        <v>37560</v>
      </c>
      <c r="AH66" s="209">
        <v>40620</v>
      </c>
      <c r="AI66" s="209">
        <v>43620</v>
      </c>
      <c r="AJ66" s="209">
        <v>46620</v>
      </c>
      <c r="AK66" s="209">
        <v>49620</v>
      </c>
      <c r="AL66" s="165" t="s">
        <v>466</v>
      </c>
      <c r="AM66" s="165" t="s">
        <v>466</v>
      </c>
      <c r="AN66" s="165" t="s">
        <v>288</v>
      </c>
      <c r="AO66" s="165">
        <v>0</v>
      </c>
      <c r="AP66" s="165" t="s">
        <v>467</v>
      </c>
      <c r="AQ66" s="165" t="s">
        <v>290</v>
      </c>
      <c r="AR66" s="165">
        <v>125</v>
      </c>
      <c r="AS66" s="165" t="s">
        <v>467</v>
      </c>
    </row>
    <row r="67" spans="1:45">
      <c r="A67" s="165" t="str">
        <f t="shared" si="0"/>
        <v>5/13/2016 - 4/13/2017Dimmit</v>
      </c>
      <c r="B67" s="165" t="s">
        <v>470</v>
      </c>
      <c r="C67" s="165" t="s">
        <v>136</v>
      </c>
      <c r="D67" s="165">
        <v>45600</v>
      </c>
      <c r="E67" s="208">
        <v>18350</v>
      </c>
      <c r="F67" s="208">
        <v>21000</v>
      </c>
      <c r="G67" s="208">
        <v>23600</v>
      </c>
      <c r="H67" s="208">
        <v>26200</v>
      </c>
      <c r="I67" s="208">
        <v>28300</v>
      </c>
      <c r="J67" s="208">
        <v>30400</v>
      </c>
      <c r="K67" s="208">
        <v>32500</v>
      </c>
      <c r="L67" s="208">
        <v>34600</v>
      </c>
      <c r="M67" s="209">
        <v>22020</v>
      </c>
      <c r="N67" s="209">
        <v>25200</v>
      </c>
      <c r="O67" s="209">
        <v>28320</v>
      </c>
      <c r="P67" s="209">
        <v>31440</v>
      </c>
      <c r="Q67" s="209">
        <v>33960</v>
      </c>
      <c r="R67" s="209">
        <v>36480</v>
      </c>
      <c r="S67" s="209">
        <v>39000</v>
      </c>
      <c r="T67" s="209">
        <v>41520</v>
      </c>
      <c r="U67" s="165" t="s">
        <v>286</v>
      </c>
      <c r="V67" s="208">
        <v>23450</v>
      </c>
      <c r="W67" s="208">
        <v>26800</v>
      </c>
      <c r="X67" s="208">
        <v>30150</v>
      </c>
      <c r="Y67" s="208">
        <v>33450</v>
      </c>
      <c r="Z67" s="208">
        <v>36150</v>
      </c>
      <c r="AA67" s="208">
        <v>38850</v>
      </c>
      <c r="AB67" s="208">
        <v>41500</v>
      </c>
      <c r="AC67" s="208">
        <v>44200</v>
      </c>
      <c r="AD67" s="209">
        <v>28140</v>
      </c>
      <c r="AE67" s="209">
        <v>32160</v>
      </c>
      <c r="AF67" s="209">
        <v>36180</v>
      </c>
      <c r="AG67" s="209">
        <v>40140</v>
      </c>
      <c r="AH67" s="209">
        <v>43380</v>
      </c>
      <c r="AI67" s="209">
        <v>46620</v>
      </c>
      <c r="AJ67" s="209">
        <v>49800</v>
      </c>
      <c r="AK67" s="209">
        <v>53040</v>
      </c>
      <c r="AL67" s="165" t="s">
        <v>469</v>
      </c>
      <c r="AM67" s="165" t="s">
        <v>469</v>
      </c>
      <c r="AN67" s="165" t="s">
        <v>288</v>
      </c>
      <c r="AO67" s="165">
        <v>0</v>
      </c>
      <c r="AP67" s="165" t="s">
        <v>470</v>
      </c>
      <c r="AQ67" s="165" t="s">
        <v>290</v>
      </c>
      <c r="AR67" s="165">
        <v>127</v>
      </c>
      <c r="AS67" s="165" t="s">
        <v>470</v>
      </c>
    </row>
    <row r="68" spans="1:45">
      <c r="A68" s="165" t="str">
        <f t="shared" si="0"/>
        <v>5/13/2016 - 4/13/2017Donley</v>
      </c>
      <c r="B68" s="165" t="s">
        <v>473</v>
      </c>
      <c r="C68" s="165" t="s">
        <v>137</v>
      </c>
      <c r="D68" s="165">
        <v>59500</v>
      </c>
      <c r="E68" s="208">
        <v>20850</v>
      </c>
      <c r="F68" s="208">
        <v>23800</v>
      </c>
      <c r="G68" s="208">
        <v>26800</v>
      </c>
      <c r="H68" s="208">
        <v>29750</v>
      </c>
      <c r="I68" s="208">
        <v>32150</v>
      </c>
      <c r="J68" s="208">
        <v>34550</v>
      </c>
      <c r="K68" s="208">
        <v>36900</v>
      </c>
      <c r="L68" s="208">
        <v>39300</v>
      </c>
      <c r="M68" s="209">
        <v>25020</v>
      </c>
      <c r="N68" s="209">
        <v>28560</v>
      </c>
      <c r="O68" s="209">
        <v>32160</v>
      </c>
      <c r="P68" s="209">
        <v>35700</v>
      </c>
      <c r="Q68" s="209">
        <v>38580</v>
      </c>
      <c r="R68" s="209">
        <v>41460</v>
      </c>
      <c r="S68" s="209">
        <v>44280</v>
      </c>
      <c r="T68" s="209">
        <v>47160</v>
      </c>
      <c r="U68" s="165" t="s">
        <v>286</v>
      </c>
      <c r="V68" s="208">
        <v>22400</v>
      </c>
      <c r="W68" s="208">
        <v>25600</v>
      </c>
      <c r="X68" s="208">
        <v>28800</v>
      </c>
      <c r="Y68" s="208">
        <v>32000</v>
      </c>
      <c r="Z68" s="208">
        <v>34600</v>
      </c>
      <c r="AA68" s="208">
        <v>37150</v>
      </c>
      <c r="AB68" s="208">
        <v>39700</v>
      </c>
      <c r="AC68" s="208">
        <v>42250</v>
      </c>
      <c r="AD68" s="209">
        <v>26880</v>
      </c>
      <c r="AE68" s="209">
        <v>30720</v>
      </c>
      <c r="AF68" s="209">
        <v>34560</v>
      </c>
      <c r="AG68" s="209">
        <v>38400</v>
      </c>
      <c r="AH68" s="209">
        <v>41520</v>
      </c>
      <c r="AI68" s="209">
        <v>44580</v>
      </c>
      <c r="AJ68" s="209">
        <v>47640</v>
      </c>
      <c r="AK68" s="209">
        <v>50700</v>
      </c>
      <c r="AL68" s="165" t="s">
        <v>472</v>
      </c>
      <c r="AM68" s="165" t="s">
        <v>472</v>
      </c>
      <c r="AN68" s="165" t="s">
        <v>288</v>
      </c>
      <c r="AO68" s="165">
        <v>0</v>
      </c>
      <c r="AP68" s="165" t="s">
        <v>473</v>
      </c>
      <c r="AQ68" s="165" t="s">
        <v>290</v>
      </c>
      <c r="AR68" s="165">
        <v>129</v>
      </c>
      <c r="AS68" s="165" t="s">
        <v>473</v>
      </c>
    </row>
    <row r="69" spans="1:45">
      <c r="A69" s="165" t="str">
        <f t="shared" ref="A69:A132" si="1">CONCATENATE($B$2,C69)</f>
        <v>5/13/2016 - 4/13/2017Duval</v>
      </c>
      <c r="B69" s="165" t="s">
        <v>476</v>
      </c>
      <c r="C69" s="165" t="s">
        <v>138</v>
      </c>
      <c r="D69" s="165">
        <v>42000</v>
      </c>
      <c r="E69" s="208">
        <v>18350</v>
      </c>
      <c r="F69" s="208">
        <v>21000</v>
      </c>
      <c r="G69" s="208">
        <v>23600</v>
      </c>
      <c r="H69" s="208">
        <v>26200</v>
      </c>
      <c r="I69" s="208">
        <v>28300</v>
      </c>
      <c r="J69" s="208">
        <v>30400</v>
      </c>
      <c r="K69" s="208">
        <v>32500</v>
      </c>
      <c r="L69" s="208">
        <v>34600</v>
      </c>
      <c r="M69" s="209">
        <v>22020</v>
      </c>
      <c r="N69" s="209">
        <v>25200</v>
      </c>
      <c r="O69" s="209">
        <v>28320</v>
      </c>
      <c r="P69" s="209">
        <v>31440</v>
      </c>
      <c r="Q69" s="209">
        <v>33960</v>
      </c>
      <c r="R69" s="209">
        <v>36480</v>
      </c>
      <c r="S69" s="209">
        <v>39000</v>
      </c>
      <c r="T69" s="209">
        <v>41520</v>
      </c>
      <c r="U69" s="165" t="s">
        <v>286</v>
      </c>
      <c r="V69" s="208">
        <v>19250</v>
      </c>
      <c r="W69" s="208">
        <v>22000</v>
      </c>
      <c r="X69" s="208">
        <v>24750</v>
      </c>
      <c r="Y69" s="208">
        <v>27500</v>
      </c>
      <c r="Z69" s="208">
        <v>29700</v>
      </c>
      <c r="AA69" s="208">
        <v>31900</v>
      </c>
      <c r="AB69" s="208">
        <v>34100</v>
      </c>
      <c r="AC69" s="208">
        <v>36300</v>
      </c>
      <c r="AD69" s="209">
        <v>23100</v>
      </c>
      <c r="AE69" s="209">
        <v>26400</v>
      </c>
      <c r="AF69" s="209">
        <v>29700</v>
      </c>
      <c r="AG69" s="209">
        <v>33000</v>
      </c>
      <c r="AH69" s="209">
        <v>35640</v>
      </c>
      <c r="AI69" s="209">
        <v>38280</v>
      </c>
      <c r="AJ69" s="209">
        <v>40920</v>
      </c>
      <c r="AK69" s="209">
        <v>43560</v>
      </c>
      <c r="AL69" s="165" t="s">
        <v>475</v>
      </c>
      <c r="AM69" s="165" t="s">
        <v>475</v>
      </c>
      <c r="AN69" s="165" t="s">
        <v>288</v>
      </c>
      <c r="AO69" s="165">
        <v>0</v>
      </c>
      <c r="AP69" s="165" t="s">
        <v>476</v>
      </c>
      <c r="AQ69" s="165" t="s">
        <v>290</v>
      </c>
      <c r="AR69" s="165">
        <v>131</v>
      </c>
      <c r="AS69" s="165" t="s">
        <v>476</v>
      </c>
    </row>
    <row r="70" spans="1:45">
      <c r="A70" s="165" t="str">
        <f t="shared" si="1"/>
        <v>5/13/2016 - 4/13/2017Eastland</v>
      </c>
      <c r="B70" s="165" t="s">
        <v>479</v>
      </c>
      <c r="C70" s="165" t="s">
        <v>139</v>
      </c>
      <c r="D70" s="165">
        <v>45400</v>
      </c>
      <c r="E70" s="208">
        <v>18350</v>
      </c>
      <c r="F70" s="208">
        <v>21000</v>
      </c>
      <c r="G70" s="208">
        <v>23600</v>
      </c>
      <c r="H70" s="208">
        <v>26200</v>
      </c>
      <c r="I70" s="208">
        <v>28300</v>
      </c>
      <c r="J70" s="208">
        <v>30400</v>
      </c>
      <c r="K70" s="208">
        <v>32500</v>
      </c>
      <c r="L70" s="208">
        <v>34600</v>
      </c>
      <c r="M70" s="209">
        <v>22020</v>
      </c>
      <c r="N70" s="209">
        <v>25200</v>
      </c>
      <c r="O70" s="209">
        <v>28320</v>
      </c>
      <c r="P70" s="209">
        <v>31440</v>
      </c>
      <c r="Q70" s="209">
        <v>33960</v>
      </c>
      <c r="R70" s="209">
        <v>36480</v>
      </c>
      <c r="S70" s="209">
        <v>39000</v>
      </c>
      <c r="T70" s="209">
        <v>41520</v>
      </c>
      <c r="U70" s="165" t="s">
        <v>301</v>
      </c>
      <c r="AL70" s="165" t="s">
        <v>478</v>
      </c>
      <c r="AM70" s="165" t="s">
        <v>478</v>
      </c>
      <c r="AN70" s="165" t="s">
        <v>288</v>
      </c>
      <c r="AO70" s="165">
        <v>0</v>
      </c>
      <c r="AP70" s="165" t="s">
        <v>479</v>
      </c>
      <c r="AQ70" s="165" t="s">
        <v>290</v>
      </c>
      <c r="AR70" s="165">
        <v>133</v>
      </c>
      <c r="AS70" s="165" t="s">
        <v>479</v>
      </c>
    </row>
    <row r="71" spans="1:45">
      <c r="A71" s="165" t="str">
        <f t="shared" si="1"/>
        <v>5/13/2016 - 4/13/2017Ector</v>
      </c>
      <c r="B71" s="165" t="s">
        <v>482</v>
      </c>
      <c r="C71" s="165" t="s">
        <v>73</v>
      </c>
      <c r="D71" s="165">
        <v>61000</v>
      </c>
      <c r="E71" s="208">
        <v>21350</v>
      </c>
      <c r="F71" s="208">
        <v>24400</v>
      </c>
      <c r="G71" s="208">
        <v>27450</v>
      </c>
      <c r="H71" s="208">
        <v>30500</v>
      </c>
      <c r="I71" s="208">
        <v>32950</v>
      </c>
      <c r="J71" s="208">
        <v>35400</v>
      </c>
      <c r="K71" s="208">
        <v>37850</v>
      </c>
      <c r="L71" s="208">
        <v>40300</v>
      </c>
      <c r="M71" s="209">
        <v>25620</v>
      </c>
      <c r="N71" s="209">
        <v>29280</v>
      </c>
      <c r="O71" s="209">
        <v>32940</v>
      </c>
      <c r="P71" s="209">
        <v>36600</v>
      </c>
      <c r="Q71" s="209">
        <v>39540</v>
      </c>
      <c r="R71" s="209">
        <v>42480</v>
      </c>
      <c r="S71" s="209">
        <v>45420</v>
      </c>
      <c r="T71" s="209">
        <v>48360</v>
      </c>
      <c r="U71" s="165" t="s">
        <v>286</v>
      </c>
      <c r="V71" s="208">
        <v>23650</v>
      </c>
      <c r="W71" s="208">
        <v>27000</v>
      </c>
      <c r="X71" s="208">
        <v>30400</v>
      </c>
      <c r="Y71" s="208">
        <v>33750</v>
      </c>
      <c r="Z71" s="208">
        <v>36450</v>
      </c>
      <c r="AA71" s="208">
        <v>39150</v>
      </c>
      <c r="AB71" s="208">
        <v>41850</v>
      </c>
      <c r="AC71" s="208">
        <v>44550</v>
      </c>
      <c r="AD71" s="209">
        <v>28380</v>
      </c>
      <c r="AE71" s="209">
        <v>32400</v>
      </c>
      <c r="AF71" s="209">
        <v>36480</v>
      </c>
      <c r="AG71" s="209">
        <v>40500</v>
      </c>
      <c r="AH71" s="209">
        <v>43740</v>
      </c>
      <c r="AI71" s="209">
        <v>46980</v>
      </c>
      <c r="AJ71" s="209">
        <v>50220</v>
      </c>
      <c r="AK71" s="209">
        <v>53460</v>
      </c>
      <c r="AL71" s="165" t="s">
        <v>481</v>
      </c>
      <c r="AM71" s="165" t="s">
        <v>481</v>
      </c>
      <c r="AN71" s="165" t="s">
        <v>288</v>
      </c>
      <c r="AO71" s="165">
        <v>1</v>
      </c>
      <c r="AP71" s="165" t="s">
        <v>482</v>
      </c>
      <c r="AQ71" s="165" t="s">
        <v>290</v>
      </c>
      <c r="AR71" s="165">
        <v>135</v>
      </c>
      <c r="AS71" s="165" t="s">
        <v>482</v>
      </c>
    </row>
    <row r="72" spans="1:45">
      <c r="A72" s="165" t="str">
        <f t="shared" si="1"/>
        <v>5/13/2016 - 4/13/2017Edwards</v>
      </c>
      <c r="B72" s="165" t="s">
        <v>485</v>
      </c>
      <c r="C72" s="165" t="s">
        <v>140</v>
      </c>
      <c r="D72" s="165">
        <v>55900</v>
      </c>
      <c r="E72" s="208">
        <v>19250</v>
      </c>
      <c r="F72" s="208">
        <v>22000</v>
      </c>
      <c r="G72" s="208">
        <v>24750</v>
      </c>
      <c r="H72" s="208">
        <v>27500</v>
      </c>
      <c r="I72" s="208">
        <v>29700</v>
      </c>
      <c r="J72" s="208">
        <v>31900</v>
      </c>
      <c r="K72" s="208">
        <v>34100</v>
      </c>
      <c r="L72" s="208">
        <v>36300</v>
      </c>
      <c r="M72" s="209">
        <v>23100</v>
      </c>
      <c r="N72" s="209">
        <v>26400</v>
      </c>
      <c r="O72" s="209">
        <v>29700</v>
      </c>
      <c r="P72" s="209">
        <v>33000</v>
      </c>
      <c r="Q72" s="209">
        <v>35640</v>
      </c>
      <c r="R72" s="209">
        <v>38280</v>
      </c>
      <c r="S72" s="209">
        <v>40920</v>
      </c>
      <c r="T72" s="209">
        <v>43560</v>
      </c>
      <c r="U72" s="165" t="s">
        <v>286</v>
      </c>
      <c r="V72" s="208">
        <v>26250</v>
      </c>
      <c r="W72" s="208">
        <v>30000</v>
      </c>
      <c r="X72" s="208">
        <v>33750</v>
      </c>
      <c r="Y72" s="208">
        <v>37500</v>
      </c>
      <c r="Z72" s="208">
        <v>40500</v>
      </c>
      <c r="AA72" s="208">
        <v>43500</v>
      </c>
      <c r="AB72" s="208">
        <v>46500</v>
      </c>
      <c r="AC72" s="208">
        <v>49500</v>
      </c>
      <c r="AD72" s="209">
        <v>31500</v>
      </c>
      <c r="AE72" s="209">
        <v>36000</v>
      </c>
      <c r="AF72" s="209">
        <v>40500</v>
      </c>
      <c r="AG72" s="209">
        <v>45000</v>
      </c>
      <c r="AH72" s="209">
        <v>48600</v>
      </c>
      <c r="AI72" s="209">
        <v>52200</v>
      </c>
      <c r="AJ72" s="209">
        <v>55800</v>
      </c>
      <c r="AK72" s="209">
        <v>59400</v>
      </c>
      <c r="AL72" s="165" t="s">
        <v>484</v>
      </c>
      <c r="AM72" s="165" t="s">
        <v>484</v>
      </c>
      <c r="AN72" s="165" t="s">
        <v>288</v>
      </c>
      <c r="AO72" s="165">
        <v>0</v>
      </c>
      <c r="AP72" s="165" t="s">
        <v>485</v>
      </c>
      <c r="AQ72" s="165" t="s">
        <v>290</v>
      </c>
      <c r="AR72" s="165">
        <v>137</v>
      </c>
      <c r="AS72" s="165" t="s">
        <v>485</v>
      </c>
    </row>
    <row r="73" spans="1:45">
      <c r="A73" s="165" t="str">
        <f t="shared" si="1"/>
        <v>5/13/2016 - 4/13/2017Ellis</v>
      </c>
      <c r="B73" s="165" t="s">
        <v>487</v>
      </c>
      <c r="C73" s="165" t="s">
        <v>44</v>
      </c>
      <c r="D73" s="165">
        <v>71700</v>
      </c>
      <c r="E73" s="208">
        <v>25100</v>
      </c>
      <c r="F73" s="208">
        <v>28700</v>
      </c>
      <c r="G73" s="208">
        <v>32300</v>
      </c>
      <c r="H73" s="208">
        <v>35850</v>
      </c>
      <c r="I73" s="208">
        <v>38750</v>
      </c>
      <c r="J73" s="208">
        <v>41600</v>
      </c>
      <c r="K73" s="208">
        <v>44500</v>
      </c>
      <c r="L73" s="208">
        <v>47350</v>
      </c>
      <c r="M73" s="209">
        <v>30120</v>
      </c>
      <c r="N73" s="209">
        <v>34440</v>
      </c>
      <c r="O73" s="209">
        <v>38760</v>
      </c>
      <c r="P73" s="209">
        <v>43020</v>
      </c>
      <c r="Q73" s="209">
        <v>46500</v>
      </c>
      <c r="R73" s="209">
        <v>49920</v>
      </c>
      <c r="S73" s="209">
        <v>53400</v>
      </c>
      <c r="T73" s="209">
        <v>56820</v>
      </c>
      <c r="U73" s="165" t="s">
        <v>286</v>
      </c>
      <c r="V73" s="208">
        <v>25800</v>
      </c>
      <c r="W73" s="208">
        <v>29450</v>
      </c>
      <c r="X73" s="208">
        <v>33150</v>
      </c>
      <c r="Y73" s="208">
        <v>36800</v>
      </c>
      <c r="Z73" s="208">
        <v>39750</v>
      </c>
      <c r="AA73" s="208">
        <v>42700</v>
      </c>
      <c r="AB73" s="208">
        <v>45650</v>
      </c>
      <c r="AC73" s="208">
        <v>48600</v>
      </c>
      <c r="AD73" s="209">
        <v>30960</v>
      </c>
      <c r="AE73" s="209">
        <v>35340</v>
      </c>
      <c r="AF73" s="209">
        <v>39780</v>
      </c>
      <c r="AG73" s="209">
        <v>44160</v>
      </c>
      <c r="AH73" s="209">
        <v>47700</v>
      </c>
      <c r="AI73" s="209">
        <v>51240</v>
      </c>
      <c r="AJ73" s="209">
        <v>54780</v>
      </c>
      <c r="AK73" s="209">
        <v>58320</v>
      </c>
      <c r="AL73" s="165" t="s">
        <v>486</v>
      </c>
      <c r="AM73" s="165" t="s">
        <v>486</v>
      </c>
      <c r="AN73" s="165" t="s">
        <v>288</v>
      </c>
      <c r="AO73" s="165">
        <v>1</v>
      </c>
      <c r="AP73" s="165" t="s">
        <v>487</v>
      </c>
      <c r="AQ73" s="165" t="s">
        <v>290</v>
      </c>
      <c r="AR73" s="165">
        <v>139</v>
      </c>
      <c r="AS73" s="165" t="s">
        <v>487</v>
      </c>
    </row>
    <row r="74" spans="1:45">
      <c r="A74" s="165" t="str">
        <f t="shared" si="1"/>
        <v>5/13/2016 - 4/13/2017El Paso</v>
      </c>
      <c r="B74" s="165" t="s">
        <v>490</v>
      </c>
      <c r="C74" s="165" t="s">
        <v>51</v>
      </c>
      <c r="D74" s="165">
        <v>45400</v>
      </c>
      <c r="E74" s="208">
        <v>18350</v>
      </c>
      <c r="F74" s="208">
        <v>21000</v>
      </c>
      <c r="G74" s="208">
        <v>23600</v>
      </c>
      <c r="H74" s="208">
        <v>26200</v>
      </c>
      <c r="I74" s="208">
        <v>28300</v>
      </c>
      <c r="J74" s="208">
        <v>30400</v>
      </c>
      <c r="K74" s="208">
        <v>32500</v>
      </c>
      <c r="L74" s="208">
        <v>34600</v>
      </c>
      <c r="M74" s="209">
        <v>22020</v>
      </c>
      <c r="N74" s="209">
        <v>25200</v>
      </c>
      <c r="O74" s="209">
        <v>28320</v>
      </c>
      <c r="P74" s="209">
        <v>31440</v>
      </c>
      <c r="Q74" s="209">
        <v>33960</v>
      </c>
      <c r="R74" s="209">
        <v>36480</v>
      </c>
      <c r="S74" s="209">
        <v>39000</v>
      </c>
      <c r="T74" s="209">
        <v>41520</v>
      </c>
      <c r="U74" s="165" t="s">
        <v>286</v>
      </c>
      <c r="V74" s="208">
        <v>19550</v>
      </c>
      <c r="W74" s="208">
        <v>22350</v>
      </c>
      <c r="X74" s="208">
        <v>25150</v>
      </c>
      <c r="Y74" s="208">
        <v>27900</v>
      </c>
      <c r="Z74" s="208">
        <v>30150</v>
      </c>
      <c r="AA74" s="208">
        <v>32400</v>
      </c>
      <c r="AB74" s="208">
        <v>34600</v>
      </c>
      <c r="AC74" s="208">
        <v>36850</v>
      </c>
      <c r="AD74" s="209">
        <v>23460</v>
      </c>
      <c r="AE74" s="209">
        <v>26820</v>
      </c>
      <c r="AF74" s="209">
        <v>30180</v>
      </c>
      <c r="AG74" s="209">
        <v>33480</v>
      </c>
      <c r="AH74" s="209">
        <v>36180</v>
      </c>
      <c r="AI74" s="209">
        <v>38880</v>
      </c>
      <c r="AJ74" s="209">
        <v>41520</v>
      </c>
      <c r="AK74" s="209">
        <v>44220</v>
      </c>
      <c r="AL74" s="165" t="s">
        <v>489</v>
      </c>
      <c r="AM74" s="165" t="s">
        <v>489</v>
      </c>
      <c r="AN74" s="165" t="s">
        <v>288</v>
      </c>
      <c r="AO74" s="165">
        <v>1</v>
      </c>
      <c r="AP74" s="165" t="s">
        <v>490</v>
      </c>
      <c r="AQ74" s="165" t="s">
        <v>290</v>
      </c>
      <c r="AR74" s="165">
        <v>141</v>
      </c>
      <c r="AS74" s="165" t="s">
        <v>490</v>
      </c>
    </row>
    <row r="75" spans="1:45">
      <c r="A75" s="165" t="str">
        <f t="shared" si="1"/>
        <v>5/13/2016 - 4/13/2017Erath</v>
      </c>
      <c r="B75" s="165" t="s">
        <v>493</v>
      </c>
      <c r="C75" s="165" t="s">
        <v>141</v>
      </c>
      <c r="D75" s="165">
        <v>53600</v>
      </c>
      <c r="E75" s="208">
        <v>18800</v>
      </c>
      <c r="F75" s="208">
        <v>21450</v>
      </c>
      <c r="G75" s="208">
        <v>24150</v>
      </c>
      <c r="H75" s="208">
        <v>26800</v>
      </c>
      <c r="I75" s="208">
        <v>28950</v>
      </c>
      <c r="J75" s="208">
        <v>31100</v>
      </c>
      <c r="K75" s="208">
        <v>33250</v>
      </c>
      <c r="L75" s="208">
        <v>35400</v>
      </c>
      <c r="M75" s="209">
        <v>22560</v>
      </c>
      <c r="N75" s="209">
        <v>25740</v>
      </c>
      <c r="O75" s="209">
        <v>28980</v>
      </c>
      <c r="P75" s="209">
        <v>32160</v>
      </c>
      <c r="Q75" s="209">
        <v>34740</v>
      </c>
      <c r="R75" s="209">
        <v>37320</v>
      </c>
      <c r="S75" s="209">
        <v>39900</v>
      </c>
      <c r="T75" s="209">
        <v>42480</v>
      </c>
      <c r="U75" s="165" t="s">
        <v>286</v>
      </c>
      <c r="V75" s="208">
        <v>19250</v>
      </c>
      <c r="W75" s="208">
        <v>22000</v>
      </c>
      <c r="X75" s="208">
        <v>24750</v>
      </c>
      <c r="Y75" s="208">
        <v>27500</v>
      </c>
      <c r="Z75" s="208">
        <v>29700</v>
      </c>
      <c r="AA75" s="208">
        <v>31900</v>
      </c>
      <c r="AB75" s="208">
        <v>34100</v>
      </c>
      <c r="AC75" s="208">
        <v>36300</v>
      </c>
      <c r="AD75" s="209">
        <v>23100</v>
      </c>
      <c r="AE75" s="209">
        <v>26400</v>
      </c>
      <c r="AF75" s="209">
        <v>29700</v>
      </c>
      <c r="AG75" s="209">
        <v>33000</v>
      </c>
      <c r="AH75" s="209">
        <v>35640</v>
      </c>
      <c r="AI75" s="209">
        <v>38280</v>
      </c>
      <c r="AJ75" s="209">
        <v>40920</v>
      </c>
      <c r="AK75" s="209">
        <v>43560</v>
      </c>
      <c r="AL75" s="165" t="s">
        <v>492</v>
      </c>
      <c r="AM75" s="165" t="s">
        <v>492</v>
      </c>
      <c r="AN75" s="165" t="s">
        <v>288</v>
      </c>
      <c r="AO75" s="165">
        <v>0</v>
      </c>
      <c r="AP75" s="165" t="s">
        <v>493</v>
      </c>
      <c r="AQ75" s="165" t="s">
        <v>290</v>
      </c>
      <c r="AR75" s="165">
        <v>143</v>
      </c>
      <c r="AS75" s="165" t="s">
        <v>493</v>
      </c>
    </row>
    <row r="76" spans="1:45">
      <c r="A76" s="165" t="str">
        <f t="shared" si="1"/>
        <v>5/13/2016 - 4/13/2017Falls</v>
      </c>
      <c r="B76" s="165" t="s">
        <v>496</v>
      </c>
      <c r="C76" s="165" t="s">
        <v>142</v>
      </c>
      <c r="D76" s="165">
        <v>44400</v>
      </c>
      <c r="E76" s="208">
        <v>18350</v>
      </c>
      <c r="F76" s="208">
        <v>21000</v>
      </c>
      <c r="G76" s="208">
        <v>23600</v>
      </c>
      <c r="H76" s="208">
        <v>26200</v>
      </c>
      <c r="I76" s="208">
        <v>28300</v>
      </c>
      <c r="J76" s="208">
        <v>30400</v>
      </c>
      <c r="K76" s="208">
        <v>32500</v>
      </c>
      <c r="L76" s="208">
        <v>34600</v>
      </c>
      <c r="M76" s="209">
        <v>22020</v>
      </c>
      <c r="N76" s="209">
        <v>25200</v>
      </c>
      <c r="O76" s="209">
        <v>28320</v>
      </c>
      <c r="P76" s="209">
        <v>31440</v>
      </c>
      <c r="Q76" s="209">
        <v>33960</v>
      </c>
      <c r="R76" s="209">
        <v>36480</v>
      </c>
      <c r="S76" s="209">
        <v>39000</v>
      </c>
      <c r="T76" s="209">
        <v>41520</v>
      </c>
      <c r="U76" s="165" t="s">
        <v>301</v>
      </c>
      <c r="AL76" s="165" t="s">
        <v>495</v>
      </c>
      <c r="AM76" s="165" t="s">
        <v>495</v>
      </c>
      <c r="AN76" s="165" t="s">
        <v>288</v>
      </c>
      <c r="AO76" s="165">
        <v>1</v>
      </c>
      <c r="AP76" s="165" t="s">
        <v>496</v>
      </c>
      <c r="AQ76" s="165" t="s">
        <v>290</v>
      </c>
      <c r="AR76" s="165">
        <v>145</v>
      </c>
      <c r="AS76" s="165" t="s">
        <v>496</v>
      </c>
    </row>
    <row r="77" spans="1:45">
      <c r="A77" s="165" t="str">
        <f t="shared" si="1"/>
        <v>5/13/2016 - 4/13/2017Fannin</v>
      </c>
      <c r="B77" s="165" t="s">
        <v>499</v>
      </c>
      <c r="C77" s="165" t="s">
        <v>143</v>
      </c>
      <c r="D77" s="165">
        <v>53800</v>
      </c>
      <c r="E77" s="208">
        <v>18850</v>
      </c>
      <c r="F77" s="208">
        <v>21550</v>
      </c>
      <c r="G77" s="208">
        <v>24250</v>
      </c>
      <c r="H77" s="208">
        <v>26900</v>
      </c>
      <c r="I77" s="208">
        <v>29100</v>
      </c>
      <c r="J77" s="208">
        <v>31250</v>
      </c>
      <c r="K77" s="208">
        <v>33400</v>
      </c>
      <c r="L77" s="208">
        <v>35550</v>
      </c>
      <c r="M77" s="209">
        <v>22620</v>
      </c>
      <c r="N77" s="209">
        <v>25860</v>
      </c>
      <c r="O77" s="209">
        <v>29100</v>
      </c>
      <c r="P77" s="209">
        <v>32280</v>
      </c>
      <c r="Q77" s="209">
        <v>34920</v>
      </c>
      <c r="R77" s="209">
        <v>37500</v>
      </c>
      <c r="S77" s="209">
        <v>40080</v>
      </c>
      <c r="T77" s="209">
        <v>42660</v>
      </c>
      <c r="U77" s="165" t="s">
        <v>286</v>
      </c>
      <c r="V77" s="208">
        <v>20500</v>
      </c>
      <c r="W77" s="208">
        <v>23400</v>
      </c>
      <c r="X77" s="208">
        <v>26350</v>
      </c>
      <c r="Y77" s="208">
        <v>29250</v>
      </c>
      <c r="Z77" s="208">
        <v>31600</v>
      </c>
      <c r="AA77" s="208">
        <v>33950</v>
      </c>
      <c r="AB77" s="208">
        <v>36300</v>
      </c>
      <c r="AC77" s="208">
        <v>38650</v>
      </c>
      <c r="AD77" s="209">
        <v>24600</v>
      </c>
      <c r="AE77" s="209">
        <v>28080</v>
      </c>
      <c r="AF77" s="209">
        <v>31620</v>
      </c>
      <c r="AG77" s="209">
        <v>35100</v>
      </c>
      <c r="AH77" s="209">
        <v>37920</v>
      </c>
      <c r="AI77" s="209">
        <v>40740</v>
      </c>
      <c r="AJ77" s="209">
        <v>43560</v>
      </c>
      <c r="AK77" s="209">
        <v>46380</v>
      </c>
      <c r="AL77" s="165" t="s">
        <v>498</v>
      </c>
      <c r="AM77" s="165" t="s">
        <v>498</v>
      </c>
      <c r="AN77" s="165" t="s">
        <v>288</v>
      </c>
      <c r="AO77" s="165">
        <v>0</v>
      </c>
      <c r="AP77" s="165" t="s">
        <v>499</v>
      </c>
      <c r="AQ77" s="165" t="s">
        <v>290</v>
      </c>
      <c r="AR77" s="165">
        <v>147</v>
      </c>
      <c r="AS77" s="165" t="s">
        <v>499</v>
      </c>
    </row>
    <row r="78" spans="1:45">
      <c r="A78" s="165" t="str">
        <f t="shared" si="1"/>
        <v>5/13/2016 - 4/13/2017Fayette</v>
      </c>
      <c r="B78" s="165" t="s">
        <v>502</v>
      </c>
      <c r="C78" s="165" t="s">
        <v>144</v>
      </c>
      <c r="D78" s="165">
        <v>62500</v>
      </c>
      <c r="E78" s="208">
        <v>21900</v>
      </c>
      <c r="F78" s="208">
        <v>25000</v>
      </c>
      <c r="G78" s="208">
        <v>28150</v>
      </c>
      <c r="H78" s="208">
        <v>31250</v>
      </c>
      <c r="I78" s="208">
        <v>33750</v>
      </c>
      <c r="J78" s="208">
        <v>36250</v>
      </c>
      <c r="K78" s="208">
        <v>38750</v>
      </c>
      <c r="L78" s="208">
        <v>41250</v>
      </c>
      <c r="M78" s="209">
        <v>26280</v>
      </c>
      <c r="N78" s="209">
        <v>30000</v>
      </c>
      <c r="O78" s="209">
        <v>33780</v>
      </c>
      <c r="P78" s="209">
        <v>37500</v>
      </c>
      <c r="Q78" s="209">
        <v>40500</v>
      </c>
      <c r="R78" s="209">
        <v>43500</v>
      </c>
      <c r="S78" s="209">
        <v>46500</v>
      </c>
      <c r="T78" s="209">
        <v>49500</v>
      </c>
      <c r="U78" s="165" t="s">
        <v>301</v>
      </c>
      <c r="AL78" s="165" t="s">
        <v>501</v>
      </c>
      <c r="AM78" s="165" t="s">
        <v>501</v>
      </c>
      <c r="AN78" s="165" t="s">
        <v>288</v>
      </c>
      <c r="AO78" s="165">
        <v>0</v>
      </c>
      <c r="AP78" s="165" t="s">
        <v>502</v>
      </c>
      <c r="AQ78" s="165" t="s">
        <v>290</v>
      </c>
      <c r="AR78" s="165">
        <v>149</v>
      </c>
      <c r="AS78" s="165" t="s">
        <v>502</v>
      </c>
    </row>
    <row r="79" spans="1:45">
      <c r="A79" s="165" t="str">
        <f t="shared" si="1"/>
        <v>5/13/2016 - 4/13/2017Fisher</v>
      </c>
      <c r="B79" s="165" t="s">
        <v>505</v>
      </c>
      <c r="C79" s="165" t="s">
        <v>145</v>
      </c>
      <c r="D79" s="165">
        <v>56500</v>
      </c>
      <c r="E79" s="208">
        <v>19800</v>
      </c>
      <c r="F79" s="208">
        <v>22600</v>
      </c>
      <c r="G79" s="208">
        <v>25450</v>
      </c>
      <c r="H79" s="208">
        <v>28250</v>
      </c>
      <c r="I79" s="208">
        <v>30550</v>
      </c>
      <c r="J79" s="208">
        <v>32800</v>
      </c>
      <c r="K79" s="208">
        <v>35050</v>
      </c>
      <c r="L79" s="208">
        <v>37300</v>
      </c>
      <c r="M79" s="209">
        <v>23760</v>
      </c>
      <c r="N79" s="209">
        <v>27120</v>
      </c>
      <c r="O79" s="209">
        <v>30540</v>
      </c>
      <c r="P79" s="209">
        <v>33900</v>
      </c>
      <c r="Q79" s="209">
        <v>36660</v>
      </c>
      <c r="R79" s="209">
        <v>39360</v>
      </c>
      <c r="S79" s="209">
        <v>42060</v>
      </c>
      <c r="T79" s="209">
        <v>44760</v>
      </c>
      <c r="U79" s="165" t="s">
        <v>286</v>
      </c>
      <c r="V79" s="208">
        <v>20550</v>
      </c>
      <c r="W79" s="208">
        <v>23500</v>
      </c>
      <c r="X79" s="208">
        <v>26450</v>
      </c>
      <c r="Y79" s="208">
        <v>29350</v>
      </c>
      <c r="Z79" s="208">
        <v>31700</v>
      </c>
      <c r="AA79" s="208">
        <v>34050</v>
      </c>
      <c r="AB79" s="208">
        <v>36400</v>
      </c>
      <c r="AC79" s="208">
        <v>38750</v>
      </c>
      <c r="AD79" s="209">
        <v>24660</v>
      </c>
      <c r="AE79" s="209">
        <v>28200</v>
      </c>
      <c r="AF79" s="209">
        <v>31740</v>
      </c>
      <c r="AG79" s="209">
        <v>35220</v>
      </c>
      <c r="AH79" s="209">
        <v>38040</v>
      </c>
      <c r="AI79" s="209">
        <v>40860</v>
      </c>
      <c r="AJ79" s="209">
        <v>43680</v>
      </c>
      <c r="AK79" s="209">
        <v>46500</v>
      </c>
      <c r="AL79" s="165" t="s">
        <v>504</v>
      </c>
      <c r="AM79" s="165" t="s">
        <v>504</v>
      </c>
      <c r="AN79" s="165" t="s">
        <v>288</v>
      </c>
      <c r="AO79" s="165">
        <v>0</v>
      </c>
      <c r="AP79" s="165" t="s">
        <v>505</v>
      </c>
      <c r="AQ79" s="165" t="s">
        <v>290</v>
      </c>
      <c r="AR79" s="165">
        <v>151</v>
      </c>
      <c r="AS79" s="165" t="s">
        <v>505</v>
      </c>
    </row>
    <row r="80" spans="1:45">
      <c r="A80" s="165" t="str">
        <f t="shared" si="1"/>
        <v>5/13/2016 - 4/13/2017Floyd</v>
      </c>
      <c r="B80" s="165" t="s">
        <v>508</v>
      </c>
      <c r="C80" s="165" t="s">
        <v>146</v>
      </c>
      <c r="D80" s="165">
        <v>56100</v>
      </c>
      <c r="E80" s="208">
        <v>19250</v>
      </c>
      <c r="F80" s="208">
        <v>22000</v>
      </c>
      <c r="G80" s="208">
        <v>24750</v>
      </c>
      <c r="H80" s="208">
        <v>27500</v>
      </c>
      <c r="I80" s="208">
        <v>29700</v>
      </c>
      <c r="J80" s="208">
        <v>31900</v>
      </c>
      <c r="K80" s="208">
        <v>34100</v>
      </c>
      <c r="L80" s="208">
        <v>36300</v>
      </c>
      <c r="M80" s="209">
        <v>23100</v>
      </c>
      <c r="N80" s="209">
        <v>26400</v>
      </c>
      <c r="O80" s="209">
        <v>29700</v>
      </c>
      <c r="P80" s="209">
        <v>33000</v>
      </c>
      <c r="Q80" s="209">
        <v>35640</v>
      </c>
      <c r="R80" s="209">
        <v>38280</v>
      </c>
      <c r="S80" s="209">
        <v>40920</v>
      </c>
      <c r="T80" s="209">
        <v>43560</v>
      </c>
      <c r="U80" s="165" t="s">
        <v>286</v>
      </c>
      <c r="V80" s="208">
        <v>22550</v>
      </c>
      <c r="W80" s="208">
        <v>25800</v>
      </c>
      <c r="X80" s="208">
        <v>29000</v>
      </c>
      <c r="Y80" s="208">
        <v>32200</v>
      </c>
      <c r="Z80" s="208">
        <v>34800</v>
      </c>
      <c r="AA80" s="208">
        <v>37400</v>
      </c>
      <c r="AB80" s="208">
        <v>39950</v>
      </c>
      <c r="AC80" s="208">
        <v>42550</v>
      </c>
      <c r="AD80" s="209">
        <v>27060</v>
      </c>
      <c r="AE80" s="209">
        <v>30960</v>
      </c>
      <c r="AF80" s="209">
        <v>34800</v>
      </c>
      <c r="AG80" s="209">
        <v>38640</v>
      </c>
      <c r="AH80" s="209">
        <v>41760</v>
      </c>
      <c r="AI80" s="209">
        <v>44880</v>
      </c>
      <c r="AJ80" s="209">
        <v>47940</v>
      </c>
      <c r="AK80" s="209">
        <v>51060</v>
      </c>
      <c r="AL80" s="165" t="s">
        <v>507</v>
      </c>
      <c r="AM80" s="165" t="s">
        <v>507</v>
      </c>
      <c r="AN80" s="165" t="s">
        <v>288</v>
      </c>
      <c r="AO80" s="165">
        <v>0</v>
      </c>
      <c r="AP80" s="165" t="s">
        <v>508</v>
      </c>
      <c r="AQ80" s="165" t="s">
        <v>290</v>
      </c>
      <c r="AR80" s="165">
        <v>153</v>
      </c>
      <c r="AS80" s="165" t="s">
        <v>508</v>
      </c>
    </row>
    <row r="81" spans="1:45">
      <c r="A81" s="165" t="str">
        <f t="shared" si="1"/>
        <v>5/13/2016 - 4/13/2017Foard</v>
      </c>
      <c r="B81" s="165" t="s">
        <v>511</v>
      </c>
      <c r="C81" s="165" t="s">
        <v>147</v>
      </c>
      <c r="D81" s="165">
        <v>45300</v>
      </c>
      <c r="E81" s="208">
        <v>18350</v>
      </c>
      <c r="F81" s="208">
        <v>21000</v>
      </c>
      <c r="G81" s="208">
        <v>23600</v>
      </c>
      <c r="H81" s="208">
        <v>26200</v>
      </c>
      <c r="I81" s="208">
        <v>28300</v>
      </c>
      <c r="J81" s="208">
        <v>30400</v>
      </c>
      <c r="K81" s="208">
        <v>32500</v>
      </c>
      <c r="L81" s="208">
        <v>34600</v>
      </c>
      <c r="M81" s="209">
        <v>22020</v>
      </c>
      <c r="N81" s="209">
        <v>25200</v>
      </c>
      <c r="O81" s="209">
        <v>28320</v>
      </c>
      <c r="P81" s="209">
        <v>31440</v>
      </c>
      <c r="Q81" s="209">
        <v>33960</v>
      </c>
      <c r="R81" s="209">
        <v>36480</v>
      </c>
      <c r="S81" s="209">
        <v>39000</v>
      </c>
      <c r="T81" s="209">
        <v>41520</v>
      </c>
      <c r="U81" s="165" t="s">
        <v>301</v>
      </c>
      <c r="AL81" s="165" t="s">
        <v>510</v>
      </c>
      <c r="AM81" s="165" t="s">
        <v>510</v>
      </c>
      <c r="AN81" s="165" t="s">
        <v>288</v>
      </c>
      <c r="AO81" s="165">
        <v>0</v>
      </c>
      <c r="AP81" s="165" t="s">
        <v>511</v>
      </c>
      <c r="AQ81" s="165" t="s">
        <v>290</v>
      </c>
      <c r="AR81" s="165">
        <v>155</v>
      </c>
      <c r="AS81" s="165" t="s">
        <v>511</v>
      </c>
    </row>
    <row r="82" spans="1:45">
      <c r="A82" s="165" t="str">
        <f t="shared" si="1"/>
        <v>5/13/2016 - 4/13/2017Fort Bend</v>
      </c>
      <c r="B82" s="165" t="s">
        <v>513</v>
      </c>
      <c r="C82" s="165" t="s">
        <v>53</v>
      </c>
      <c r="D82" s="165">
        <v>69200</v>
      </c>
      <c r="E82" s="208">
        <v>24250</v>
      </c>
      <c r="F82" s="208">
        <v>27700</v>
      </c>
      <c r="G82" s="208">
        <v>31150</v>
      </c>
      <c r="H82" s="208">
        <v>34600</v>
      </c>
      <c r="I82" s="208">
        <v>37400</v>
      </c>
      <c r="J82" s="208">
        <v>40150</v>
      </c>
      <c r="K82" s="208">
        <v>42950</v>
      </c>
      <c r="L82" s="208">
        <v>45700</v>
      </c>
      <c r="M82" s="209">
        <v>29100</v>
      </c>
      <c r="N82" s="209">
        <v>33240</v>
      </c>
      <c r="O82" s="209">
        <v>37380</v>
      </c>
      <c r="P82" s="209">
        <v>41520</v>
      </c>
      <c r="Q82" s="209">
        <v>44880</v>
      </c>
      <c r="R82" s="209">
        <v>48180</v>
      </c>
      <c r="S82" s="209">
        <v>51540</v>
      </c>
      <c r="T82" s="209">
        <v>54840</v>
      </c>
      <c r="U82" s="165" t="s">
        <v>286</v>
      </c>
      <c r="V82" s="208">
        <v>24300</v>
      </c>
      <c r="W82" s="208">
        <v>27750</v>
      </c>
      <c r="X82" s="208">
        <v>31200</v>
      </c>
      <c r="Y82" s="208">
        <v>34650</v>
      </c>
      <c r="Z82" s="208">
        <v>37450</v>
      </c>
      <c r="AA82" s="208">
        <v>40200</v>
      </c>
      <c r="AB82" s="208">
        <v>43000</v>
      </c>
      <c r="AC82" s="208">
        <v>45750</v>
      </c>
      <c r="AD82" s="209">
        <v>29160</v>
      </c>
      <c r="AE82" s="209">
        <v>33300</v>
      </c>
      <c r="AF82" s="209">
        <v>37440</v>
      </c>
      <c r="AG82" s="209">
        <v>41580</v>
      </c>
      <c r="AH82" s="209">
        <v>44940</v>
      </c>
      <c r="AI82" s="209">
        <v>48240</v>
      </c>
      <c r="AJ82" s="209">
        <v>51600</v>
      </c>
      <c r="AK82" s="209">
        <v>54900</v>
      </c>
      <c r="AL82" s="165" t="s">
        <v>512</v>
      </c>
      <c r="AM82" s="165" t="s">
        <v>512</v>
      </c>
      <c r="AN82" s="165" t="s">
        <v>288</v>
      </c>
      <c r="AO82" s="165">
        <v>1</v>
      </c>
      <c r="AP82" s="165" t="s">
        <v>513</v>
      </c>
      <c r="AQ82" s="165" t="s">
        <v>290</v>
      </c>
      <c r="AR82" s="165">
        <v>157</v>
      </c>
      <c r="AS82" s="165" t="s">
        <v>513</v>
      </c>
    </row>
    <row r="83" spans="1:45">
      <c r="A83" s="165" t="str">
        <f t="shared" si="1"/>
        <v>5/13/2016 - 4/13/2017Franklin</v>
      </c>
      <c r="B83" s="165" t="s">
        <v>516</v>
      </c>
      <c r="C83" s="165" t="s">
        <v>148</v>
      </c>
      <c r="D83" s="165">
        <v>63400</v>
      </c>
      <c r="E83" s="208">
        <v>22200</v>
      </c>
      <c r="F83" s="208">
        <v>25400</v>
      </c>
      <c r="G83" s="208">
        <v>28550</v>
      </c>
      <c r="H83" s="208">
        <v>31700</v>
      </c>
      <c r="I83" s="208">
        <v>34250</v>
      </c>
      <c r="J83" s="208">
        <v>36800</v>
      </c>
      <c r="K83" s="208">
        <v>39350</v>
      </c>
      <c r="L83" s="208">
        <v>41850</v>
      </c>
      <c r="M83" s="209">
        <v>26640</v>
      </c>
      <c r="N83" s="209">
        <v>30480</v>
      </c>
      <c r="O83" s="209">
        <v>34260</v>
      </c>
      <c r="P83" s="209">
        <v>38040</v>
      </c>
      <c r="Q83" s="209">
        <v>41100</v>
      </c>
      <c r="R83" s="209">
        <v>44160</v>
      </c>
      <c r="S83" s="209">
        <v>47220</v>
      </c>
      <c r="T83" s="209">
        <v>50220</v>
      </c>
      <c r="U83" s="165" t="s">
        <v>286</v>
      </c>
      <c r="V83" s="208">
        <v>23850</v>
      </c>
      <c r="W83" s="208">
        <v>27250</v>
      </c>
      <c r="X83" s="208">
        <v>30650</v>
      </c>
      <c r="Y83" s="208">
        <v>34050</v>
      </c>
      <c r="Z83" s="208">
        <v>36800</v>
      </c>
      <c r="AA83" s="208">
        <v>39500</v>
      </c>
      <c r="AB83" s="208">
        <v>42250</v>
      </c>
      <c r="AC83" s="208">
        <v>44950</v>
      </c>
      <c r="AD83" s="209">
        <v>28620</v>
      </c>
      <c r="AE83" s="209">
        <v>32700</v>
      </c>
      <c r="AF83" s="209">
        <v>36780</v>
      </c>
      <c r="AG83" s="209">
        <v>40860</v>
      </c>
      <c r="AH83" s="209">
        <v>44160</v>
      </c>
      <c r="AI83" s="209">
        <v>47400</v>
      </c>
      <c r="AJ83" s="209">
        <v>50700</v>
      </c>
      <c r="AK83" s="209">
        <v>53940</v>
      </c>
      <c r="AL83" s="165" t="s">
        <v>515</v>
      </c>
      <c r="AM83" s="165" t="s">
        <v>515</v>
      </c>
      <c r="AN83" s="165" t="s">
        <v>288</v>
      </c>
      <c r="AO83" s="165">
        <v>0</v>
      </c>
      <c r="AP83" s="165" t="s">
        <v>516</v>
      </c>
      <c r="AQ83" s="165" t="s">
        <v>290</v>
      </c>
      <c r="AR83" s="165">
        <v>159</v>
      </c>
      <c r="AS83" s="165" t="s">
        <v>516</v>
      </c>
    </row>
    <row r="84" spans="1:45">
      <c r="A84" s="165" t="str">
        <f t="shared" si="1"/>
        <v>5/13/2016 - 4/13/2017Freestone</v>
      </c>
      <c r="B84" s="165" t="s">
        <v>519</v>
      </c>
      <c r="C84" s="165" t="s">
        <v>149</v>
      </c>
      <c r="D84" s="165">
        <v>55700</v>
      </c>
      <c r="E84" s="208">
        <v>19500</v>
      </c>
      <c r="F84" s="208">
        <v>22300</v>
      </c>
      <c r="G84" s="208">
        <v>25100</v>
      </c>
      <c r="H84" s="208">
        <v>27850</v>
      </c>
      <c r="I84" s="208">
        <v>30100</v>
      </c>
      <c r="J84" s="208">
        <v>32350</v>
      </c>
      <c r="K84" s="208">
        <v>34550</v>
      </c>
      <c r="L84" s="208">
        <v>36800</v>
      </c>
      <c r="M84" s="209">
        <v>23400</v>
      </c>
      <c r="N84" s="209">
        <v>26760</v>
      </c>
      <c r="O84" s="209">
        <v>30120</v>
      </c>
      <c r="P84" s="209">
        <v>33420</v>
      </c>
      <c r="Q84" s="209">
        <v>36120</v>
      </c>
      <c r="R84" s="209">
        <v>38820</v>
      </c>
      <c r="S84" s="209">
        <v>41460</v>
      </c>
      <c r="T84" s="209">
        <v>44160</v>
      </c>
      <c r="U84" s="165" t="s">
        <v>286</v>
      </c>
      <c r="V84" s="208">
        <v>21150</v>
      </c>
      <c r="W84" s="208">
        <v>24150</v>
      </c>
      <c r="X84" s="208">
        <v>27150</v>
      </c>
      <c r="Y84" s="208">
        <v>30150</v>
      </c>
      <c r="Z84" s="208">
        <v>32600</v>
      </c>
      <c r="AA84" s="208">
        <v>35000</v>
      </c>
      <c r="AB84" s="208">
        <v>37400</v>
      </c>
      <c r="AC84" s="208">
        <v>39800</v>
      </c>
      <c r="AD84" s="209">
        <v>25380</v>
      </c>
      <c r="AE84" s="209">
        <v>28980</v>
      </c>
      <c r="AF84" s="209">
        <v>32580</v>
      </c>
      <c r="AG84" s="209">
        <v>36180</v>
      </c>
      <c r="AH84" s="209">
        <v>39120</v>
      </c>
      <c r="AI84" s="209">
        <v>42000</v>
      </c>
      <c r="AJ84" s="209">
        <v>44880</v>
      </c>
      <c r="AK84" s="209">
        <v>47760</v>
      </c>
      <c r="AL84" s="165" t="s">
        <v>518</v>
      </c>
      <c r="AM84" s="165" t="s">
        <v>518</v>
      </c>
      <c r="AN84" s="165" t="s">
        <v>288</v>
      </c>
      <c r="AO84" s="165">
        <v>0</v>
      </c>
      <c r="AP84" s="165" t="s">
        <v>519</v>
      </c>
      <c r="AQ84" s="165" t="s">
        <v>290</v>
      </c>
      <c r="AR84" s="165">
        <v>161</v>
      </c>
      <c r="AS84" s="165" t="s">
        <v>519</v>
      </c>
    </row>
    <row r="85" spans="1:45">
      <c r="A85" s="165" t="str">
        <f t="shared" si="1"/>
        <v>5/13/2016 - 4/13/2017Frio</v>
      </c>
      <c r="B85" s="165" t="s">
        <v>522</v>
      </c>
      <c r="C85" s="165" t="s">
        <v>150</v>
      </c>
      <c r="D85" s="165">
        <v>39800</v>
      </c>
      <c r="E85" s="208">
        <v>18350</v>
      </c>
      <c r="F85" s="208">
        <v>21000</v>
      </c>
      <c r="G85" s="208">
        <v>23600</v>
      </c>
      <c r="H85" s="208">
        <v>26200</v>
      </c>
      <c r="I85" s="208">
        <v>28300</v>
      </c>
      <c r="J85" s="208">
        <v>30400</v>
      </c>
      <c r="K85" s="208">
        <v>32500</v>
      </c>
      <c r="L85" s="208">
        <v>34600</v>
      </c>
      <c r="M85" s="209">
        <v>22020</v>
      </c>
      <c r="N85" s="209">
        <v>25200</v>
      </c>
      <c r="O85" s="209">
        <v>28320</v>
      </c>
      <c r="P85" s="209">
        <v>31440</v>
      </c>
      <c r="Q85" s="209">
        <v>33960</v>
      </c>
      <c r="R85" s="209">
        <v>36480</v>
      </c>
      <c r="S85" s="209">
        <v>39000</v>
      </c>
      <c r="T85" s="209">
        <v>41520</v>
      </c>
      <c r="U85" s="165" t="s">
        <v>286</v>
      </c>
      <c r="V85" s="208">
        <v>21300</v>
      </c>
      <c r="W85" s="208">
        <v>24350</v>
      </c>
      <c r="X85" s="208">
        <v>27400</v>
      </c>
      <c r="Y85" s="208">
        <v>30400</v>
      </c>
      <c r="Z85" s="208">
        <v>32850</v>
      </c>
      <c r="AA85" s="208">
        <v>35300</v>
      </c>
      <c r="AB85" s="208">
        <v>37700</v>
      </c>
      <c r="AC85" s="208">
        <v>40150</v>
      </c>
      <c r="AD85" s="209">
        <v>25560</v>
      </c>
      <c r="AE85" s="209">
        <v>29220</v>
      </c>
      <c r="AF85" s="209">
        <v>32880</v>
      </c>
      <c r="AG85" s="209">
        <v>36480</v>
      </c>
      <c r="AH85" s="209">
        <v>39420</v>
      </c>
      <c r="AI85" s="209">
        <v>42360</v>
      </c>
      <c r="AJ85" s="209">
        <v>45240</v>
      </c>
      <c r="AK85" s="209">
        <v>48180</v>
      </c>
      <c r="AL85" s="165" t="s">
        <v>521</v>
      </c>
      <c r="AM85" s="165" t="s">
        <v>521</v>
      </c>
      <c r="AN85" s="165" t="s">
        <v>288</v>
      </c>
      <c r="AO85" s="165">
        <v>0</v>
      </c>
      <c r="AP85" s="165" t="s">
        <v>522</v>
      </c>
      <c r="AQ85" s="165" t="s">
        <v>290</v>
      </c>
      <c r="AR85" s="165">
        <v>163</v>
      </c>
      <c r="AS85" s="165" t="s">
        <v>522</v>
      </c>
    </row>
    <row r="86" spans="1:45">
      <c r="A86" s="165" t="str">
        <f t="shared" si="1"/>
        <v>5/13/2016 - 4/13/2017Gaines</v>
      </c>
      <c r="B86" s="165" t="s">
        <v>525</v>
      </c>
      <c r="C86" s="165" t="s">
        <v>151</v>
      </c>
      <c r="D86" s="165">
        <v>58400</v>
      </c>
      <c r="E86" s="208">
        <v>20450</v>
      </c>
      <c r="F86" s="208">
        <v>23400</v>
      </c>
      <c r="G86" s="208">
        <v>26300</v>
      </c>
      <c r="H86" s="208">
        <v>29200</v>
      </c>
      <c r="I86" s="208">
        <v>31550</v>
      </c>
      <c r="J86" s="208">
        <v>33900</v>
      </c>
      <c r="K86" s="208">
        <v>36250</v>
      </c>
      <c r="L86" s="208">
        <v>38550</v>
      </c>
      <c r="M86" s="209">
        <v>24540</v>
      </c>
      <c r="N86" s="209">
        <v>28080</v>
      </c>
      <c r="O86" s="209">
        <v>31560</v>
      </c>
      <c r="P86" s="209">
        <v>35040</v>
      </c>
      <c r="Q86" s="209">
        <v>37860</v>
      </c>
      <c r="R86" s="209">
        <v>40680</v>
      </c>
      <c r="S86" s="209">
        <v>43500</v>
      </c>
      <c r="T86" s="209">
        <v>46260</v>
      </c>
      <c r="U86" s="165" t="s">
        <v>286</v>
      </c>
      <c r="V86" s="208">
        <v>22150</v>
      </c>
      <c r="W86" s="208">
        <v>25300</v>
      </c>
      <c r="X86" s="208">
        <v>28450</v>
      </c>
      <c r="Y86" s="208">
        <v>31600</v>
      </c>
      <c r="Z86" s="208">
        <v>34150</v>
      </c>
      <c r="AA86" s="208">
        <v>36700</v>
      </c>
      <c r="AB86" s="208">
        <v>39200</v>
      </c>
      <c r="AC86" s="208">
        <v>41750</v>
      </c>
      <c r="AD86" s="209">
        <v>26580</v>
      </c>
      <c r="AE86" s="209">
        <v>30360</v>
      </c>
      <c r="AF86" s="209">
        <v>34140</v>
      </c>
      <c r="AG86" s="209">
        <v>37920</v>
      </c>
      <c r="AH86" s="209">
        <v>40980</v>
      </c>
      <c r="AI86" s="209">
        <v>44040</v>
      </c>
      <c r="AJ86" s="209">
        <v>47040</v>
      </c>
      <c r="AK86" s="209">
        <v>50100</v>
      </c>
      <c r="AL86" s="165" t="s">
        <v>524</v>
      </c>
      <c r="AM86" s="165" t="s">
        <v>524</v>
      </c>
      <c r="AN86" s="165" t="s">
        <v>288</v>
      </c>
      <c r="AO86" s="165">
        <v>0</v>
      </c>
      <c r="AP86" s="165" t="s">
        <v>525</v>
      </c>
      <c r="AQ86" s="165" t="s">
        <v>290</v>
      </c>
      <c r="AR86" s="165">
        <v>165</v>
      </c>
      <c r="AS86" s="165" t="s">
        <v>525</v>
      </c>
    </row>
    <row r="87" spans="1:45">
      <c r="A87" s="165" t="str">
        <f t="shared" si="1"/>
        <v>5/13/2016 - 4/13/2017Galveston</v>
      </c>
      <c r="B87" s="165" t="s">
        <v>527</v>
      </c>
      <c r="C87" s="165" t="s">
        <v>54</v>
      </c>
      <c r="D87" s="165">
        <v>69200</v>
      </c>
      <c r="E87" s="208">
        <v>24250</v>
      </c>
      <c r="F87" s="208">
        <v>27700</v>
      </c>
      <c r="G87" s="208">
        <v>31150</v>
      </c>
      <c r="H87" s="208">
        <v>34600</v>
      </c>
      <c r="I87" s="208">
        <v>37400</v>
      </c>
      <c r="J87" s="208">
        <v>40150</v>
      </c>
      <c r="K87" s="208">
        <v>42950</v>
      </c>
      <c r="L87" s="208">
        <v>45700</v>
      </c>
      <c r="M87" s="209">
        <v>29100</v>
      </c>
      <c r="N87" s="209">
        <v>33240</v>
      </c>
      <c r="O87" s="209">
        <v>37380</v>
      </c>
      <c r="P87" s="209">
        <v>41520</v>
      </c>
      <c r="Q87" s="209">
        <v>44880</v>
      </c>
      <c r="R87" s="209">
        <v>48180</v>
      </c>
      <c r="S87" s="209">
        <v>51540</v>
      </c>
      <c r="T87" s="209">
        <v>54840</v>
      </c>
      <c r="U87" s="165" t="s">
        <v>286</v>
      </c>
      <c r="V87" s="208">
        <v>24300</v>
      </c>
      <c r="W87" s="208">
        <v>27750</v>
      </c>
      <c r="X87" s="208">
        <v>31200</v>
      </c>
      <c r="Y87" s="208">
        <v>34650</v>
      </c>
      <c r="Z87" s="208">
        <v>37450</v>
      </c>
      <c r="AA87" s="208">
        <v>40200</v>
      </c>
      <c r="AB87" s="208">
        <v>43000</v>
      </c>
      <c r="AC87" s="208">
        <v>45750</v>
      </c>
      <c r="AD87" s="209">
        <v>29160</v>
      </c>
      <c r="AE87" s="209">
        <v>33300</v>
      </c>
      <c r="AF87" s="209">
        <v>37440</v>
      </c>
      <c r="AG87" s="209">
        <v>41580</v>
      </c>
      <c r="AH87" s="209">
        <v>44940</v>
      </c>
      <c r="AI87" s="209">
        <v>48240</v>
      </c>
      <c r="AJ87" s="209">
        <v>51600</v>
      </c>
      <c r="AK87" s="209">
        <v>54900</v>
      </c>
      <c r="AL87" s="165" t="s">
        <v>526</v>
      </c>
      <c r="AM87" s="165" t="s">
        <v>526</v>
      </c>
      <c r="AN87" s="165" t="s">
        <v>288</v>
      </c>
      <c r="AO87" s="165">
        <v>1</v>
      </c>
      <c r="AP87" s="165" t="s">
        <v>527</v>
      </c>
      <c r="AQ87" s="165" t="s">
        <v>290</v>
      </c>
      <c r="AR87" s="165">
        <v>167</v>
      </c>
      <c r="AS87" s="165" t="s">
        <v>527</v>
      </c>
    </row>
    <row r="88" spans="1:45">
      <c r="A88" s="165" t="str">
        <f t="shared" si="1"/>
        <v>5/13/2016 - 4/13/2017Garza</v>
      </c>
      <c r="B88" s="165" t="s">
        <v>530</v>
      </c>
      <c r="C88" s="165" t="s">
        <v>152</v>
      </c>
      <c r="D88" s="165">
        <v>58500</v>
      </c>
      <c r="E88" s="208">
        <v>20500</v>
      </c>
      <c r="F88" s="208">
        <v>23400</v>
      </c>
      <c r="G88" s="208">
        <v>26350</v>
      </c>
      <c r="H88" s="208">
        <v>29250</v>
      </c>
      <c r="I88" s="208">
        <v>31600</v>
      </c>
      <c r="J88" s="208">
        <v>33950</v>
      </c>
      <c r="K88" s="208">
        <v>36300</v>
      </c>
      <c r="L88" s="208">
        <v>38650</v>
      </c>
      <c r="M88" s="209">
        <v>24600</v>
      </c>
      <c r="N88" s="209">
        <v>28080</v>
      </c>
      <c r="O88" s="209">
        <v>31620</v>
      </c>
      <c r="P88" s="209">
        <v>35100</v>
      </c>
      <c r="Q88" s="209">
        <v>37920</v>
      </c>
      <c r="R88" s="209">
        <v>40740</v>
      </c>
      <c r="S88" s="209">
        <v>43560</v>
      </c>
      <c r="T88" s="209">
        <v>46380</v>
      </c>
      <c r="U88" s="165" t="s">
        <v>286</v>
      </c>
      <c r="V88" s="208">
        <v>23650</v>
      </c>
      <c r="W88" s="208">
        <v>27000</v>
      </c>
      <c r="X88" s="208">
        <v>30400</v>
      </c>
      <c r="Y88" s="208">
        <v>33750</v>
      </c>
      <c r="Z88" s="208">
        <v>36450</v>
      </c>
      <c r="AA88" s="208">
        <v>39150</v>
      </c>
      <c r="AB88" s="208">
        <v>41850</v>
      </c>
      <c r="AC88" s="208">
        <v>44550</v>
      </c>
      <c r="AD88" s="209">
        <v>28380</v>
      </c>
      <c r="AE88" s="209">
        <v>32400</v>
      </c>
      <c r="AF88" s="209">
        <v>36480</v>
      </c>
      <c r="AG88" s="209">
        <v>40500</v>
      </c>
      <c r="AH88" s="209">
        <v>43740</v>
      </c>
      <c r="AI88" s="209">
        <v>46980</v>
      </c>
      <c r="AJ88" s="209">
        <v>50220</v>
      </c>
      <c r="AK88" s="209">
        <v>53460</v>
      </c>
      <c r="AL88" s="165" t="s">
        <v>529</v>
      </c>
      <c r="AM88" s="165" t="s">
        <v>529</v>
      </c>
      <c r="AN88" s="165" t="s">
        <v>288</v>
      </c>
      <c r="AO88" s="165">
        <v>0</v>
      </c>
      <c r="AP88" s="165" t="s">
        <v>530</v>
      </c>
      <c r="AQ88" s="165" t="s">
        <v>290</v>
      </c>
      <c r="AR88" s="165">
        <v>169</v>
      </c>
      <c r="AS88" s="165" t="s">
        <v>530</v>
      </c>
    </row>
    <row r="89" spans="1:45">
      <c r="A89" s="165" t="str">
        <f t="shared" si="1"/>
        <v>5/13/2016 - 4/13/2017Gillespie</v>
      </c>
      <c r="B89" s="165" t="s">
        <v>533</v>
      </c>
      <c r="C89" s="165" t="s">
        <v>153</v>
      </c>
      <c r="D89" s="165">
        <v>67200</v>
      </c>
      <c r="E89" s="208">
        <v>23550</v>
      </c>
      <c r="F89" s="208">
        <v>26900</v>
      </c>
      <c r="G89" s="208">
        <v>30250</v>
      </c>
      <c r="H89" s="208">
        <v>33600</v>
      </c>
      <c r="I89" s="208">
        <v>36300</v>
      </c>
      <c r="J89" s="208">
        <v>39000</v>
      </c>
      <c r="K89" s="208">
        <v>41700</v>
      </c>
      <c r="L89" s="208">
        <v>44400</v>
      </c>
      <c r="M89" s="209">
        <v>28260</v>
      </c>
      <c r="N89" s="209">
        <v>32280</v>
      </c>
      <c r="O89" s="209">
        <v>36300</v>
      </c>
      <c r="P89" s="209">
        <v>40320</v>
      </c>
      <c r="Q89" s="209">
        <v>43560</v>
      </c>
      <c r="R89" s="209">
        <v>46800</v>
      </c>
      <c r="S89" s="209">
        <v>50040</v>
      </c>
      <c r="T89" s="209">
        <v>53280</v>
      </c>
      <c r="U89" s="165" t="s">
        <v>301</v>
      </c>
      <c r="AL89" s="165" t="s">
        <v>532</v>
      </c>
      <c r="AM89" s="165" t="s">
        <v>532</v>
      </c>
      <c r="AN89" s="165" t="s">
        <v>288</v>
      </c>
      <c r="AO89" s="165">
        <v>0</v>
      </c>
      <c r="AP89" s="165" t="s">
        <v>533</v>
      </c>
      <c r="AQ89" s="165" t="s">
        <v>290</v>
      </c>
      <c r="AR89" s="165">
        <v>171</v>
      </c>
      <c r="AS89" s="165" t="s">
        <v>533</v>
      </c>
    </row>
    <row r="90" spans="1:45">
      <c r="A90" s="165" t="str">
        <f t="shared" si="1"/>
        <v>5/13/2016 - 4/13/2017Glasscock</v>
      </c>
      <c r="B90" s="165" t="s">
        <v>536</v>
      </c>
      <c r="C90" s="165" t="s">
        <v>154</v>
      </c>
      <c r="D90" s="165">
        <v>101000</v>
      </c>
      <c r="E90" s="208">
        <v>25600</v>
      </c>
      <c r="F90" s="208">
        <v>29250</v>
      </c>
      <c r="G90" s="208">
        <v>32900</v>
      </c>
      <c r="H90" s="208">
        <v>36550</v>
      </c>
      <c r="I90" s="208">
        <v>39500</v>
      </c>
      <c r="J90" s="208">
        <v>42400</v>
      </c>
      <c r="K90" s="208">
        <v>45350</v>
      </c>
      <c r="L90" s="208">
        <v>48250</v>
      </c>
      <c r="M90" s="209">
        <v>30720</v>
      </c>
      <c r="N90" s="209">
        <v>35100</v>
      </c>
      <c r="O90" s="209">
        <v>39480</v>
      </c>
      <c r="P90" s="209">
        <v>43860</v>
      </c>
      <c r="Q90" s="209">
        <v>47400</v>
      </c>
      <c r="R90" s="209">
        <v>50880</v>
      </c>
      <c r="S90" s="209">
        <v>54420</v>
      </c>
      <c r="T90" s="209">
        <v>57900</v>
      </c>
      <c r="U90" s="165" t="s">
        <v>286</v>
      </c>
      <c r="V90" s="208">
        <v>37000</v>
      </c>
      <c r="W90" s="208">
        <v>42250</v>
      </c>
      <c r="X90" s="208">
        <v>47550</v>
      </c>
      <c r="Y90" s="208">
        <v>52800</v>
      </c>
      <c r="Z90" s="208">
        <v>57050</v>
      </c>
      <c r="AA90" s="208">
        <v>61250</v>
      </c>
      <c r="AB90" s="208">
        <v>65500</v>
      </c>
      <c r="AC90" s="208">
        <v>69700</v>
      </c>
      <c r="AD90" s="209">
        <v>44400</v>
      </c>
      <c r="AE90" s="209">
        <v>50700</v>
      </c>
      <c r="AF90" s="209">
        <v>57060</v>
      </c>
      <c r="AG90" s="209">
        <v>63360</v>
      </c>
      <c r="AH90" s="209">
        <v>68460</v>
      </c>
      <c r="AI90" s="209">
        <v>73500</v>
      </c>
      <c r="AJ90" s="209">
        <v>78600</v>
      </c>
      <c r="AK90" s="209">
        <v>83640</v>
      </c>
      <c r="AL90" s="165" t="s">
        <v>535</v>
      </c>
      <c r="AM90" s="165" t="s">
        <v>535</v>
      </c>
      <c r="AN90" s="165" t="s">
        <v>288</v>
      </c>
      <c r="AO90" s="165">
        <v>0</v>
      </c>
      <c r="AP90" s="165" t="s">
        <v>536</v>
      </c>
      <c r="AQ90" s="165" t="s">
        <v>290</v>
      </c>
      <c r="AR90" s="165">
        <v>173</v>
      </c>
      <c r="AS90" s="165" t="s">
        <v>536</v>
      </c>
    </row>
    <row r="91" spans="1:45">
      <c r="A91" s="165" t="str">
        <f t="shared" si="1"/>
        <v>5/13/2016 - 4/13/2017Goliad</v>
      </c>
      <c r="B91" s="165" t="s">
        <v>539</v>
      </c>
      <c r="C91" s="165" t="s">
        <v>88</v>
      </c>
      <c r="D91" s="165">
        <v>58200</v>
      </c>
      <c r="E91" s="208">
        <v>20400</v>
      </c>
      <c r="F91" s="208">
        <v>23300</v>
      </c>
      <c r="G91" s="208">
        <v>26200</v>
      </c>
      <c r="H91" s="208">
        <v>29100</v>
      </c>
      <c r="I91" s="208">
        <v>31450</v>
      </c>
      <c r="J91" s="208">
        <v>33800</v>
      </c>
      <c r="K91" s="208">
        <v>36100</v>
      </c>
      <c r="L91" s="208">
        <v>38450</v>
      </c>
      <c r="M91" s="209">
        <v>24480</v>
      </c>
      <c r="N91" s="209">
        <v>27960</v>
      </c>
      <c r="O91" s="209">
        <v>31440</v>
      </c>
      <c r="P91" s="209">
        <v>34920</v>
      </c>
      <c r="Q91" s="209">
        <v>37740</v>
      </c>
      <c r="R91" s="209">
        <v>40560</v>
      </c>
      <c r="S91" s="209">
        <v>43320</v>
      </c>
      <c r="T91" s="209">
        <v>46140</v>
      </c>
      <c r="U91" s="165" t="s">
        <v>286</v>
      </c>
      <c r="V91" s="208">
        <v>23100</v>
      </c>
      <c r="W91" s="208">
        <v>26400</v>
      </c>
      <c r="X91" s="208">
        <v>29700</v>
      </c>
      <c r="Y91" s="208">
        <v>33000</v>
      </c>
      <c r="Z91" s="208">
        <v>35650</v>
      </c>
      <c r="AA91" s="208">
        <v>38300</v>
      </c>
      <c r="AB91" s="208">
        <v>40950</v>
      </c>
      <c r="AC91" s="208">
        <v>43600</v>
      </c>
      <c r="AD91" s="209">
        <v>27720</v>
      </c>
      <c r="AE91" s="209">
        <v>31680</v>
      </c>
      <c r="AF91" s="209">
        <v>35640</v>
      </c>
      <c r="AG91" s="209">
        <v>39600</v>
      </c>
      <c r="AH91" s="209">
        <v>42780</v>
      </c>
      <c r="AI91" s="209">
        <v>45960</v>
      </c>
      <c r="AJ91" s="209">
        <v>49140</v>
      </c>
      <c r="AK91" s="209">
        <v>52320</v>
      </c>
      <c r="AL91" s="165" t="s">
        <v>538</v>
      </c>
      <c r="AM91" s="165" t="s">
        <v>538</v>
      </c>
      <c r="AN91" s="165" t="s">
        <v>288</v>
      </c>
      <c r="AO91" s="165">
        <v>1</v>
      </c>
      <c r="AP91" s="165" t="s">
        <v>539</v>
      </c>
      <c r="AQ91" s="165" t="s">
        <v>290</v>
      </c>
      <c r="AR91" s="165">
        <v>175</v>
      </c>
      <c r="AS91" s="165" t="s">
        <v>539</v>
      </c>
    </row>
    <row r="92" spans="1:45">
      <c r="A92" s="165" t="str">
        <f t="shared" si="1"/>
        <v>5/13/2016 - 4/13/2017Gonzales</v>
      </c>
      <c r="B92" s="165" t="s">
        <v>542</v>
      </c>
      <c r="C92" s="165" t="s">
        <v>155</v>
      </c>
      <c r="D92" s="165">
        <v>46500</v>
      </c>
      <c r="E92" s="208">
        <v>18350</v>
      </c>
      <c r="F92" s="208">
        <v>21000</v>
      </c>
      <c r="G92" s="208">
        <v>23600</v>
      </c>
      <c r="H92" s="208">
        <v>26200</v>
      </c>
      <c r="I92" s="208">
        <v>28300</v>
      </c>
      <c r="J92" s="208">
        <v>30400</v>
      </c>
      <c r="K92" s="208">
        <v>32500</v>
      </c>
      <c r="L92" s="208">
        <v>34600</v>
      </c>
      <c r="M92" s="209">
        <v>22020</v>
      </c>
      <c r="N92" s="209">
        <v>25200</v>
      </c>
      <c r="O92" s="209">
        <v>28320</v>
      </c>
      <c r="P92" s="209">
        <v>31440</v>
      </c>
      <c r="Q92" s="209">
        <v>33960</v>
      </c>
      <c r="R92" s="209">
        <v>36480</v>
      </c>
      <c r="S92" s="209">
        <v>39000</v>
      </c>
      <c r="T92" s="209">
        <v>41520</v>
      </c>
      <c r="U92" s="165" t="s">
        <v>301</v>
      </c>
      <c r="AL92" s="165" t="s">
        <v>541</v>
      </c>
      <c r="AM92" s="165" t="s">
        <v>541</v>
      </c>
      <c r="AN92" s="165" t="s">
        <v>288</v>
      </c>
      <c r="AO92" s="165">
        <v>0</v>
      </c>
      <c r="AP92" s="165" t="s">
        <v>542</v>
      </c>
      <c r="AQ92" s="165" t="s">
        <v>290</v>
      </c>
      <c r="AR92" s="165">
        <v>177</v>
      </c>
      <c r="AS92" s="165" t="s">
        <v>542</v>
      </c>
    </row>
    <row r="93" spans="1:45">
      <c r="A93" s="165" t="str">
        <f t="shared" si="1"/>
        <v>5/13/2016 - 4/13/2017Gray</v>
      </c>
      <c r="B93" s="165" t="s">
        <v>545</v>
      </c>
      <c r="C93" s="165" t="s">
        <v>156</v>
      </c>
      <c r="D93" s="165">
        <v>55800</v>
      </c>
      <c r="E93" s="208">
        <v>19550</v>
      </c>
      <c r="F93" s="208">
        <v>22350</v>
      </c>
      <c r="G93" s="208">
        <v>25150</v>
      </c>
      <c r="H93" s="208">
        <v>27900</v>
      </c>
      <c r="I93" s="208">
        <v>30150</v>
      </c>
      <c r="J93" s="208">
        <v>32400</v>
      </c>
      <c r="K93" s="208">
        <v>34600</v>
      </c>
      <c r="L93" s="208">
        <v>36850</v>
      </c>
      <c r="M93" s="209">
        <v>23460</v>
      </c>
      <c r="N93" s="209">
        <v>26820</v>
      </c>
      <c r="O93" s="209">
        <v>30180</v>
      </c>
      <c r="P93" s="209">
        <v>33480</v>
      </c>
      <c r="Q93" s="209">
        <v>36180</v>
      </c>
      <c r="R93" s="209">
        <v>38880</v>
      </c>
      <c r="S93" s="209">
        <v>41520</v>
      </c>
      <c r="T93" s="209">
        <v>44220</v>
      </c>
      <c r="U93" s="165" t="s">
        <v>286</v>
      </c>
      <c r="V93" s="208">
        <v>20250</v>
      </c>
      <c r="W93" s="208">
        <v>23150</v>
      </c>
      <c r="X93" s="208">
        <v>26050</v>
      </c>
      <c r="Y93" s="208">
        <v>28900</v>
      </c>
      <c r="Z93" s="208">
        <v>31250</v>
      </c>
      <c r="AA93" s="208">
        <v>33550</v>
      </c>
      <c r="AB93" s="208">
        <v>35850</v>
      </c>
      <c r="AC93" s="208">
        <v>38150</v>
      </c>
      <c r="AD93" s="209">
        <v>24300</v>
      </c>
      <c r="AE93" s="209">
        <v>27780</v>
      </c>
      <c r="AF93" s="209">
        <v>31260</v>
      </c>
      <c r="AG93" s="209">
        <v>34680</v>
      </c>
      <c r="AH93" s="209">
        <v>37500</v>
      </c>
      <c r="AI93" s="209">
        <v>40260</v>
      </c>
      <c r="AJ93" s="209">
        <v>43020</v>
      </c>
      <c r="AK93" s="209">
        <v>45780</v>
      </c>
      <c r="AL93" s="165" t="s">
        <v>544</v>
      </c>
      <c r="AM93" s="165" t="s">
        <v>544</v>
      </c>
      <c r="AN93" s="165" t="s">
        <v>288</v>
      </c>
      <c r="AO93" s="165">
        <v>0</v>
      </c>
      <c r="AP93" s="165" t="s">
        <v>545</v>
      </c>
      <c r="AQ93" s="165" t="s">
        <v>290</v>
      </c>
      <c r="AR93" s="165">
        <v>179</v>
      </c>
      <c r="AS93" s="165" t="s">
        <v>545</v>
      </c>
    </row>
    <row r="94" spans="1:45">
      <c r="A94" s="165" t="str">
        <f t="shared" si="1"/>
        <v>5/13/2016 - 4/13/2017Grayson</v>
      </c>
      <c r="B94" s="165" t="s">
        <v>548</v>
      </c>
      <c r="C94" s="165" t="s">
        <v>83</v>
      </c>
      <c r="D94" s="165">
        <v>56200</v>
      </c>
      <c r="E94" s="208">
        <v>20650</v>
      </c>
      <c r="F94" s="208">
        <v>23600</v>
      </c>
      <c r="G94" s="208">
        <v>26550</v>
      </c>
      <c r="H94" s="208">
        <v>29500</v>
      </c>
      <c r="I94" s="208">
        <v>31900</v>
      </c>
      <c r="J94" s="208">
        <v>34250</v>
      </c>
      <c r="K94" s="208">
        <v>36600</v>
      </c>
      <c r="L94" s="208">
        <v>38950</v>
      </c>
      <c r="M94" s="209">
        <v>24780</v>
      </c>
      <c r="N94" s="209">
        <v>28320</v>
      </c>
      <c r="O94" s="209">
        <v>31860</v>
      </c>
      <c r="P94" s="209">
        <v>35400</v>
      </c>
      <c r="Q94" s="209">
        <v>38280</v>
      </c>
      <c r="R94" s="209">
        <v>41100</v>
      </c>
      <c r="S94" s="209">
        <v>43920</v>
      </c>
      <c r="T94" s="209">
        <v>46740</v>
      </c>
      <c r="U94" s="165" t="s">
        <v>286</v>
      </c>
      <c r="V94" s="208">
        <v>21950</v>
      </c>
      <c r="W94" s="208">
        <v>25050</v>
      </c>
      <c r="X94" s="208">
        <v>28200</v>
      </c>
      <c r="Y94" s="208">
        <v>31300</v>
      </c>
      <c r="Z94" s="208">
        <v>33850</v>
      </c>
      <c r="AA94" s="208">
        <v>36350</v>
      </c>
      <c r="AB94" s="208">
        <v>38850</v>
      </c>
      <c r="AC94" s="208">
        <v>41350</v>
      </c>
      <c r="AD94" s="209">
        <v>26340</v>
      </c>
      <c r="AE94" s="209">
        <v>30060</v>
      </c>
      <c r="AF94" s="209">
        <v>33840</v>
      </c>
      <c r="AG94" s="209">
        <v>37560</v>
      </c>
      <c r="AH94" s="209">
        <v>40620</v>
      </c>
      <c r="AI94" s="209">
        <v>43620</v>
      </c>
      <c r="AJ94" s="209">
        <v>46620</v>
      </c>
      <c r="AK94" s="209">
        <v>49620</v>
      </c>
      <c r="AL94" s="165" t="s">
        <v>547</v>
      </c>
      <c r="AM94" s="165" t="s">
        <v>547</v>
      </c>
      <c r="AN94" s="165" t="s">
        <v>288</v>
      </c>
      <c r="AO94" s="165">
        <v>1</v>
      </c>
      <c r="AP94" s="165" t="s">
        <v>548</v>
      </c>
      <c r="AQ94" s="165" t="s">
        <v>290</v>
      </c>
      <c r="AR94" s="165">
        <v>181</v>
      </c>
      <c r="AS94" s="165" t="s">
        <v>548</v>
      </c>
    </row>
    <row r="95" spans="1:45">
      <c r="A95" s="165" t="str">
        <f t="shared" si="1"/>
        <v>5/13/2016 - 4/13/2017Gregg</v>
      </c>
      <c r="B95" s="165" t="s">
        <v>551</v>
      </c>
      <c r="C95" s="165" t="s">
        <v>66</v>
      </c>
      <c r="D95" s="165">
        <v>56400</v>
      </c>
      <c r="E95" s="208">
        <v>19750</v>
      </c>
      <c r="F95" s="208">
        <v>22600</v>
      </c>
      <c r="G95" s="208">
        <v>25400</v>
      </c>
      <c r="H95" s="208">
        <v>28200</v>
      </c>
      <c r="I95" s="208">
        <v>30500</v>
      </c>
      <c r="J95" s="208">
        <v>32750</v>
      </c>
      <c r="K95" s="208">
        <v>35000</v>
      </c>
      <c r="L95" s="208">
        <v>37250</v>
      </c>
      <c r="M95" s="209">
        <v>23700</v>
      </c>
      <c r="N95" s="209">
        <v>27120</v>
      </c>
      <c r="O95" s="209">
        <v>30480</v>
      </c>
      <c r="P95" s="209">
        <v>33840</v>
      </c>
      <c r="Q95" s="209">
        <v>36600</v>
      </c>
      <c r="R95" s="209">
        <v>39300</v>
      </c>
      <c r="S95" s="209">
        <v>42000</v>
      </c>
      <c r="T95" s="209">
        <v>44700</v>
      </c>
      <c r="U95" s="165" t="s">
        <v>286</v>
      </c>
      <c r="V95" s="208">
        <v>19950</v>
      </c>
      <c r="W95" s="208">
        <v>22800</v>
      </c>
      <c r="X95" s="208">
        <v>25650</v>
      </c>
      <c r="Y95" s="208">
        <v>28450</v>
      </c>
      <c r="Z95" s="208">
        <v>30750</v>
      </c>
      <c r="AA95" s="208">
        <v>33050</v>
      </c>
      <c r="AB95" s="208">
        <v>35300</v>
      </c>
      <c r="AC95" s="208">
        <v>37600</v>
      </c>
      <c r="AD95" s="209">
        <v>23940</v>
      </c>
      <c r="AE95" s="209">
        <v>27360</v>
      </c>
      <c r="AF95" s="209">
        <v>30780</v>
      </c>
      <c r="AG95" s="209">
        <v>34140</v>
      </c>
      <c r="AH95" s="209">
        <v>36900</v>
      </c>
      <c r="AI95" s="209">
        <v>39660</v>
      </c>
      <c r="AJ95" s="209">
        <v>42360</v>
      </c>
      <c r="AK95" s="209">
        <v>45120</v>
      </c>
      <c r="AL95" s="165" t="s">
        <v>550</v>
      </c>
      <c r="AM95" s="165" t="s">
        <v>550</v>
      </c>
      <c r="AN95" s="165" t="s">
        <v>288</v>
      </c>
      <c r="AO95" s="165">
        <v>1</v>
      </c>
      <c r="AP95" s="165" t="s">
        <v>551</v>
      </c>
      <c r="AQ95" s="165" t="s">
        <v>290</v>
      </c>
      <c r="AR95" s="165">
        <v>183</v>
      </c>
      <c r="AS95" s="165" t="s">
        <v>551</v>
      </c>
    </row>
    <row r="96" spans="1:45">
      <c r="A96" s="165" t="str">
        <f t="shared" si="1"/>
        <v>5/13/2016 - 4/13/2017Grimes</v>
      </c>
      <c r="B96" s="165" t="s">
        <v>554</v>
      </c>
      <c r="C96" s="165" t="s">
        <v>157</v>
      </c>
      <c r="D96" s="165">
        <v>57900</v>
      </c>
      <c r="E96" s="208">
        <v>20300</v>
      </c>
      <c r="F96" s="208">
        <v>23200</v>
      </c>
      <c r="G96" s="208">
        <v>26100</v>
      </c>
      <c r="H96" s="208">
        <v>28950</v>
      </c>
      <c r="I96" s="208">
        <v>31300</v>
      </c>
      <c r="J96" s="208">
        <v>33600</v>
      </c>
      <c r="K96" s="208">
        <v>35900</v>
      </c>
      <c r="L96" s="208">
        <v>38250</v>
      </c>
      <c r="M96" s="209">
        <v>24360</v>
      </c>
      <c r="N96" s="209">
        <v>27840</v>
      </c>
      <c r="O96" s="209">
        <v>31320</v>
      </c>
      <c r="P96" s="209">
        <v>34740</v>
      </c>
      <c r="Q96" s="209">
        <v>37560</v>
      </c>
      <c r="R96" s="209">
        <v>40320</v>
      </c>
      <c r="S96" s="209">
        <v>43080</v>
      </c>
      <c r="T96" s="209">
        <v>45900</v>
      </c>
      <c r="U96" s="165" t="s">
        <v>286</v>
      </c>
      <c r="V96" s="208">
        <v>21150</v>
      </c>
      <c r="W96" s="208">
        <v>24200</v>
      </c>
      <c r="X96" s="208">
        <v>27200</v>
      </c>
      <c r="Y96" s="208">
        <v>30200</v>
      </c>
      <c r="Z96" s="208">
        <v>32650</v>
      </c>
      <c r="AA96" s="208">
        <v>35050</v>
      </c>
      <c r="AB96" s="208">
        <v>37450</v>
      </c>
      <c r="AC96" s="208">
        <v>39900</v>
      </c>
      <c r="AD96" s="209">
        <v>25380</v>
      </c>
      <c r="AE96" s="209">
        <v>29040</v>
      </c>
      <c r="AF96" s="209">
        <v>32640</v>
      </c>
      <c r="AG96" s="209">
        <v>36240</v>
      </c>
      <c r="AH96" s="209">
        <v>39180</v>
      </c>
      <c r="AI96" s="209">
        <v>42060</v>
      </c>
      <c r="AJ96" s="209">
        <v>44940</v>
      </c>
      <c r="AK96" s="209">
        <v>47880</v>
      </c>
      <c r="AL96" s="165" t="s">
        <v>553</v>
      </c>
      <c r="AM96" s="165" t="s">
        <v>553</v>
      </c>
      <c r="AN96" s="165" t="s">
        <v>288</v>
      </c>
      <c r="AO96" s="165">
        <v>0</v>
      </c>
      <c r="AP96" s="165" t="s">
        <v>554</v>
      </c>
      <c r="AQ96" s="165" t="s">
        <v>290</v>
      </c>
      <c r="AR96" s="165">
        <v>185</v>
      </c>
      <c r="AS96" s="165" t="s">
        <v>554</v>
      </c>
    </row>
    <row r="97" spans="1:45">
      <c r="A97" s="165" t="str">
        <f t="shared" si="1"/>
        <v>5/13/2016 - 4/13/2017Guadalupe</v>
      </c>
      <c r="B97" s="165" t="s">
        <v>556</v>
      </c>
      <c r="C97" s="165" t="s">
        <v>81</v>
      </c>
      <c r="D97" s="165">
        <v>62100</v>
      </c>
      <c r="E97" s="208">
        <v>21750</v>
      </c>
      <c r="F97" s="208">
        <v>24850</v>
      </c>
      <c r="G97" s="208">
        <v>27950</v>
      </c>
      <c r="H97" s="208">
        <v>31050</v>
      </c>
      <c r="I97" s="208">
        <v>33550</v>
      </c>
      <c r="J97" s="208">
        <v>36050</v>
      </c>
      <c r="K97" s="208">
        <v>38550</v>
      </c>
      <c r="L97" s="208">
        <v>41000</v>
      </c>
      <c r="M97" s="209">
        <v>26100</v>
      </c>
      <c r="N97" s="209">
        <v>29820</v>
      </c>
      <c r="O97" s="209">
        <v>33540</v>
      </c>
      <c r="P97" s="209">
        <v>37260</v>
      </c>
      <c r="Q97" s="209">
        <v>40260</v>
      </c>
      <c r="R97" s="209">
        <v>43260</v>
      </c>
      <c r="S97" s="209">
        <v>46260</v>
      </c>
      <c r="T97" s="209">
        <v>49200</v>
      </c>
      <c r="U97" s="165" t="s">
        <v>301</v>
      </c>
      <c r="AL97" s="165" t="s">
        <v>555</v>
      </c>
      <c r="AM97" s="165" t="s">
        <v>555</v>
      </c>
      <c r="AN97" s="165" t="s">
        <v>288</v>
      </c>
      <c r="AO97" s="165">
        <v>1</v>
      </c>
      <c r="AP97" s="165" t="s">
        <v>556</v>
      </c>
      <c r="AQ97" s="165" t="s">
        <v>290</v>
      </c>
      <c r="AR97" s="165">
        <v>187</v>
      </c>
      <c r="AS97" s="165" t="s">
        <v>556</v>
      </c>
    </row>
    <row r="98" spans="1:45">
      <c r="A98" s="165" t="str">
        <f t="shared" si="1"/>
        <v>5/13/2016 - 4/13/2017Hale</v>
      </c>
      <c r="B98" s="165" t="s">
        <v>559</v>
      </c>
      <c r="C98" s="165" t="s">
        <v>158</v>
      </c>
      <c r="D98" s="165">
        <v>47200</v>
      </c>
      <c r="E98" s="208">
        <v>18350</v>
      </c>
      <c r="F98" s="208">
        <v>21000</v>
      </c>
      <c r="G98" s="208">
        <v>23600</v>
      </c>
      <c r="H98" s="208">
        <v>26200</v>
      </c>
      <c r="I98" s="208">
        <v>28300</v>
      </c>
      <c r="J98" s="208">
        <v>30400</v>
      </c>
      <c r="K98" s="208">
        <v>32500</v>
      </c>
      <c r="L98" s="208">
        <v>34600</v>
      </c>
      <c r="M98" s="209">
        <v>22020</v>
      </c>
      <c r="N98" s="209">
        <v>25200</v>
      </c>
      <c r="O98" s="209">
        <v>28320</v>
      </c>
      <c r="P98" s="209">
        <v>31440</v>
      </c>
      <c r="Q98" s="209">
        <v>33960</v>
      </c>
      <c r="R98" s="209">
        <v>36480</v>
      </c>
      <c r="S98" s="209">
        <v>39000</v>
      </c>
      <c r="T98" s="209">
        <v>41520</v>
      </c>
      <c r="U98" s="165" t="s">
        <v>301</v>
      </c>
      <c r="AL98" s="165" t="s">
        <v>558</v>
      </c>
      <c r="AM98" s="165" t="s">
        <v>558</v>
      </c>
      <c r="AN98" s="165" t="s">
        <v>288</v>
      </c>
      <c r="AO98" s="165">
        <v>0</v>
      </c>
      <c r="AP98" s="165" t="s">
        <v>559</v>
      </c>
      <c r="AQ98" s="165" t="s">
        <v>290</v>
      </c>
      <c r="AR98" s="165">
        <v>189</v>
      </c>
      <c r="AS98" s="165" t="s">
        <v>559</v>
      </c>
    </row>
    <row r="99" spans="1:45">
      <c r="A99" s="165" t="str">
        <f t="shared" si="1"/>
        <v>5/13/2016 - 4/13/2017Hall</v>
      </c>
      <c r="B99" s="165" t="s">
        <v>562</v>
      </c>
      <c r="C99" s="165" t="s">
        <v>159</v>
      </c>
      <c r="D99" s="165">
        <v>46800</v>
      </c>
      <c r="E99" s="208">
        <v>18350</v>
      </c>
      <c r="F99" s="208">
        <v>21000</v>
      </c>
      <c r="G99" s="208">
        <v>23600</v>
      </c>
      <c r="H99" s="208">
        <v>26200</v>
      </c>
      <c r="I99" s="208">
        <v>28300</v>
      </c>
      <c r="J99" s="208">
        <v>30400</v>
      </c>
      <c r="K99" s="208">
        <v>32500</v>
      </c>
      <c r="L99" s="208">
        <v>34600</v>
      </c>
      <c r="M99" s="209">
        <v>22020</v>
      </c>
      <c r="N99" s="209">
        <v>25200</v>
      </c>
      <c r="O99" s="209">
        <v>28320</v>
      </c>
      <c r="P99" s="209">
        <v>31440</v>
      </c>
      <c r="Q99" s="209">
        <v>33960</v>
      </c>
      <c r="R99" s="209">
        <v>36480</v>
      </c>
      <c r="S99" s="209">
        <v>39000</v>
      </c>
      <c r="T99" s="209">
        <v>41520</v>
      </c>
      <c r="U99" s="165" t="s">
        <v>286</v>
      </c>
      <c r="V99" s="208">
        <v>22150</v>
      </c>
      <c r="W99" s="208">
        <v>25300</v>
      </c>
      <c r="X99" s="208">
        <v>28450</v>
      </c>
      <c r="Y99" s="208">
        <v>31600</v>
      </c>
      <c r="Z99" s="208">
        <v>34150</v>
      </c>
      <c r="AA99" s="208">
        <v>36700</v>
      </c>
      <c r="AB99" s="208">
        <v>39200</v>
      </c>
      <c r="AC99" s="208">
        <v>41750</v>
      </c>
      <c r="AD99" s="209">
        <v>26580</v>
      </c>
      <c r="AE99" s="209">
        <v>30360</v>
      </c>
      <c r="AF99" s="209">
        <v>34140</v>
      </c>
      <c r="AG99" s="209">
        <v>37920</v>
      </c>
      <c r="AH99" s="209">
        <v>40980</v>
      </c>
      <c r="AI99" s="209">
        <v>44040</v>
      </c>
      <c r="AJ99" s="209">
        <v>47040</v>
      </c>
      <c r="AK99" s="209">
        <v>50100</v>
      </c>
      <c r="AL99" s="165" t="s">
        <v>561</v>
      </c>
      <c r="AM99" s="165" t="s">
        <v>561</v>
      </c>
      <c r="AN99" s="165" t="s">
        <v>288</v>
      </c>
      <c r="AO99" s="165">
        <v>0</v>
      </c>
      <c r="AP99" s="165" t="s">
        <v>562</v>
      </c>
      <c r="AQ99" s="165" t="s">
        <v>290</v>
      </c>
      <c r="AR99" s="165">
        <v>191</v>
      </c>
      <c r="AS99" s="165" t="s">
        <v>562</v>
      </c>
    </row>
    <row r="100" spans="1:45">
      <c r="A100" s="165" t="str">
        <f t="shared" si="1"/>
        <v>5/13/2016 - 4/13/2017Hamilton</v>
      </c>
      <c r="B100" s="165" t="s">
        <v>565</v>
      </c>
      <c r="C100" s="165" t="s">
        <v>160</v>
      </c>
      <c r="D100" s="165">
        <v>50200</v>
      </c>
      <c r="E100" s="208">
        <v>18350</v>
      </c>
      <c r="F100" s="208">
        <v>21000</v>
      </c>
      <c r="G100" s="208">
        <v>23600</v>
      </c>
      <c r="H100" s="208">
        <v>26200</v>
      </c>
      <c r="I100" s="208">
        <v>28300</v>
      </c>
      <c r="J100" s="208">
        <v>30400</v>
      </c>
      <c r="K100" s="208">
        <v>32500</v>
      </c>
      <c r="L100" s="208">
        <v>34600</v>
      </c>
      <c r="M100" s="209">
        <v>22020</v>
      </c>
      <c r="N100" s="209">
        <v>25200</v>
      </c>
      <c r="O100" s="209">
        <v>28320</v>
      </c>
      <c r="P100" s="209">
        <v>31440</v>
      </c>
      <c r="Q100" s="209">
        <v>33960</v>
      </c>
      <c r="R100" s="209">
        <v>36480</v>
      </c>
      <c r="S100" s="209">
        <v>39000</v>
      </c>
      <c r="T100" s="209">
        <v>41520</v>
      </c>
      <c r="U100" s="165" t="s">
        <v>286</v>
      </c>
      <c r="V100" s="208">
        <v>19100</v>
      </c>
      <c r="W100" s="208">
        <v>21800</v>
      </c>
      <c r="X100" s="208">
        <v>24550</v>
      </c>
      <c r="Y100" s="208">
        <v>27250</v>
      </c>
      <c r="Z100" s="208">
        <v>29450</v>
      </c>
      <c r="AA100" s="208">
        <v>31650</v>
      </c>
      <c r="AB100" s="208">
        <v>33800</v>
      </c>
      <c r="AC100" s="208">
        <v>36000</v>
      </c>
      <c r="AD100" s="209">
        <v>22920</v>
      </c>
      <c r="AE100" s="209">
        <v>26160</v>
      </c>
      <c r="AF100" s="209">
        <v>29460</v>
      </c>
      <c r="AG100" s="209">
        <v>32700</v>
      </c>
      <c r="AH100" s="209">
        <v>35340</v>
      </c>
      <c r="AI100" s="209">
        <v>37980</v>
      </c>
      <c r="AJ100" s="209">
        <v>40560</v>
      </c>
      <c r="AK100" s="209">
        <v>43200</v>
      </c>
      <c r="AL100" s="165" t="s">
        <v>564</v>
      </c>
      <c r="AM100" s="165" t="s">
        <v>564</v>
      </c>
      <c r="AN100" s="165" t="s">
        <v>288</v>
      </c>
      <c r="AO100" s="165">
        <v>0</v>
      </c>
      <c r="AP100" s="165" t="s">
        <v>565</v>
      </c>
      <c r="AQ100" s="165" t="s">
        <v>290</v>
      </c>
      <c r="AR100" s="165">
        <v>193</v>
      </c>
      <c r="AS100" s="165" t="s">
        <v>565</v>
      </c>
    </row>
    <row r="101" spans="1:45">
      <c r="A101" s="165" t="str">
        <f t="shared" si="1"/>
        <v>5/13/2016 - 4/13/2017Hansford</v>
      </c>
      <c r="B101" s="165" t="s">
        <v>568</v>
      </c>
      <c r="C101" s="165" t="s">
        <v>161</v>
      </c>
      <c r="D101" s="165">
        <v>59200</v>
      </c>
      <c r="E101" s="208">
        <v>20750</v>
      </c>
      <c r="F101" s="208">
        <v>23700</v>
      </c>
      <c r="G101" s="208">
        <v>26650</v>
      </c>
      <c r="H101" s="208">
        <v>29600</v>
      </c>
      <c r="I101" s="208">
        <v>32000</v>
      </c>
      <c r="J101" s="208">
        <v>34350</v>
      </c>
      <c r="K101" s="208">
        <v>36750</v>
      </c>
      <c r="L101" s="208">
        <v>39100</v>
      </c>
      <c r="M101" s="209">
        <v>24900</v>
      </c>
      <c r="N101" s="209">
        <v>28440</v>
      </c>
      <c r="O101" s="209">
        <v>31980</v>
      </c>
      <c r="P101" s="209">
        <v>35520</v>
      </c>
      <c r="Q101" s="209">
        <v>38400</v>
      </c>
      <c r="R101" s="209">
        <v>41220</v>
      </c>
      <c r="S101" s="209">
        <v>44100</v>
      </c>
      <c r="T101" s="209">
        <v>46920</v>
      </c>
      <c r="U101" s="165" t="s">
        <v>286</v>
      </c>
      <c r="V101" s="208">
        <v>21550</v>
      </c>
      <c r="W101" s="208">
        <v>24600</v>
      </c>
      <c r="X101" s="208">
        <v>27700</v>
      </c>
      <c r="Y101" s="208">
        <v>30750</v>
      </c>
      <c r="Z101" s="208">
        <v>33250</v>
      </c>
      <c r="AA101" s="208">
        <v>35700</v>
      </c>
      <c r="AB101" s="208">
        <v>38150</v>
      </c>
      <c r="AC101" s="208">
        <v>40600</v>
      </c>
      <c r="AD101" s="209">
        <v>25860</v>
      </c>
      <c r="AE101" s="209">
        <v>29520</v>
      </c>
      <c r="AF101" s="209">
        <v>33240</v>
      </c>
      <c r="AG101" s="209">
        <v>36900</v>
      </c>
      <c r="AH101" s="209">
        <v>39900</v>
      </c>
      <c r="AI101" s="209">
        <v>42840</v>
      </c>
      <c r="AJ101" s="209">
        <v>45780</v>
      </c>
      <c r="AK101" s="209">
        <v>48720</v>
      </c>
      <c r="AL101" s="165" t="s">
        <v>567</v>
      </c>
      <c r="AM101" s="165" t="s">
        <v>567</v>
      </c>
      <c r="AN101" s="165" t="s">
        <v>288</v>
      </c>
      <c r="AO101" s="165">
        <v>0</v>
      </c>
      <c r="AP101" s="165" t="s">
        <v>568</v>
      </c>
      <c r="AQ101" s="165" t="s">
        <v>290</v>
      </c>
      <c r="AR101" s="165">
        <v>195</v>
      </c>
      <c r="AS101" s="165" t="s">
        <v>568</v>
      </c>
    </row>
    <row r="102" spans="1:45">
      <c r="A102" s="165" t="str">
        <f t="shared" si="1"/>
        <v>5/13/2016 - 4/13/2017Hardeman</v>
      </c>
      <c r="B102" s="165" t="s">
        <v>571</v>
      </c>
      <c r="C102" s="165" t="s">
        <v>162</v>
      </c>
      <c r="D102" s="165">
        <v>47000</v>
      </c>
      <c r="E102" s="208">
        <v>18350</v>
      </c>
      <c r="F102" s="208">
        <v>21000</v>
      </c>
      <c r="G102" s="208">
        <v>23600</v>
      </c>
      <c r="H102" s="208">
        <v>26200</v>
      </c>
      <c r="I102" s="208">
        <v>28300</v>
      </c>
      <c r="J102" s="208">
        <v>30400</v>
      </c>
      <c r="K102" s="208">
        <v>32500</v>
      </c>
      <c r="L102" s="208">
        <v>34600</v>
      </c>
      <c r="M102" s="209">
        <v>22020</v>
      </c>
      <c r="N102" s="209">
        <v>25200</v>
      </c>
      <c r="O102" s="209">
        <v>28320</v>
      </c>
      <c r="P102" s="209">
        <v>31440</v>
      </c>
      <c r="Q102" s="209">
        <v>33960</v>
      </c>
      <c r="R102" s="209">
        <v>36480</v>
      </c>
      <c r="S102" s="209">
        <v>39000</v>
      </c>
      <c r="T102" s="209">
        <v>41520</v>
      </c>
      <c r="U102" s="165" t="s">
        <v>301</v>
      </c>
      <c r="AL102" s="165" t="s">
        <v>570</v>
      </c>
      <c r="AM102" s="165" t="s">
        <v>570</v>
      </c>
      <c r="AN102" s="165" t="s">
        <v>288</v>
      </c>
      <c r="AO102" s="165">
        <v>0</v>
      </c>
      <c r="AP102" s="165" t="s">
        <v>571</v>
      </c>
      <c r="AQ102" s="165" t="s">
        <v>290</v>
      </c>
      <c r="AR102" s="165">
        <v>197</v>
      </c>
      <c r="AS102" s="165" t="s">
        <v>571</v>
      </c>
    </row>
    <row r="103" spans="1:45">
      <c r="A103" s="165" t="str">
        <f t="shared" si="1"/>
        <v>5/13/2016 - 4/13/2017Hardin</v>
      </c>
      <c r="B103" s="165" t="s">
        <v>574</v>
      </c>
      <c r="C103" s="165" t="s">
        <v>30</v>
      </c>
      <c r="D103" s="165">
        <v>58400</v>
      </c>
      <c r="E103" s="208">
        <v>20450</v>
      </c>
      <c r="F103" s="208">
        <v>23400</v>
      </c>
      <c r="G103" s="208">
        <v>26300</v>
      </c>
      <c r="H103" s="208">
        <v>29200</v>
      </c>
      <c r="I103" s="208">
        <v>31550</v>
      </c>
      <c r="J103" s="208">
        <v>33900</v>
      </c>
      <c r="K103" s="208">
        <v>36250</v>
      </c>
      <c r="L103" s="208">
        <v>38550</v>
      </c>
      <c r="M103" s="209">
        <v>24540</v>
      </c>
      <c r="N103" s="209">
        <v>28080</v>
      </c>
      <c r="O103" s="209">
        <v>31560</v>
      </c>
      <c r="P103" s="209">
        <v>35040</v>
      </c>
      <c r="Q103" s="209">
        <v>37860</v>
      </c>
      <c r="R103" s="209">
        <v>40680</v>
      </c>
      <c r="S103" s="209">
        <v>43500</v>
      </c>
      <c r="T103" s="209">
        <v>46260</v>
      </c>
      <c r="U103" s="165" t="s">
        <v>286</v>
      </c>
      <c r="V103" s="208">
        <v>20550</v>
      </c>
      <c r="W103" s="208">
        <v>23500</v>
      </c>
      <c r="X103" s="208">
        <v>26450</v>
      </c>
      <c r="Y103" s="208">
        <v>29350</v>
      </c>
      <c r="Z103" s="208">
        <v>31700</v>
      </c>
      <c r="AA103" s="208">
        <v>34050</v>
      </c>
      <c r="AB103" s="208">
        <v>36400</v>
      </c>
      <c r="AC103" s="208">
        <v>38750</v>
      </c>
      <c r="AD103" s="209">
        <v>24660</v>
      </c>
      <c r="AE103" s="209">
        <v>28200</v>
      </c>
      <c r="AF103" s="209">
        <v>31740</v>
      </c>
      <c r="AG103" s="209">
        <v>35220</v>
      </c>
      <c r="AH103" s="209">
        <v>38040</v>
      </c>
      <c r="AI103" s="209">
        <v>40860</v>
      </c>
      <c r="AJ103" s="209">
        <v>43680</v>
      </c>
      <c r="AK103" s="209">
        <v>46500</v>
      </c>
      <c r="AL103" s="165" t="s">
        <v>573</v>
      </c>
      <c r="AM103" s="165" t="s">
        <v>573</v>
      </c>
      <c r="AN103" s="165" t="s">
        <v>288</v>
      </c>
      <c r="AO103" s="165">
        <v>1</v>
      </c>
      <c r="AP103" s="165" t="s">
        <v>574</v>
      </c>
      <c r="AQ103" s="165" t="s">
        <v>290</v>
      </c>
      <c r="AR103" s="165">
        <v>199</v>
      </c>
      <c r="AS103" s="165" t="s">
        <v>574</v>
      </c>
    </row>
    <row r="104" spans="1:45">
      <c r="A104" s="165" t="str">
        <f t="shared" si="1"/>
        <v>5/13/2016 - 4/13/2017Harris</v>
      </c>
      <c r="B104" s="165" t="s">
        <v>576</v>
      </c>
      <c r="C104" s="165" t="s">
        <v>55</v>
      </c>
      <c r="D104" s="165">
        <v>69200</v>
      </c>
      <c r="E104" s="208">
        <v>24250</v>
      </c>
      <c r="F104" s="208">
        <v>27700</v>
      </c>
      <c r="G104" s="208">
        <v>31150</v>
      </c>
      <c r="H104" s="208">
        <v>34600</v>
      </c>
      <c r="I104" s="208">
        <v>37400</v>
      </c>
      <c r="J104" s="208">
        <v>40150</v>
      </c>
      <c r="K104" s="208">
        <v>42950</v>
      </c>
      <c r="L104" s="208">
        <v>45700</v>
      </c>
      <c r="M104" s="209">
        <v>29100</v>
      </c>
      <c r="N104" s="209">
        <v>33240</v>
      </c>
      <c r="O104" s="209">
        <v>37380</v>
      </c>
      <c r="P104" s="209">
        <v>41520</v>
      </c>
      <c r="Q104" s="209">
        <v>44880</v>
      </c>
      <c r="R104" s="209">
        <v>48180</v>
      </c>
      <c r="S104" s="209">
        <v>51540</v>
      </c>
      <c r="T104" s="209">
        <v>54840</v>
      </c>
      <c r="U104" s="165" t="s">
        <v>286</v>
      </c>
      <c r="V104" s="208">
        <v>24300</v>
      </c>
      <c r="W104" s="208">
        <v>27750</v>
      </c>
      <c r="X104" s="208">
        <v>31200</v>
      </c>
      <c r="Y104" s="208">
        <v>34650</v>
      </c>
      <c r="Z104" s="208">
        <v>37450</v>
      </c>
      <c r="AA104" s="208">
        <v>40200</v>
      </c>
      <c r="AB104" s="208">
        <v>43000</v>
      </c>
      <c r="AC104" s="208">
        <v>45750</v>
      </c>
      <c r="AD104" s="209">
        <v>29160</v>
      </c>
      <c r="AE104" s="209">
        <v>33300</v>
      </c>
      <c r="AF104" s="209">
        <v>37440</v>
      </c>
      <c r="AG104" s="209">
        <v>41580</v>
      </c>
      <c r="AH104" s="209">
        <v>44940</v>
      </c>
      <c r="AI104" s="209">
        <v>48240</v>
      </c>
      <c r="AJ104" s="209">
        <v>51600</v>
      </c>
      <c r="AK104" s="209">
        <v>54900</v>
      </c>
      <c r="AL104" s="165" t="s">
        <v>575</v>
      </c>
      <c r="AM104" s="165" t="s">
        <v>575</v>
      </c>
      <c r="AN104" s="165" t="s">
        <v>288</v>
      </c>
      <c r="AO104" s="165">
        <v>1</v>
      </c>
      <c r="AP104" s="165" t="s">
        <v>576</v>
      </c>
      <c r="AQ104" s="165" t="s">
        <v>290</v>
      </c>
      <c r="AR104" s="165">
        <v>201</v>
      </c>
      <c r="AS104" s="165" t="s">
        <v>576</v>
      </c>
    </row>
    <row r="105" spans="1:45">
      <c r="A105" s="165" t="str">
        <f t="shared" si="1"/>
        <v>5/13/2016 - 4/13/2017Harrison</v>
      </c>
      <c r="B105" s="165" t="s">
        <v>579</v>
      </c>
      <c r="C105" s="165" t="s">
        <v>163</v>
      </c>
      <c r="D105" s="165">
        <v>47400</v>
      </c>
      <c r="E105" s="208">
        <v>18700</v>
      </c>
      <c r="F105" s="208">
        <v>21400</v>
      </c>
      <c r="G105" s="208">
        <v>24050</v>
      </c>
      <c r="H105" s="208">
        <v>26700</v>
      </c>
      <c r="I105" s="208">
        <v>28850</v>
      </c>
      <c r="J105" s="208">
        <v>31000</v>
      </c>
      <c r="K105" s="208">
        <v>33150</v>
      </c>
      <c r="L105" s="208">
        <v>35250</v>
      </c>
      <c r="M105" s="209">
        <v>22440</v>
      </c>
      <c r="N105" s="209">
        <v>25680</v>
      </c>
      <c r="O105" s="209">
        <v>28860</v>
      </c>
      <c r="P105" s="209">
        <v>32040</v>
      </c>
      <c r="Q105" s="209">
        <v>34620</v>
      </c>
      <c r="R105" s="209">
        <v>37200</v>
      </c>
      <c r="S105" s="209">
        <v>39780</v>
      </c>
      <c r="T105" s="209">
        <v>42300</v>
      </c>
      <c r="U105" s="165" t="s">
        <v>286</v>
      </c>
      <c r="V105" s="208">
        <v>22400</v>
      </c>
      <c r="W105" s="208">
        <v>25600</v>
      </c>
      <c r="X105" s="208">
        <v>28800</v>
      </c>
      <c r="Y105" s="208">
        <v>31950</v>
      </c>
      <c r="Z105" s="208">
        <v>34550</v>
      </c>
      <c r="AA105" s="208">
        <v>37100</v>
      </c>
      <c r="AB105" s="208">
        <v>39650</v>
      </c>
      <c r="AC105" s="208">
        <v>42200</v>
      </c>
      <c r="AD105" s="209">
        <v>26880</v>
      </c>
      <c r="AE105" s="209">
        <v>30720</v>
      </c>
      <c r="AF105" s="209">
        <v>34560</v>
      </c>
      <c r="AG105" s="209">
        <v>38340</v>
      </c>
      <c r="AH105" s="209">
        <v>41460</v>
      </c>
      <c r="AI105" s="209">
        <v>44520</v>
      </c>
      <c r="AJ105" s="209">
        <v>47580</v>
      </c>
      <c r="AK105" s="209">
        <v>50640</v>
      </c>
      <c r="AL105" s="165" t="s">
        <v>578</v>
      </c>
      <c r="AM105" s="165" t="s">
        <v>578</v>
      </c>
      <c r="AN105" s="165" t="s">
        <v>288</v>
      </c>
      <c r="AO105" s="165">
        <v>0</v>
      </c>
      <c r="AP105" s="165" t="s">
        <v>579</v>
      </c>
      <c r="AQ105" s="165" t="s">
        <v>290</v>
      </c>
      <c r="AR105" s="165">
        <v>203</v>
      </c>
      <c r="AS105" s="165" t="s">
        <v>579</v>
      </c>
    </row>
    <row r="106" spans="1:45">
      <c r="A106" s="165" t="str">
        <f t="shared" si="1"/>
        <v>5/13/2016 - 4/13/2017Hartley</v>
      </c>
      <c r="B106" s="165" t="s">
        <v>582</v>
      </c>
      <c r="C106" s="165" t="s">
        <v>164</v>
      </c>
      <c r="D106" s="165">
        <v>77500</v>
      </c>
      <c r="E106" s="208">
        <v>27150</v>
      </c>
      <c r="F106" s="208">
        <v>31000</v>
      </c>
      <c r="G106" s="208">
        <v>34900</v>
      </c>
      <c r="H106" s="208">
        <v>38750</v>
      </c>
      <c r="I106" s="208">
        <v>41850</v>
      </c>
      <c r="J106" s="208">
        <v>44950</v>
      </c>
      <c r="K106" s="208">
        <v>48050</v>
      </c>
      <c r="L106" s="208">
        <v>51150</v>
      </c>
      <c r="M106" s="209">
        <v>32580</v>
      </c>
      <c r="N106" s="209">
        <v>37200</v>
      </c>
      <c r="O106" s="209">
        <v>41880</v>
      </c>
      <c r="P106" s="209">
        <v>46500</v>
      </c>
      <c r="Q106" s="209">
        <v>50220</v>
      </c>
      <c r="R106" s="209">
        <v>53940</v>
      </c>
      <c r="S106" s="209">
        <v>57660</v>
      </c>
      <c r="T106" s="209">
        <v>61380</v>
      </c>
      <c r="U106" s="165" t="s">
        <v>286</v>
      </c>
      <c r="V106" s="208">
        <v>28400</v>
      </c>
      <c r="W106" s="208">
        <v>32450</v>
      </c>
      <c r="X106" s="208">
        <v>36500</v>
      </c>
      <c r="Y106" s="208">
        <v>40550</v>
      </c>
      <c r="Z106" s="208">
        <v>43800</v>
      </c>
      <c r="AA106" s="208">
        <v>47050</v>
      </c>
      <c r="AB106" s="208">
        <v>50300</v>
      </c>
      <c r="AC106" s="208">
        <v>53550</v>
      </c>
      <c r="AD106" s="209">
        <v>34080</v>
      </c>
      <c r="AE106" s="209">
        <v>38940</v>
      </c>
      <c r="AF106" s="209">
        <v>43800</v>
      </c>
      <c r="AG106" s="209">
        <v>48660</v>
      </c>
      <c r="AH106" s="209">
        <v>52560</v>
      </c>
      <c r="AI106" s="209">
        <v>56460</v>
      </c>
      <c r="AJ106" s="209">
        <v>60360</v>
      </c>
      <c r="AK106" s="209">
        <v>64260</v>
      </c>
      <c r="AL106" s="165" t="s">
        <v>581</v>
      </c>
      <c r="AM106" s="165" t="s">
        <v>581</v>
      </c>
      <c r="AN106" s="165" t="s">
        <v>288</v>
      </c>
      <c r="AO106" s="165">
        <v>0</v>
      </c>
      <c r="AP106" s="165" t="s">
        <v>582</v>
      </c>
      <c r="AQ106" s="165" t="s">
        <v>290</v>
      </c>
      <c r="AR106" s="165">
        <v>205</v>
      </c>
      <c r="AS106" s="165" t="s">
        <v>582</v>
      </c>
    </row>
    <row r="107" spans="1:45">
      <c r="A107" s="165" t="str">
        <f t="shared" si="1"/>
        <v>5/13/2016 - 4/13/2017Haskell</v>
      </c>
      <c r="B107" s="165" t="s">
        <v>585</v>
      </c>
      <c r="C107" s="165" t="s">
        <v>165</v>
      </c>
      <c r="D107" s="165">
        <v>50200</v>
      </c>
      <c r="E107" s="208">
        <v>18350</v>
      </c>
      <c r="F107" s="208">
        <v>21000</v>
      </c>
      <c r="G107" s="208">
        <v>23600</v>
      </c>
      <c r="H107" s="208">
        <v>26200</v>
      </c>
      <c r="I107" s="208">
        <v>28300</v>
      </c>
      <c r="J107" s="208">
        <v>30400</v>
      </c>
      <c r="K107" s="208">
        <v>32500</v>
      </c>
      <c r="L107" s="208">
        <v>34600</v>
      </c>
      <c r="M107" s="209">
        <v>22020</v>
      </c>
      <c r="N107" s="209">
        <v>25200</v>
      </c>
      <c r="O107" s="209">
        <v>28320</v>
      </c>
      <c r="P107" s="209">
        <v>31440</v>
      </c>
      <c r="Q107" s="209">
        <v>33960</v>
      </c>
      <c r="R107" s="209">
        <v>36480</v>
      </c>
      <c r="S107" s="209">
        <v>39000</v>
      </c>
      <c r="T107" s="209">
        <v>41520</v>
      </c>
      <c r="U107" s="165" t="s">
        <v>286</v>
      </c>
      <c r="V107" s="208">
        <v>23300</v>
      </c>
      <c r="W107" s="208">
        <v>26600</v>
      </c>
      <c r="X107" s="208">
        <v>29950</v>
      </c>
      <c r="Y107" s="208">
        <v>33250</v>
      </c>
      <c r="Z107" s="208">
        <v>35950</v>
      </c>
      <c r="AA107" s="208">
        <v>38600</v>
      </c>
      <c r="AB107" s="208">
        <v>41250</v>
      </c>
      <c r="AC107" s="208">
        <v>43900</v>
      </c>
      <c r="AD107" s="209">
        <v>27960</v>
      </c>
      <c r="AE107" s="209">
        <v>31920</v>
      </c>
      <c r="AF107" s="209">
        <v>35940</v>
      </c>
      <c r="AG107" s="209">
        <v>39900</v>
      </c>
      <c r="AH107" s="209">
        <v>43140</v>
      </c>
      <c r="AI107" s="209">
        <v>46320</v>
      </c>
      <c r="AJ107" s="209">
        <v>49500</v>
      </c>
      <c r="AK107" s="209">
        <v>52680</v>
      </c>
      <c r="AL107" s="165" t="s">
        <v>584</v>
      </c>
      <c r="AM107" s="165" t="s">
        <v>584</v>
      </c>
      <c r="AN107" s="165" t="s">
        <v>288</v>
      </c>
      <c r="AO107" s="165">
        <v>0</v>
      </c>
      <c r="AP107" s="165" t="s">
        <v>585</v>
      </c>
      <c r="AQ107" s="165" t="s">
        <v>290</v>
      </c>
      <c r="AR107" s="165">
        <v>207</v>
      </c>
      <c r="AS107" s="165" t="s">
        <v>585</v>
      </c>
    </row>
    <row r="108" spans="1:45">
      <c r="A108" s="165" t="str">
        <f t="shared" si="1"/>
        <v>5/13/2016 - 4/13/2017Hays</v>
      </c>
      <c r="B108" s="165" t="s">
        <v>587</v>
      </c>
      <c r="C108" s="165" t="s">
        <v>27</v>
      </c>
      <c r="D108" s="165">
        <v>77800</v>
      </c>
      <c r="E108" s="208">
        <v>27250</v>
      </c>
      <c r="F108" s="208">
        <v>31150</v>
      </c>
      <c r="G108" s="208">
        <v>35050</v>
      </c>
      <c r="H108" s="208">
        <v>38900</v>
      </c>
      <c r="I108" s="208">
        <v>42050</v>
      </c>
      <c r="J108" s="208">
        <v>45150</v>
      </c>
      <c r="K108" s="208">
        <v>48250</v>
      </c>
      <c r="L108" s="208">
        <v>51350</v>
      </c>
      <c r="M108" s="209">
        <v>32700</v>
      </c>
      <c r="N108" s="209">
        <v>37380</v>
      </c>
      <c r="O108" s="209">
        <v>42060</v>
      </c>
      <c r="P108" s="209">
        <v>46680</v>
      </c>
      <c r="Q108" s="209">
        <v>50460</v>
      </c>
      <c r="R108" s="209">
        <v>54180</v>
      </c>
      <c r="S108" s="209">
        <v>57900</v>
      </c>
      <c r="T108" s="209">
        <v>61620</v>
      </c>
      <c r="U108" s="165" t="s">
        <v>286</v>
      </c>
      <c r="V108" s="208">
        <v>28050</v>
      </c>
      <c r="W108" s="208">
        <v>32050</v>
      </c>
      <c r="X108" s="208">
        <v>36050</v>
      </c>
      <c r="Y108" s="208">
        <v>40050</v>
      </c>
      <c r="Z108" s="208">
        <v>43300</v>
      </c>
      <c r="AA108" s="208">
        <v>46500</v>
      </c>
      <c r="AB108" s="208">
        <v>49700</v>
      </c>
      <c r="AC108" s="208">
        <v>52900</v>
      </c>
      <c r="AD108" s="209">
        <v>33660</v>
      </c>
      <c r="AE108" s="209">
        <v>38460</v>
      </c>
      <c r="AF108" s="209">
        <v>43260</v>
      </c>
      <c r="AG108" s="209">
        <v>48060</v>
      </c>
      <c r="AH108" s="209">
        <v>51960</v>
      </c>
      <c r="AI108" s="209">
        <v>55800</v>
      </c>
      <c r="AJ108" s="209">
        <v>59640</v>
      </c>
      <c r="AK108" s="209">
        <v>63480</v>
      </c>
      <c r="AL108" s="165" t="s">
        <v>586</v>
      </c>
      <c r="AM108" s="165" t="s">
        <v>586</v>
      </c>
      <c r="AN108" s="165" t="s">
        <v>288</v>
      </c>
      <c r="AO108" s="165">
        <v>1</v>
      </c>
      <c r="AP108" s="165" t="s">
        <v>587</v>
      </c>
      <c r="AQ108" s="165" t="s">
        <v>290</v>
      </c>
      <c r="AR108" s="165">
        <v>209</v>
      </c>
      <c r="AS108" s="165" t="s">
        <v>587</v>
      </c>
    </row>
    <row r="109" spans="1:45">
      <c r="A109" s="165" t="str">
        <f t="shared" si="1"/>
        <v>5/13/2016 - 4/13/2017Hemphill</v>
      </c>
      <c r="B109" s="165" t="s">
        <v>590</v>
      </c>
      <c r="C109" s="165" t="s">
        <v>166</v>
      </c>
      <c r="D109" s="165">
        <v>68300</v>
      </c>
      <c r="E109" s="208">
        <v>23950</v>
      </c>
      <c r="F109" s="208">
        <v>27350</v>
      </c>
      <c r="G109" s="208">
        <v>30750</v>
      </c>
      <c r="H109" s="208">
        <v>34150</v>
      </c>
      <c r="I109" s="208">
        <v>36900</v>
      </c>
      <c r="J109" s="208">
        <v>39650</v>
      </c>
      <c r="K109" s="208">
        <v>42350</v>
      </c>
      <c r="L109" s="208">
        <v>45100</v>
      </c>
      <c r="M109" s="209">
        <v>28740</v>
      </c>
      <c r="N109" s="209">
        <v>32820</v>
      </c>
      <c r="O109" s="209">
        <v>36900</v>
      </c>
      <c r="P109" s="209">
        <v>40980</v>
      </c>
      <c r="Q109" s="209">
        <v>44280</v>
      </c>
      <c r="R109" s="209">
        <v>47580</v>
      </c>
      <c r="S109" s="209">
        <v>50820</v>
      </c>
      <c r="T109" s="209">
        <v>54120</v>
      </c>
      <c r="U109" s="165" t="s">
        <v>286</v>
      </c>
      <c r="V109" s="208">
        <v>28500</v>
      </c>
      <c r="W109" s="208">
        <v>32550</v>
      </c>
      <c r="X109" s="208">
        <v>36600</v>
      </c>
      <c r="Y109" s="208">
        <v>40650</v>
      </c>
      <c r="Z109" s="208">
        <v>43950</v>
      </c>
      <c r="AA109" s="208">
        <v>47200</v>
      </c>
      <c r="AB109" s="208">
        <v>50450</v>
      </c>
      <c r="AC109" s="208">
        <v>53700</v>
      </c>
      <c r="AD109" s="209">
        <v>34200</v>
      </c>
      <c r="AE109" s="209">
        <v>39060</v>
      </c>
      <c r="AF109" s="209">
        <v>43920</v>
      </c>
      <c r="AG109" s="209">
        <v>48780</v>
      </c>
      <c r="AH109" s="209">
        <v>52740</v>
      </c>
      <c r="AI109" s="209">
        <v>56640</v>
      </c>
      <c r="AJ109" s="209">
        <v>60540</v>
      </c>
      <c r="AK109" s="209">
        <v>64440</v>
      </c>
      <c r="AL109" s="165" t="s">
        <v>589</v>
      </c>
      <c r="AM109" s="165" t="s">
        <v>589</v>
      </c>
      <c r="AN109" s="165" t="s">
        <v>288</v>
      </c>
      <c r="AO109" s="165">
        <v>0</v>
      </c>
      <c r="AP109" s="165" t="s">
        <v>590</v>
      </c>
      <c r="AQ109" s="165" t="s">
        <v>290</v>
      </c>
      <c r="AR109" s="165">
        <v>211</v>
      </c>
      <c r="AS109" s="165" t="s">
        <v>590</v>
      </c>
    </row>
    <row r="110" spans="1:45">
      <c r="A110" s="165" t="str">
        <f t="shared" si="1"/>
        <v>5/13/2016 - 4/13/2017Henderson</v>
      </c>
      <c r="B110" s="165" t="s">
        <v>593</v>
      </c>
      <c r="C110" s="165" t="s">
        <v>167</v>
      </c>
      <c r="D110" s="165">
        <v>46100</v>
      </c>
      <c r="E110" s="208">
        <v>18350</v>
      </c>
      <c r="F110" s="208">
        <v>21000</v>
      </c>
      <c r="G110" s="208">
        <v>23600</v>
      </c>
      <c r="H110" s="208">
        <v>26200</v>
      </c>
      <c r="I110" s="208">
        <v>28300</v>
      </c>
      <c r="J110" s="208">
        <v>30400</v>
      </c>
      <c r="K110" s="208">
        <v>32500</v>
      </c>
      <c r="L110" s="208">
        <v>34600</v>
      </c>
      <c r="M110" s="209">
        <v>22020</v>
      </c>
      <c r="N110" s="209">
        <v>25200</v>
      </c>
      <c r="O110" s="209">
        <v>28320</v>
      </c>
      <c r="P110" s="209">
        <v>31440</v>
      </c>
      <c r="Q110" s="209">
        <v>33960</v>
      </c>
      <c r="R110" s="209">
        <v>36480</v>
      </c>
      <c r="S110" s="209">
        <v>39000</v>
      </c>
      <c r="T110" s="209">
        <v>41520</v>
      </c>
      <c r="U110" s="165" t="s">
        <v>301</v>
      </c>
      <c r="AL110" s="165" t="s">
        <v>592</v>
      </c>
      <c r="AM110" s="165" t="s">
        <v>592</v>
      </c>
      <c r="AN110" s="165" t="s">
        <v>288</v>
      </c>
      <c r="AO110" s="165">
        <v>0</v>
      </c>
      <c r="AP110" s="165" t="s">
        <v>593</v>
      </c>
      <c r="AQ110" s="165" t="s">
        <v>290</v>
      </c>
      <c r="AR110" s="165">
        <v>213</v>
      </c>
      <c r="AS110" s="165" t="s">
        <v>593</v>
      </c>
    </row>
    <row r="111" spans="1:45">
      <c r="A111" s="165" t="str">
        <f t="shared" si="1"/>
        <v>5/13/2016 - 4/13/2017Hidalgo</v>
      </c>
      <c r="B111" s="165" t="s">
        <v>596</v>
      </c>
      <c r="C111" s="165" t="s">
        <v>70</v>
      </c>
      <c r="D111" s="165">
        <v>38800</v>
      </c>
      <c r="E111" s="208">
        <v>18350</v>
      </c>
      <c r="F111" s="208">
        <v>21000</v>
      </c>
      <c r="G111" s="208">
        <v>23600</v>
      </c>
      <c r="H111" s="208">
        <v>26200</v>
      </c>
      <c r="I111" s="208">
        <v>28300</v>
      </c>
      <c r="J111" s="208">
        <v>30400</v>
      </c>
      <c r="K111" s="208">
        <v>32500</v>
      </c>
      <c r="L111" s="208">
        <v>34600</v>
      </c>
      <c r="M111" s="209">
        <v>22020</v>
      </c>
      <c r="N111" s="209">
        <v>25200</v>
      </c>
      <c r="O111" s="209">
        <v>28320</v>
      </c>
      <c r="P111" s="209">
        <v>31440</v>
      </c>
      <c r="Q111" s="209">
        <v>33960</v>
      </c>
      <c r="R111" s="209">
        <v>36480</v>
      </c>
      <c r="S111" s="209">
        <v>39000</v>
      </c>
      <c r="T111" s="209">
        <v>41520</v>
      </c>
      <c r="U111" s="165" t="s">
        <v>286</v>
      </c>
      <c r="V111" s="208">
        <v>18750</v>
      </c>
      <c r="W111" s="208">
        <v>21400</v>
      </c>
      <c r="X111" s="208">
        <v>24100</v>
      </c>
      <c r="Y111" s="208">
        <v>26750</v>
      </c>
      <c r="Z111" s="208">
        <v>28900</v>
      </c>
      <c r="AA111" s="208">
        <v>31050</v>
      </c>
      <c r="AB111" s="208">
        <v>33200</v>
      </c>
      <c r="AC111" s="208">
        <v>35350</v>
      </c>
      <c r="AD111" s="209">
        <v>22500</v>
      </c>
      <c r="AE111" s="209">
        <v>25680</v>
      </c>
      <c r="AF111" s="209">
        <v>28920</v>
      </c>
      <c r="AG111" s="209">
        <v>32100</v>
      </c>
      <c r="AH111" s="209">
        <v>34680</v>
      </c>
      <c r="AI111" s="209">
        <v>37260</v>
      </c>
      <c r="AJ111" s="209">
        <v>39840</v>
      </c>
      <c r="AK111" s="209">
        <v>42420</v>
      </c>
      <c r="AL111" s="165" t="s">
        <v>595</v>
      </c>
      <c r="AM111" s="165" t="s">
        <v>595</v>
      </c>
      <c r="AN111" s="165" t="s">
        <v>288</v>
      </c>
      <c r="AO111" s="165">
        <v>1</v>
      </c>
      <c r="AP111" s="165" t="s">
        <v>596</v>
      </c>
      <c r="AQ111" s="165" t="s">
        <v>290</v>
      </c>
      <c r="AR111" s="165">
        <v>215</v>
      </c>
      <c r="AS111" s="165" t="s">
        <v>596</v>
      </c>
    </row>
    <row r="112" spans="1:45">
      <c r="A112" s="165" t="str">
        <f t="shared" si="1"/>
        <v>5/13/2016 - 4/13/2017Hill</v>
      </c>
      <c r="B112" s="165" t="s">
        <v>599</v>
      </c>
      <c r="C112" s="165" t="s">
        <v>168</v>
      </c>
      <c r="D112" s="165">
        <v>53600</v>
      </c>
      <c r="E112" s="208">
        <v>18800</v>
      </c>
      <c r="F112" s="208">
        <v>21450</v>
      </c>
      <c r="G112" s="208">
        <v>24150</v>
      </c>
      <c r="H112" s="208">
        <v>26800</v>
      </c>
      <c r="I112" s="208">
        <v>28950</v>
      </c>
      <c r="J112" s="208">
        <v>31100</v>
      </c>
      <c r="K112" s="208">
        <v>33250</v>
      </c>
      <c r="L112" s="208">
        <v>35400</v>
      </c>
      <c r="M112" s="209">
        <v>22560</v>
      </c>
      <c r="N112" s="209">
        <v>25740</v>
      </c>
      <c r="O112" s="209">
        <v>28980</v>
      </c>
      <c r="P112" s="209">
        <v>32160</v>
      </c>
      <c r="Q112" s="209">
        <v>34740</v>
      </c>
      <c r="R112" s="209">
        <v>37320</v>
      </c>
      <c r="S112" s="209">
        <v>39900</v>
      </c>
      <c r="T112" s="209">
        <v>42480</v>
      </c>
      <c r="U112" s="165" t="s">
        <v>286</v>
      </c>
      <c r="V112" s="208">
        <v>18900</v>
      </c>
      <c r="W112" s="208">
        <v>21600</v>
      </c>
      <c r="X112" s="208">
        <v>24300</v>
      </c>
      <c r="Y112" s="208">
        <v>26950</v>
      </c>
      <c r="Z112" s="208">
        <v>29150</v>
      </c>
      <c r="AA112" s="208">
        <v>31300</v>
      </c>
      <c r="AB112" s="208">
        <v>33450</v>
      </c>
      <c r="AC112" s="208">
        <v>35600</v>
      </c>
      <c r="AD112" s="209">
        <v>22680</v>
      </c>
      <c r="AE112" s="209">
        <v>25920</v>
      </c>
      <c r="AF112" s="209">
        <v>29160</v>
      </c>
      <c r="AG112" s="209">
        <v>32340</v>
      </c>
      <c r="AH112" s="209">
        <v>34980</v>
      </c>
      <c r="AI112" s="209">
        <v>37560</v>
      </c>
      <c r="AJ112" s="209">
        <v>40140</v>
      </c>
      <c r="AK112" s="209">
        <v>42720</v>
      </c>
      <c r="AL112" s="165" t="s">
        <v>598</v>
      </c>
      <c r="AM112" s="165" t="s">
        <v>598</v>
      </c>
      <c r="AN112" s="165" t="s">
        <v>288</v>
      </c>
      <c r="AO112" s="165">
        <v>0</v>
      </c>
      <c r="AP112" s="165" t="s">
        <v>599</v>
      </c>
      <c r="AQ112" s="165" t="s">
        <v>290</v>
      </c>
      <c r="AR112" s="165">
        <v>217</v>
      </c>
      <c r="AS112" s="165" t="s">
        <v>599</v>
      </c>
    </row>
    <row r="113" spans="1:45">
      <c r="A113" s="165" t="str">
        <f t="shared" si="1"/>
        <v>5/13/2016 - 4/13/2017Hockley</v>
      </c>
      <c r="B113" s="165" t="s">
        <v>602</v>
      </c>
      <c r="C113" s="165" t="s">
        <v>169</v>
      </c>
      <c r="D113" s="165">
        <v>62600</v>
      </c>
      <c r="E113" s="208">
        <v>21900</v>
      </c>
      <c r="F113" s="208">
        <v>25000</v>
      </c>
      <c r="G113" s="208">
        <v>28150</v>
      </c>
      <c r="H113" s="208">
        <v>31250</v>
      </c>
      <c r="I113" s="208">
        <v>33750</v>
      </c>
      <c r="J113" s="208">
        <v>36250</v>
      </c>
      <c r="K113" s="208">
        <v>38750</v>
      </c>
      <c r="L113" s="208">
        <v>41250</v>
      </c>
      <c r="M113" s="209">
        <v>26280</v>
      </c>
      <c r="N113" s="209">
        <v>30000</v>
      </c>
      <c r="O113" s="209">
        <v>33780</v>
      </c>
      <c r="P113" s="209">
        <v>37500</v>
      </c>
      <c r="Q113" s="209">
        <v>40500</v>
      </c>
      <c r="R113" s="209">
        <v>43500</v>
      </c>
      <c r="S113" s="209">
        <v>46500</v>
      </c>
      <c r="T113" s="209">
        <v>49500</v>
      </c>
      <c r="U113" s="165" t="s">
        <v>286</v>
      </c>
      <c r="V113" s="208">
        <v>22350</v>
      </c>
      <c r="W113" s="208">
        <v>25550</v>
      </c>
      <c r="X113" s="208">
        <v>28750</v>
      </c>
      <c r="Y113" s="208">
        <v>31900</v>
      </c>
      <c r="Z113" s="208">
        <v>34500</v>
      </c>
      <c r="AA113" s="208">
        <v>37050</v>
      </c>
      <c r="AB113" s="208">
        <v>39600</v>
      </c>
      <c r="AC113" s="208">
        <v>42150</v>
      </c>
      <c r="AD113" s="209">
        <v>26820</v>
      </c>
      <c r="AE113" s="209">
        <v>30660</v>
      </c>
      <c r="AF113" s="209">
        <v>34500</v>
      </c>
      <c r="AG113" s="209">
        <v>38280</v>
      </c>
      <c r="AH113" s="209">
        <v>41400</v>
      </c>
      <c r="AI113" s="209">
        <v>44460</v>
      </c>
      <c r="AJ113" s="209">
        <v>47520</v>
      </c>
      <c r="AK113" s="209">
        <v>50580</v>
      </c>
      <c r="AL113" s="165" t="s">
        <v>601</v>
      </c>
      <c r="AM113" s="165" t="s">
        <v>601</v>
      </c>
      <c r="AN113" s="165" t="s">
        <v>288</v>
      </c>
      <c r="AO113" s="165">
        <v>0</v>
      </c>
      <c r="AP113" s="165" t="s">
        <v>602</v>
      </c>
      <c r="AQ113" s="165" t="s">
        <v>290</v>
      </c>
      <c r="AR113" s="165">
        <v>219</v>
      </c>
      <c r="AS113" s="165" t="s">
        <v>602</v>
      </c>
    </row>
    <row r="114" spans="1:45">
      <c r="A114" s="165" t="str">
        <f t="shared" si="1"/>
        <v>5/13/2016 - 4/13/2017Hood</v>
      </c>
      <c r="B114" s="165" t="s">
        <v>605</v>
      </c>
      <c r="C114" s="165" t="s">
        <v>170</v>
      </c>
      <c r="D114" s="165">
        <v>66600</v>
      </c>
      <c r="E114" s="208">
        <v>23350</v>
      </c>
      <c r="F114" s="208">
        <v>26650</v>
      </c>
      <c r="G114" s="208">
        <v>30000</v>
      </c>
      <c r="H114" s="208">
        <v>33300</v>
      </c>
      <c r="I114" s="208">
        <v>36000</v>
      </c>
      <c r="J114" s="208">
        <v>38650</v>
      </c>
      <c r="K114" s="208">
        <v>41300</v>
      </c>
      <c r="L114" s="208">
        <v>44000</v>
      </c>
      <c r="M114" s="209">
        <v>28020</v>
      </c>
      <c r="N114" s="209">
        <v>31980</v>
      </c>
      <c r="O114" s="209">
        <v>36000</v>
      </c>
      <c r="P114" s="209">
        <v>39960</v>
      </c>
      <c r="Q114" s="209">
        <v>43200</v>
      </c>
      <c r="R114" s="209">
        <v>46380</v>
      </c>
      <c r="S114" s="209">
        <v>49560</v>
      </c>
      <c r="T114" s="209">
        <v>52800</v>
      </c>
      <c r="U114" s="165" t="s">
        <v>286</v>
      </c>
      <c r="V114" s="208">
        <v>25550</v>
      </c>
      <c r="W114" s="208">
        <v>29200</v>
      </c>
      <c r="X114" s="208">
        <v>32850</v>
      </c>
      <c r="Y114" s="208">
        <v>36500</v>
      </c>
      <c r="Z114" s="208">
        <v>39450</v>
      </c>
      <c r="AA114" s="208">
        <v>42350</v>
      </c>
      <c r="AB114" s="208">
        <v>45300</v>
      </c>
      <c r="AC114" s="208">
        <v>48200</v>
      </c>
      <c r="AD114" s="209">
        <v>30660</v>
      </c>
      <c r="AE114" s="209">
        <v>35040</v>
      </c>
      <c r="AF114" s="209">
        <v>39420</v>
      </c>
      <c r="AG114" s="209">
        <v>43800</v>
      </c>
      <c r="AH114" s="209">
        <v>47340</v>
      </c>
      <c r="AI114" s="209">
        <v>50820</v>
      </c>
      <c r="AJ114" s="209">
        <v>54360</v>
      </c>
      <c r="AK114" s="209">
        <v>57840</v>
      </c>
      <c r="AL114" s="165" t="s">
        <v>604</v>
      </c>
      <c r="AM114" s="165" t="s">
        <v>604</v>
      </c>
      <c r="AN114" s="165" t="s">
        <v>288</v>
      </c>
      <c r="AO114" s="165">
        <v>1</v>
      </c>
      <c r="AP114" s="165" t="s">
        <v>605</v>
      </c>
      <c r="AQ114" s="165" t="s">
        <v>290</v>
      </c>
      <c r="AR114" s="165">
        <v>221</v>
      </c>
      <c r="AS114" s="165" t="s">
        <v>605</v>
      </c>
    </row>
    <row r="115" spans="1:45">
      <c r="A115" s="165" t="str">
        <f t="shared" si="1"/>
        <v>5/13/2016 - 4/13/2017Hopkins</v>
      </c>
      <c r="B115" s="165" t="s">
        <v>608</v>
      </c>
      <c r="C115" s="165" t="s">
        <v>171</v>
      </c>
      <c r="D115" s="165">
        <v>53500</v>
      </c>
      <c r="E115" s="208">
        <v>18750</v>
      </c>
      <c r="F115" s="208">
        <v>21400</v>
      </c>
      <c r="G115" s="208">
        <v>24100</v>
      </c>
      <c r="H115" s="208">
        <v>26750</v>
      </c>
      <c r="I115" s="208">
        <v>28900</v>
      </c>
      <c r="J115" s="208">
        <v>31050</v>
      </c>
      <c r="K115" s="208">
        <v>33200</v>
      </c>
      <c r="L115" s="208">
        <v>35350</v>
      </c>
      <c r="M115" s="209">
        <v>22500</v>
      </c>
      <c r="N115" s="209">
        <v>25680</v>
      </c>
      <c r="O115" s="209">
        <v>28920</v>
      </c>
      <c r="P115" s="209">
        <v>32100</v>
      </c>
      <c r="Q115" s="209">
        <v>34680</v>
      </c>
      <c r="R115" s="209">
        <v>37260</v>
      </c>
      <c r="S115" s="209">
        <v>39840</v>
      </c>
      <c r="T115" s="209">
        <v>42420</v>
      </c>
      <c r="U115" s="165" t="s">
        <v>286</v>
      </c>
      <c r="V115" s="208">
        <v>19850</v>
      </c>
      <c r="W115" s="208">
        <v>22650</v>
      </c>
      <c r="X115" s="208">
        <v>25500</v>
      </c>
      <c r="Y115" s="208">
        <v>28300</v>
      </c>
      <c r="Z115" s="208">
        <v>30600</v>
      </c>
      <c r="AA115" s="208">
        <v>32850</v>
      </c>
      <c r="AB115" s="208">
        <v>35100</v>
      </c>
      <c r="AC115" s="208">
        <v>37400</v>
      </c>
      <c r="AD115" s="209">
        <v>23820</v>
      </c>
      <c r="AE115" s="209">
        <v>27180</v>
      </c>
      <c r="AF115" s="209">
        <v>30600</v>
      </c>
      <c r="AG115" s="209">
        <v>33960</v>
      </c>
      <c r="AH115" s="209">
        <v>36720</v>
      </c>
      <c r="AI115" s="209">
        <v>39420</v>
      </c>
      <c r="AJ115" s="209">
        <v>42120</v>
      </c>
      <c r="AK115" s="209">
        <v>44880</v>
      </c>
      <c r="AL115" s="165" t="s">
        <v>607</v>
      </c>
      <c r="AM115" s="165" t="s">
        <v>607</v>
      </c>
      <c r="AN115" s="165" t="s">
        <v>288</v>
      </c>
      <c r="AO115" s="165">
        <v>0</v>
      </c>
      <c r="AP115" s="165" t="s">
        <v>608</v>
      </c>
      <c r="AQ115" s="165" t="s">
        <v>290</v>
      </c>
      <c r="AR115" s="165">
        <v>223</v>
      </c>
      <c r="AS115" s="165" t="s">
        <v>608</v>
      </c>
    </row>
    <row r="116" spans="1:45">
      <c r="A116" s="165" t="str">
        <f t="shared" si="1"/>
        <v>5/13/2016 - 4/13/2017Houston</v>
      </c>
      <c r="B116" s="165" t="s">
        <v>611</v>
      </c>
      <c r="C116" s="165" t="s">
        <v>172</v>
      </c>
      <c r="D116" s="165">
        <v>47800</v>
      </c>
      <c r="E116" s="208">
        <v>18350</v>
      </c>
      <c r="F116" s="208">
        <v>21000</v>
      </c>
      <c r="G116" s="208">
        <v>23600</v>
      </c>
      <c r="H116" s="208">
        <v>26200</v>
      </c>
      <c r="I116" s="208">
        <v>28300</v>
      </c>
      <c r="J116" s="208">
        <v>30400</v>
      </c>
      <c r="K116" s="208">
        <v>32500</v>
      </c>
      <c r="L116" s="208">
        <v>34600</v>
      </c>
      <c r="M116" s="209">
        <v>22020</v>
      </c>
      <c r="N116" s="209">
        <v>25200</v>
      </c>
      <c r="O116" s="209">
        <v>28320</v>
      </c>
      <c r="P116" s="209">
        <v>31440</v>
      </c>
      <c r="Q116" s="209">
        <v>33960</v>
      </c>
      <c r="R116" s="209">
        <v>36480</v>
      </c>
      <c r="S116" s="209">
        <v>39000</v>
      </c>
      <c r="T116" s="209">
        <v>41520</v>
      </c>
      <c r="U116" s="165" t="s">
        <v>301</v>
      </c>
      <c r="AL116" s="165" t="s">
        <v>610</v>
      </c>
      <c r="AM116" s="165" t="s">
        <v>610</v>
      </c>
      <c r="AN116" s="165" t="s">
        <v>288</v>
      </c>
      <c r="AO116" s="165">
        <v>0</v>
      </c>
      <c r="AP116" s="165" t="s">
        <v>611</v>
      </c>
      <c r="AQ116" s="165" t="s">
        <v>290</v>
      </c>
      <c r="AR116" s="165">
        <v>225</v>
      </c>
      <c r="AS116" s="165" t="s">
        <v>611</v>
      </c>
    </row>
    <row r="117" spans="1:45">
      <c r="A117" s="165" t="str">
        <f t="shared" si="1"/>
        <v>5/13/2016 - 4/13/2017Howard</v>
      </c>
      <c r="B117" s="165" t="s">
        <v>614</v>
      </c>
      <c r="C117" s="165" t="s">
        <v>174</v>
      </c>
      <c r="D117" s="165">
        <v>60200</v>
      </c>
      <c r="E117" s="208">
        <v>21100</v>
      </c>
      <c r="F117" s="208">
        <v>24100</v>
      </c>
      <c r="G117" s="208">
        <v>27100</v>
      </c>
      <c r="H117" s="208">
        <v>30100</v>
      </c>
      <c r="I117" s="208">
        <v>32550</v>
      </c>
      <c r="J117" s="208">
        <v>34950</v>
      </c>
      <c r="K117" s="208">
        <v>37350</v>
      </c>
      <c r="L117" s="208">
        <v>39750</v>
      </c>
      <c r="M117" s="209">
        <v>25320</v>
      </c>
      <c r="N117" s="209">
        <v>28920</v>
      </c>
      <c r="O117" s="209">
        <v>32520</v>
      </c>
      <c r="P117" s="209">
        <v>36120</v>
      </c>
      <c r="Q117" s="209">
        <v>39060</v>
      </c>
      <c r="R117" s="209">
        <v>41940</v>
      </c>
      <c r="S117" s="209">
        <v>44820</v>
      </c>
      <c r="T117" s="209">
        <v>47700</v>
      </c>
      <c r="U117" s="165" t="s">
        <v>301</v>
      </c>
      <c r="AL117" s="165" t="s">
        <v>613</v>
      </c>
      <c r="AM117" s="165" t="s">
        <v>613</v>
      </c>
      <c r="AN117" s="165" t="s">
        <v>288</v>
      </c>
      <c r="AO117" s="165">
        <v>0</v>
      </c>
      <c r="AP117" s="165" t="s">
        <v>614</v>
      </c>
      <c r="AQ117" s="165" t="s">
        <v>290</v>
      </c>
      <c r="AR117" s="165">
        <v>227</v>
      </c>
      <c r="AS117" s="165" t="s">
        <v>614</v>
      </c>
    </row>
    <row r="118" spans="1:45">
      <c r="A118" s="165" t="str">
        <f t="shared" si="1"/>
        <v>5/13/2016 - 4/13/2017Hudspeth</v>
      </c>
      <c r="B118" s="165" t="s">
        <v>617</v>
      </c>
      <c r="C118" s="165" t="s">
        <v>175</v>
      </c>
      <c r="D118" s="165">
        <v>26000</v>
      </c>
      <c r="E118" s="208">
        <v>18350</v>
      </c>
      <c r="F118" s="208">
        <v>21000</v>
      </c>
      <c r="G118" s="208">
        <v>23600</v>
      </c>
      <c r="H118" s="208">
        <v>26200</v>
      </c>
      <c r="I118" s="208">
        <v>28300</v>
      </c>
      <c r="J118" s="208">
        <v>30400</v>
      </c>
      <c r="K118" s="208">
        <v>32500</v>
      </c>
      <c r="L118" s="208">
        <v>34600</v>
      </c>
      <c r="M118" s="209">
        <v>22020</v>
      </c>
      <c r="N118" s="209">
        <v>25200</v>
      </c>
      <c r="O118" s="209">
        <v>28320</v>
      </c>
      <c r="P118" s="209">
        <v>31440</v>
      </c>
      <c r="Q118" s="209">
        <v>33960</v>
      </c>
      <c r="R118" s="209">
        <v>36480</v>
      </c>
      <c r="S118" s="209">
        <v>39000</v>
      </c>
      <c r="T118" s="209">
        <v>41520</v>
      </c>
      <c r="U118" s="165" t="s">
        <v>301</v>
      </c>
      <c r="AL118" s="165" t="s">
        <v>616</v>
      </c>
      <c r="AM118" s="165" t="s">
        <v>616</v>
      </c>
      <c r="AN118" s="165" t="s">
        <v>288</v>
      </c>
      <c r="AO118" s="165">
        <v>1</v>
      </c>
      <c r="AP118" s="165" t="s">
        <v>617</v>
      </c>
      <c r="AQ118" s="165" t="s">
        <v>290</v>
      </c>
      <c r="AR118" s="165">
        <v>229</v>
      </c>
      <c r="AS118" s="165" t="s">
        <v>617</v>
      </c>
    </row>
    <row r="119" spans="1:45">
      <c r="A119" s="165" t="str">
        <f t="shared" si="1"/>
        <v>5/13/2016 - 4/13/2017Hunt</v>
      </c>
      <c r="B119" s="165" t="s">
        <v>619</v>
      </c>
      <c r="C119" s="165" t="s">
        <v>45</v>
      </c>
      <c r="D119" s="165">
        <v>71700</v>
      </c>
      <c r="E119" s="208">
        <v>25100</v>
      </c>
      <c r="F119" s="208">
        <v>28700</v>
      </c>
      <c r="G119" s="208">
        <v>32300</v>
      </c>
      <c r="H119" s="208">
        <v>35850</v>
      </c>
      <c r="I119" s="208">
        <v>38750</v>
      </c>
      <c r="J119" s="208">
        <v>41600</v>
      </c>
      <c r="K119" s="208">
        <v>44500</v>
      </c>
      <c r="L119" s="208">
        <v>47350</v>
      </c>
      <c r="M119" s="209">
        <v>30120</v>
      </c>
      <c r="N119" s="209">
        <v>34440</v>
      </c>
      <c r="O119" s="209">
        <v>38760</v>
      </c>
      <c r="P119" s="209">
        <v>43020</v>
      </c>
      <c r="Q119" s="209">
        <v>46500</v>
      </c>
      <c r="R119" s="209">
        <v>49920</v>
      </c>
      <c r="S119" s="209">
        <v>53400</v>
      </c>
      <c r="T119" s="209">
        <v>56820</v>
      </c>
      <c r="U119" s="165" t="s">
        <v>286</v>
      </c>
      <c r="V119" s="208">
        <v>25800</v>
      </c>
      <c r="W119" s="208">
        <v>29450</v>
      </c>
      <c r="X119" s="208">
        <v>33150</v>
      </c>
      <c r="Y119" s="208">
        <v>36800</v>
      </c>
      <c r="Z119" s="208">
        <v>39750</v>
      </c>
      <c r="AA119" s="208">
        <v>42700</v>
      </c>
      <c r="AB119" s="208">
        <v>45650</v>
      </c>
      <c r="AC119" s="208">
        <v>48600</v>
      </c>
      <c r="AD119" s="209">
        <v>30960</v>
      </c>
      <c r="AE119" s="209">
        <v>35340</v>
      </c>
      <c r="AF119" s="209">
        <v>39780</v>
      </c>
      <c r="AG119" s="209">
        <v>44160</v>
      </c>
      <c r="AH119" s="209">
        <v>47700</v>
      </c>
      <c r="AI119" s="209">
        <v>51240</v>
      </c>
      <c r="AJ119" s="209">
        <v>54780</v>
      </c>
      <c r="AK119" s="209">
        <v>58320</v>
      </c>
      <c r="AL119" s="165" t="s">
        <v>618</v>
      </c>
      <c r="AM119" s="165" t="s">
        <v>618</v>
      </c>
      <c r="AN119" s="165" t="s">
        <v>288</v>
      </c>
      <c r="AO119" s="165">
        <v>1</v>
      </c>
      <c r="AP119" s="165" t="s">
        <v>619</v>
      </c>
      <c r="AQ119" s="165" t="s">
        <v>290</v>
      </c>
      <c r="AR119" s="165">
        <v>231</v>
      </c>
      <c r="AS119" s="165" t="s">
        <v>619</v>
      </c>
    </row>
    <row r="120" spans="1:45">
      <c r="A120" s="165" t="str">
        <f t="shared" si="1"/>
        <v>5/13/2016 - 4/13/2017Hutchinson</v>
      </c>
      <c r="B120" s="165" t="s">
        <v>622</v>
      </c>
      <c r="C120" s="165" t="s">
        <v>176</v>
      </c>
      <c r="D120" s="165">
        <v>53200</v>
      </c>
      <c r="E120" s="208">
        <v>19200</v>
      </c>
      <c r="F120" s="208">
        <v>21950</v>
      </c>
      <c r="G120" s="208">
        <v>24700</v>
      </c>
      <c r="H120" s="208">
        <v>27400</v>
      </c>
      <c r="I120" s="208">
        <v>29600</v>
      </c>
      <c r="J120" s="208">
        <v>31800</v>
      </c>
      <c r="K120" s="208">
        <v>34000</v>
      </c>
      <c r="L120" s="208">
        <v>36200</v>
      </c>
      <c r="M120" s="209">
        <v>23040</v>
      </c>
      <c r="N120" s="209">
        <v>26340</v>
      </c>
      <c r="O120" s="209">
        <v>29640</v>
      </c>
      <c r="P120" s="209">
        <v>32880</v>
      </c>
      <c r="Q120" s="209">
        <v>35520</v>
      </c>
      <c r="R120" s="209">
        <v>38160</v>
      </c>
      <c r="S120" s="209">
        <v>40800</v>
      </c>
      <c r="T120" s="209">
        <v>43440</v>
      </c>
      <c r="U120" s="165" t="s">
        <v>286</v>
      </c>
      <c r="V120" s="208">
        <v>20200</v>
      </c>
      <c r="W120" s="208">
        <v>23050</v>
      </c>
      <c r="X120" s="208">
        <v>25950</v>
      </c>
      <c r="Y120" s="208">
        <v>28800</v>
      </c>
      <c r="Z120" s="208">
        <v>31150</v>
      </c>
      <c r="AA120" s="208">
        <v>33450</v>
      </c>
      <c r="AB120" s="208">
        <v>35750</v>
      </c>
      <c r="AC120" s="208">
        <v>38050</v>
      </c>
      <c r="AD120" s="209">
        <v>24240</v>
      </c>
      <c r="AE120" s="209">
        <v>27660</v>
      </c>
      <c r="AF120" s="209">
        <v>31140</v>
      </c>
      <c r="AG120" s="209">
        <v>34560</v>
      </c>
      <c r="AH120" s="209">
        <v>37380</v>
      </c>
      <c r="AI120" s="209">
        <v>40140</v>
      </c>
      <c r="AJ120" s="209">
        <v>42900</v>
      </c>
      <c r="AK120" s="209">
        <v>45660</v>
      </c>
      <c r="AL120" s="165" t="s">
        <v>621</v>
      </c>
      <c r="AM120" s="165" t="s">
        <v>621</v>
      </c>
      <c r="AN120" s="165" t="s">
        <v>288</v>
      </c>
      <c r="AO120" s="165">
        <v>0</v>
      </c>
      <c r="AP120" s="165" t="s">
        <v>622</v>
      </c>
      <c r="AQ120" s="165" t="s">
        <v>290</v>
      </c>
      <c r="AR120" s="165">
        <v>233</v>
      </c>
      <c r="AS120" s="165" t="s">
        <v>622</v>
      </c>
    </row>
    <row r="121" spans="1:45">
      <c r="A121" s="165" t="str">
        <f t="shared" si="1"/>
        <v>5/13/2016 - 4/13/2017Irion</v>
      </c>
      <c r="B121" s="165" t="s">
        <v>625</v>
      </c>
      <c r="C121" s="165" t="s">
        <v>75</v>
      </c>
      <c r="D121" s="165">
        <v>59800</v>
      </c>
      <c r="E121" s="208">
        <v>20950</v>
      </c>
      <c r="F121" s="208">
        <v>23950</v>
      </c>
      <c r="G121" s="208">
        <v>26950</v>
      </c>
      <c r="H121" s="208">
        <v>29900</v>
      </c>
      <c r="I121" s="208">
        <v>32300</v>
      </c>
      <c r="J121" s="208">
        <v>34700</v>
      </c>
      <c r="K121" s="208">
        <v>37100</v>
      </c>
      <c r="L121" s="208">
        <v>39500</v>
      </c>
      <c r="M121" s="209">
        <v>25140</v>
      </c>
      <c r="N121" s="209">
        <v>28740</v>
      </c>
      <c r="O121" s="209">
        <v>32340</v>
      </c>
      <c r="P121" s="209">
        <v>35880</v>
      </c>
      <c r="Q121" s="209">
        <v>38760</v>
      </c>
      <c r="R121" s="209">
        <v>41640</v>
      </c>
      <c r="S121" s="209">
        <v>44520</v>
      </c>
      <c r="T121" s="209">
        <v>47400</v>
      </c>
      <c r="U121" s="165" t="s">
        <v>301</v>
      </c>
      <c r="AL121" s="165" t="s">
        <v>624</v>
      </c>
      <c r="AM121" s="165" t="s">
        <v>624</v>
      </c>
      <c r="AN121" s="165" t="s">
        <v>288</v>
      </c>
      <c r="AO121" s="165">
        <v>1</v>
      </c>
      <c r="AP121" s="165" t="s">
        <v>625</v>
      </c>
      <c r="AQ121" s="165" t="s">
        <v>290</v>
      </c>
      <c r="AR121" s="165">
        <v>235</v>
      </c>
      <c r="AS121" s="165" t="s">
        <v>625</v>
      </c>
    </row>
    <row r="122" spans="1:45">
      <c r="A122" s="165" t="str">
        <f t="shared" si="1"/>
        <v>5/13/2016 - 4/13/2017Jack</v>
      </c>
      <c r="B122" s="165" t="s">
        <v>628</v>
      </c>
      <c r="C122" s="165" t="s">
        <v>177</v>
      </c>
      <c r="D122" s="165">
        <v>66500</v>
      </c>
      <c r="E122" s="208">
        <v>22500</v>
      </c>
      <c r="F122" s="208">
        <v>25700</v>
      </c>
      <c r="G122" s="208">
        <v>28900</v>
      </c>
      <c r="H122" s="208">
        <v>32100</v>
      </c>
      <c r="I122" s="208">
        <v>34700</v>
      </c>
      <c r="J122" s="208">
        <v>37250</v>
      </c>
      <c r="K122" s="208">
        <v>39850</v>
      </c>
      <c r="L122" s="208">
        <v>42400</v>
      </c>
      <c r="M122" s="209">
        <v>27000</v>
      </c>
      <c r="N122" s="209">
        <v>30840</v>
      </c>
      <c r="O122" s="209">
        <v>34680</v>
      </c>
      <c r="P122" s="209">
        <v>38520</v>
      </c>
      <c r="Q122" s="209">
        <v>41640</v>
      </c>
      <c r="R122" s="209">
        <v>44700</v>
      </c>
      <c r="S122" s="209">
        <v>47820</v>
      </c>
      <c r="T122" s="209">
        <v>50880</v>
      </c>
      <c r="U122" s="165" t="s">
        <v>286</v>
      </c>
      <c r="V122" s="208">
        <v>23300</v>
      </c>
      <c r="W122" s="208">
        <v>26600</v>
      </c>
      <c r="X122" s="208">
        <v>29950</v>
      </c>
      <c r="Y122" s="208">
        <v>33250</v>
      </c>
      <c r="Z122" s="208">
        <v>35950</v>
      </c>
      <c r="AA122" s="208">
        <v>38600</v>
      </c>
      <c r="AB122" s="208">
        <v>41250</v>
      </c>
      <c r="AC122" s="208">
        <v>43900</v>
      </c>
      <c r="AD122" s="209">
        <v>27960</v>
      </c>
      <c r="AE122" s="209">
        <v>31920</v>
      </c>
      <c r="AF122" s="209">
        <v>35940</v>
      </c>
      <c r="AG122" s="209">
        <v>39900</v>
      </c>
      <c r="AH122" s="209">
        <v>43140</v>
      </c>
      <c r="AI122" s="209">
        <v>46320</v>
      </c>
      <c r="AJ122" s="209">
        <v>49500</v>
      </c>
      <c r="AK122" s="209">
        <v>52680</v>
      </c>
      <c r="AL122" s="165" t="s">
        <v>627</v>
      </c>
      <c r="AM122" s="165" t="s">
        <v>627</v>
      </c>
      <c r="AN122" s="165" t="s">
        <v>288</v>
      </c>
      <c r="AO122" s="165">
        <v>0</v>
      </c>
      <c r="AP122" s="165" t="s">
        <v>628</v>
      </c>
      <c r="AQ122" s="165" t="s">
        <v>290</v>
      </c>
      <c r="AR122" s="165">
        <v>237</v>
      </c>
      <c r="AS122" s="165" t="s">
        <v>628</v>
      </c>
    </row>
    <row r="123" spans="1:45">
      <c r="A123" s="165" t="str">
        <f t="shared" si="1"/>
        <v>5/13/2016 - 4/13/2017Jackson</v>
      </c>
      <c r="B123" s="165" t="s">
        <v>631</v>
      </c>
      <c r="C123" s="165" t="s">
        <v>178</v>
      </c>
      <c r="D123" s="165">
        <v>63700</v>
      </c>
      <c r="E123" s="208">
        <v>22300</v>
      </c>
      <c r="F123" s="208">
        <v>25500</v>
      </c>
      <c r="G123" s="208">
        <v>28700</v>
      </c>
      <c r="H123" s="208">
        <v>31850</v>
      </c>
      <c r="I123" s="208">
        <v>34400</v>
      </c>
      <c r="J123" s="208">
        <v>36950</v>
      </c>
      <c r="K123" s="208">
        <v>39500</v>
      </c>
      <c r="L123" s="208">
        <v>42050</v>
      </c>
      <c r="M123" s="209">
        <v>26760</v>
      </c>
      <c r="N123" s="209">
        <v>30600</v>
      </c>
      <c r="O123" s="209">
        <v>34440</v>
      </c>
      <c r="P123" s="209">
        <v>38220</v>
      </c>
      <c r="Q123" s="209">
        <v>41280</v>
      </c>
      <c r="R123" s="209">
        <v>44340</v>
      </c>
      <c r="S123" s="209">
        <v>47400</v>
      </c>
      <c r="T123" s="209">
        <v>50460</v>
      </c>
      <c r="U123" s="165" t="s">
        <v>301</v>
      </c>
      <c r="AL123" s="165" t="s">
        <v>630</v>
      </c>
      <c r="AM123" s="165" t="s">
        <v>630</v>
      </c>
      <c r="AN123" s="165" t="s">
        <v>288</v>
      </c>
      <c r="AO123" s="165">
        <v>0</v>
      </c>
      <c r="AP123" s="165" t="s">
        <v>631</v>
      </c>
      <c r="AQ123" s="165" t="s">
        <v>290</v>
      </c>
      <c r="AR123" s="165">
        <v>239</v>
      </c>
      <c r="AS123" s="165" t="s">
        <v>631</v>
      </c>
    </row>
    <row r="124" spans="1:45">
      <c r="A124" s="165" t="str">
        <f t="shared" si="1"/>
        <v>5/13/2016 - 4/13/2017Jasper</v>
      </c>
      <c r="B124" s="165" t="s">
        <v>634</v>
      </c>
      <c r="C124" s="165" t="s">
        <v>179</v>
      </c>
      <c r="D124" s="165">
        <v>50700</v>
      </c>
      <c r="E124" s="208">
        <v>18350</v>
      </c>
      <c r="F124" s="208">
        <v>21000</v>
      </c>
      <c r="G124" s="208">
        <v>23600</v>
      </c>
      <c r="H124" s="208">
        <v>26200</v>
      </c>
      <c r="I124" s="208">
        <v>28300</v>
      </c>
      <c r="J124" s="208">
        <v>30400</v>
      </c>
      <c r="K124" s="208">
        <v>32500</v>
      </c>
      <c r="L124" s="208">
        <v>34600</v>
      </c>
      <c r="M124" s="209">
        <v>22020</v>
      </c>
      <c r="N124" s="209">
        <v>25200</v>
      </c>
      <c r="O124" s="209">
        <v>28320</v>
      </c>
      <c r="P124" s="209">
        <v>31440</v>
      </c>
      <c r="Q124" s="209">
        <v>33960</v>
      </c>
      <c r="R124" s="209">
        <v>36480</v>
      </c>
      <c r="S124" s="209">
        <v>39000</v>
      </c>
      <c r="T124" s="209">
        <v>41520</v>
      </c>
      <c r="U124" s="165" t="s">
        <v>286</v>
      </c>
      <c r="V124" s="208">
        <v>18550</v>
      </c>
      <c r="W124" s="208">
        <v>21200</v>
      </c>
      <c r="X124" s="208">
        <v>23850</v>
      </c>
      <c r="Y124" s="208">
        <v>26450</v>
      </c>
      <c r="Z124" s="208">
        <v>28600</v>
      </c>
      <c r="AA124" s="208">
        <v>30700</v>
      </c>
      <c r="AB124" s="208">
        <v>32800</v>
      </c>
      <c r="AC124" s="208">
        <v>34950</v>
      </c>
      <c r="AD124" s="209">
        <v>22260</v>
      </c>
      <c r="AE124" s="209">
        <v>25440</v>
      </c>
      <c r="AF124" s="209">
        <v>28620</v>
      </c>
      <c r="AG124" s="209">
        <v>31740</v>
      </c>
      <c r="AH124" s="209">
        <v>34320</v>
      </c>
      <c r="AI124" s="209">
        <v>36840</v>
      </c>
      <c r="AJ124" s="209">
        <v>39360</v>
      </c>
      <c r="AK124" s="209">
        <v>41940</v>
      </c>
      <c r="AL124" s="165" t="s">
        <v>633</v>
      </c>
      <c r="AM124" s="165" t="s">
        <v>633</v>
      </c>
      <c r="AN124" s="165" t="s">
        <v>288</v>
      </c>
      <c r="AO124" s="165">
        <v>0</v>
      </c>
      <c r="AP124" s="165" t="s">
        <v>634</v>
      </c>
      <c r="AQ124" s="165" t="s">
        <v>290</v>
      </c>
      <c r="AR124" s="165">
        <v>241</v>
      </c>
      <c r="AS124" s="165" t="s">
        <v>634</v>
      </c>
    </row>
    <row r="125" spans="1:45">
      <c r="A125" s="165" t="str">
        <f t="shared" si="1"/>
        <v>5/13/2016 - 4/13/2017Jeff Davis</v>
      </c>
      <c r="B125" s="165" t="s">
        <v>637</v>
      </c>
      <c r="C125" s="165" t="s">
        <v>180</v>
      </c>
      <c r="D125" s="165">
        <v>61900</v>
      </c>
      <c r="E125" s="208">
        <v>20300</v>
      </c>
      <c r="F125" s="208">
        <v>23200</v>
      </c>
      <c r="G125" s="208">
        <v>26100</v>
      </c>
      <c r="H125" s="208">
        <v>29000</v>
      </c>
      <c r="I125" s="208">
        <v>31350</v>
      </c>
      <c r="J125" s="208">
        <v>33650</v>
      </c>
      <c r="K125" s="208">
        <v>36000</v>
      </c>
      <c r="L125" s="208">
        <v>38300</v>
      </c>
      <c r="M125" s="209">
        <v>24360</v>
      </c>
      <c r="N125" s="209">
        <v>27840</v>
      </c>
      <c r="O125" s="209">
        <v>31320</v>
      </c>
      <c r="P125" s="209">
        <v>34800</v>
      </c>
      <c r="Q125" s="209">
        <v>37620</v>
      </c>
      <c r="R125" s="209">
        <v>40380</v>
      </c>
      <c r="S125" s="209">
        <v>43200</v>
      </c>
      <c r="T125" s="209">
        <v>45960</v>
      </c>
      <c r="U125" s="165" t="s">
        <v>286</v>
      </c>
      <c r="V125" s="208">
        <v>23250</v>
      </c>
      <c r="W125" s="208">
        <v>26550</v>
      </c>
      <c r="X125" s="208">
        <v>29850</v>
      </c>
      <c r="Y125" s="208">
        <v>33150</v>
      </c>
      <c r="Z125" s="208">
        <v>35850</v>
      </c>
      <c r="AA125" s="208">
        <v>38500</v>
      </c>
      <c r="AB125" s="208">
        <v>41150</v>
      </c>
      <c r="AC125" s="208">
        <v>43800</v>
      </c>
      <c r="AD125" s="209">
        <v>27900</v>
      </c>
      <c r="AE125" s="209">
        <v>31860</v>
      </c>
      <c r="AF125" s="209">
        <v>35820</v>
      </c>
      <c r="AG125" s="209">
        <v>39780</v>
      </c>
      <c r="AH125" s="209">
        <v>43020</v>
      </c>
      <c r="AI125" s="209">
        <v>46200</v>
      </c>
      <c r="AJ125" s="209">
        <v>49380</v>
      </c>
      <c r="AK125" s="209">
        <v>52560</v>
      </c>
      <c r="AL125" s="165" t="s">
        <v>636</v>
      </c>
      <c r="AM125" s="165" t="s">
        <v>636</v>
      </c>
      <c r="AN125" s="165" t="s">
        <v>288</v>
      </c>
      <c r="AO125" s="165">
        <v>0</v>
      </c>
      <c r="AP125" s="165" t="s">
        <v>637</v>
      </c>
      <c r="AQ125" s="165" t="s">
        <v>290</v>
      </c>
      <c r="AR125" s="165">
        <v>243</v>
      </c>
      <c r="AS125" s="165" t="s">
        <v>637</v>
      </c>
    </row>
    <row r="126" spans="1:45">
      <c r="A126" s="165" t="str">
        <f t="shared" si="1"/>
        <v>5/13/2016 - 4/13/2017Jefferson</v>
      </c>
      <c r="B126" s="165" t="s">
        <v>639</v>
      </c>
      <c r="C126" s="165" t="s">
        <v>31</v>
      </c>
      <c r="D126" s="165">
        <v>58400</v>
      </c>
      <c r="E126" s="208">
        <v>20450</v>
      </c>
      <c r="F126" s="208">
        <v>23400</v>
      </c>
      <c r="G126" s="208">
        <v>26300</v>
      </c>
      <c r="H126" s="208">
        <v>29200</v>
      </c>
      <c r="I126" s="208">
        <v>31550</v>
      </c>
      <c r="J126" s="208">
        <v>33900</v>
      </c>
      <c r="K126" s="208">
        <v>36250</v>
      </c>
      <c r="L126" s="208">
        <v>38550</v>
      </c>
      <c r="M126" s="209">
        <v>24540</v>
      </c>
      <c r="N126" s="209">
        <v>28080</v>
      </c>
      <c r="O126" s="209">
        <v>31560</v>
      </c>
      <c r="P126" s="209">
        <v>35040</v>
      </c>
      <c r="Q126" s="209">
        <v>37860</v>
      </c>
      <c r="R126" s="209">
        <v>40680</v>
      </c>
      <c r="S126" s="209">
        <v>43500</v>
      </c>
      <c r="T126" s="209">
        <v>46260</v>
      </c>
      <c r="U126" s="165" t="s">
        <v>286</v>
      </c>
      <c r="V126" s="208">
        <v>20550</v>
      </c>
      <c r="W126" s="208">
        <v>23500</v>
      </c>
      <c r="X126" s="208">
        <v>26450</v>
      </c>
      <c r="Y126" s="208">
        <v>29350</v>
      </c>
      <c r="Z126" s="208">
        <v>31700</v>
      </c>
      <c r="AA126" s="208">
        <v>34050</v>
      </c>
      <c r="AB126" s="208">
        <v>36400</v>
      </c>
      <c r="AC126" s="208">
        <v>38750</v>
      </c>
      <c r="AD126" s="209">
        <v>24660</v>
      </c>
      <c r="AE126" s="209">
        <v>28200</v>
      </c>
      <c r="AF126" s="209">
        <v>31740</v>
      </c>
      <c r="AG126" s="209">
        <v>35220</v>
      </c>
      <c r="AH126" s="209">
        <v>38040</v>
      </c>
      <c r="AI126" s="209">
        <v>40860</v>
      </c>
      <c r="AJ126" s="209">
        <v>43680</v>
      </c>
      <c r="AK126" s="209">
        <v>46500</v>
      </c>
      <c r="AL126" s="165" t="s">
        <v>638</v>
      </c>
      <c r="AM126" s="165" t="s">
        <v>638</v>
      </c>
      <c r="AN126" s="165" t="s">
        <v>288</v>
      </c>
      <c r="AO126" s="165">
        <v>1</v>
      </c>
      <c r="AP126" s="165" t="s">
        <v>639</v>
      </c>
      <c r="AQ126" s="165" t="s">
        <v>290</v>
      </c>
      <c r="AR126" s="165">
        <v>245</v>
      </c>
      <c r="AS126" s="165" t="s">
        <v>639</v>
      </c>
    </row>
    <row r="127" spans="1:45">
      <c r="A127" s="165" t="str">
        <f t="shared" si="1"/>
        <v>5/13/2016 - 4/13/2017Jim Hogg</v>
      </c>
      <c r="B127" s="165" t="s">
        <v>642</v>
      </c>
      <c r="C127" s="165" t="s">
        <v>181</v>
      </c>
      <c r="D127" s="165">
        <v>43900</v>
      </c>
      <c r="E127" s="208">
        <v>18350</v>
      </c>
      <c r="F127" s="208">
        <v>21000</v>
      </c>
      <c r="G127" s="208">
        <v>23600</v>
      </c>
      <c r="H127" s="208">
        <v>26200</v>
      </c>
      <c r="I127" s="208">
        <v>28300</v>
      </c>
      <c r="J127" s="208">
        <v>30400</v>
      </c>
      <c r="K127" s="208">
        <v>32500</v>
      </c>
      <c r="L127" s="208">
        <v>34600</v>
      </c>
      <c r="M127" s="209">
        <v>22020</v>
      </c>
      <c r="N127" s="209">
        <v>25200</v>
      </c>
      <c r="O127" s="209">
        <v>28320</v>
      </c>
      <c r="P127" s="209">
        <v>31440</v>
      </c>
      <c r="Q127" s="209">
        <v>33960</v>
      </c>
      <c r="R127" s="209">
        <v>36480</v>
      </c>
      <c r="S127" s="209">
        <v>39000</v>
      </c>
      <c r="T127" s="209">
        <v>41520</v>
      </c>
      <c r="U127" s="165" t="s">
        <v>286</v>
      </c>
      <c r="V127" s="208">
        <v>19900</v>
      </c>
      <c r="W127" s="208">
        <v>22750</v>
      </c>
      <c r="X127" s="208">
        <v>25600</v>
      </c>
      <c r="Y127" s="208">
        <v>28400</v>
      </c>
      <c r="Z127" s="208">
        <v>30700</v>
      </c>
      <c r="AA127" s="208">
        <v>32950</v>
      </c>
      <c r="AB127" s="208">
        <v>35250</v>
      </c>
      <c r="AC127" s="208">
        <v>37500</v>
      </c>
      <c r="AD127" s="209">
        <v>23880</v>
      </c>
      <c r="AE127" s="209">
        <v>27300</v>
      </c>
      <c r="AF127" s="209">
        <v>30720</v>
      </c>
      <c r="AG127" s="209">
        <v>34080</v>
      </c>
      <c r="AH127" s="209">
        <v>36840</v>
      </c>
      <c r="AI127" s="209">
        <v>39540</v>
      </c>
      <c r="AJ127" s="209">
        <v>42300</v>
      </c>
      <c r="AK127" s="209">
        <v>45000</v>
      </c>
      <c r="AL127" s="165" t="s">
        <v>641</v>
      </c>
      <c r="AM127" s="165" t="s">
        <v>641</v>
      </c>
      <c r="AN127" s="165" t="s">
        <v>288</v>
      </c>
      <c r="AO127" s="165">
        <v>0</v>
      </c>
      <c r="AP127" s="165" t="s">
        <v>642</v>
      </c>
      <c r="AQ127" s="165" t="s">
        <v>290</v>
      </c>
      <c r="AR127" s="165">
        <v>247</v>
      </c>
      <c r="AS127" s="165" t="s">
        <v>642</v>
      </c>
    </row>
    <row r="128" spans="1:45">
      <c r="A128" s="165" t="str">
        <f t="shared" si="1"/>
        <v>5/13/2016 - 4/13/2017Jim Wells</v>
      </c>
      <c r="B128" s="165" t="s">
        <v>645</v>
      </c>
      <c r="C128" s="165" t="s">
        <v>182</v>
      </c>
      <c r="D128" s="165">
        <v>48800</v>
      </c>
      <c r="E128" s="208">
        <v>18350</v>
      </c>
      <c r="F128" s="208">
        <v>21000</v>
      </c>
      <c r="G128" s="208">
        <v>23600</v>
      </c>
      <c r="H128" s="208">
        <v>26200</v>
      </c>
      <c r="I128" s="208">
        <v>28300</v>
      </c>
      <c r="J128" s="208">
        <v>30400</v>
      </c>
      <c r="K128" s="208">
        <v>32500</v>
      </c>
      <c r="L128" s="208">
        <v>34600</v>
      </c>
      <c r="M128" s="209">
        <v>22020</v>
      </c>
      <c r="N128" s="209">
        <v>25200</v>
      </c>
      <c r="O128" s="209">
        <v>28320</v>
      </c>
      <c r="P128" s="209">
        <v>31440</v>
      </c>
      <c r="Q128" s="209">
        <v>33960</v>
      </c>
      <c r="R128" s="209">
        <v>36480</v>
      </c>
      <c r="S128" s="209">
        <v>39000</v>
      </c>
      <c r="T128" s="209">
        <v>41520</v>
      </c>
      <c r="U128" s="165" t="s">
        <v>286</v>
      </c>
      <c r="V128" s="208">
        <v>19050</v>
      </c>
      <c r="W128" s="208">
        <v>21750</v>
      </c>
      <c r="X128" s="208">
        <v>24450</v>
      </c>
      <c r="Y128" s="208">
        <v>27150</v>
      </c>
      <c r="Z128" s="208">
        <v>29350</v>
      </c>
      <c r="AA128" s="208">
        <v>31500</v>
      </c>
      <c r="AB128" s="208">
        <v>33700</v>
      </c>
      <c r="AC128" s="208">
        <v>35850</v>
      </c>
      <c r="AD128" s="209">
        <v>22860</v>
      </c>
      <c r="AE128" s="209">
        <v>26100</v>
      </c>
      <c r="AF128" s="209">
        <v>29340</v>
      </c>
      <c r="AG128" s="209">
        <v>32580</v>
      </c>
      <c r="AH128" s="209">
        <v>35220</v>
      </c>
      <c r="AI128" s="209">
        <v>37800</v>
      </c>
      <c r="AJ128" s="209">
        <v>40440</v>
      </c>
      <c r="AK128" s="209">
        <v>43020</v>
      </c>
      <c r="AL128" s="165" t="s">
        <v>644</v>
      </c>
      <c r="AM128" s="165" t="s">
        <v>644</v>
      </c>
      <c r="AN128" s="165" t="s">
        <v>288</v>
      </c>
      <c r="AO128" s="165">
        <v>0</v>
      </c>
      <c r="AP128" s="165" t="s">
        <v>645</v>
      </c>
      <c r="AQ128" s="165" t="s">
        <v>290</v>
      </c>
      <c r="AR128" s="165">
        <v>249</v>
      </c>
      <c r="AS128" s="165" t="s">
        <v>645</v>
      </c>
    </row>
    <row r="129" spans="1:45">
      <c r="A129" s="165" t="str">
        <f t="shared" si="1"/>
        <v>5/13/2016 - 4/13/2017Johnson</v>
      </c>
      <c r="B129" s="165" t="s">
        <v>648</v>
      </c>
      <c r="C129" s="165" t="s">
        <v>46</v>
      </c>
      <c r="D129" s="165">
        <v>69400</v>
      </c>
      <c r="E129" s="208">
        <v>24300</v>
      </c>
      <c r="F129" s="208">
        <v>27800</v>
      </c>
      <c r="G129" s="208">
        <v>31250</v>
      </c>
      <c r="H129" s="208">
        <v>34700</v>
      </c>
      <c r="I129" s="208">
        <v>37500</v>
      </c>
      <c r="J129" s="208">
        <v>40300</v>
      </c>
      <c r="K129" s="208">
        <v>43050</v>
      </c>
      <c r="L129" s="208">
        <v>45850</v>
      </c>
      <c r="M129" s="209">
        <v>29160</v>
      </c>
      <c r="N129" s="209">
        <v>33360</v>
      </c>
      <c r="O129" s="209">
        <v>37500</v>
      </c>
      <c r="P129" s="209">
        <v>41640</v>
      </c>
      <c r="Q129" s="209">
        <v>45000</v>
      </c>
      <c r="R129" s="209">
        <v>48360</v>
      </c>
      <c r="S129" s="209">
        <v>51660</v>
      </c>
      <c r="T129" s="209">
        <v>55020</v>
      </c>
      <c r="U129" s="165" t="s">
        <v>286</v>
      </c>
      <c r="V129" s="208">
        <v>24700</v>
      </c>
      <c r="W129" s="208">
        <v>28200</v>
      </c>
      <c r="X129" s="208">
        <v>31750</v>
      </c>
      <c r="Y129" s="208">
        <v>35250</v>
      </c>
      <c r="Z129" s="208">
        <v>38100</v>
      </c>
      <c r="AA129" s="208">
        <v>40900</v>
      </c>
      <c r="AB129" s="208">
        <v>43750</v>
      </c>
      <c r="AC129" s="208">
        <v>46550</v>
      </c>
      <c r="AD129" s="209">
        <v>29640</v>
      </c>
      <c r="AE129" s="209">
        <v>33840</v>
      </c>
      <c r="AF129" s="209">
        <v>38100</v>
      </c>
      <c r="AG129" s="209">
        <v>42300</v>
      </c>
      <c r="AH129" s="209">
        <v>45720</v>
      </c>
      <c r="AI129" s="209">
        <v>49080</v>
      </c>
      <c r="AJ129" s="209">
        <v>52500</v>
      </c>
      <c r="AK129" s="209">
        <v>55860</v>
      </c>
      <c r="AL129" s="165" t="s">
        <v>647</v>
      </c>
      <c r="AM129" s="165" t="s">
        <v>647</v>
      </c>
      <c r="AN129" s="165" t="s">
        <v>288</v>
      </c>
      <c r="AO129" s="165">
        <v>1</v>
      </c>
      <c r="AP129" s="165" t="s">
        <v>648</v>
      </c>
      <c r="AQ129" s="165" t="s">
        <v>290</v>
      </c>
      <c r="AR129" s="165">
        <v>251</v>
      </c>
      <c r="AS129" s="165" t="s">
        <v>648</v>
      </c>
    </row>
    <row r="130" spans="1:45">
      <c r="A130" s="165" t="str">
        <f t="shared" si="1"/>
        <v>5/13/2016 - 4/13/2017Jones</v>
      </c>
      <c r="B130" s="165" t="s">
        <v>650</v>
      </c>
      <c r="C130" s="165" t="s">
        <v>18</v>
      </c>
      <c r="D130" s="165">
        <v>58000</v>
      </c>
      <c r="E130" s="208">
        <v>20300</v>
      </c>
      <c r="F130" s="208">
        <v>23200</v>
      </c>
      <c r="G130" s="208">
        <v>26100</v>
      </c>
      <c r="H130" s="208">
        <v>29000</v>
      </c>
      <c r="I130" s="208">
        <v>31350</v>
      </c>
      <c r="J130" s="208">
        <v>33650</v>
      </c>
      <c r="K130" s="208">
        <v>36000</v>
      </c>
      <c r="L130" s="208">
        <v>38300</v>
      </c>
      <c r="M130" s="209">
        <v>24360</v>
      </c>
      <c r="N130" s="209">
        <v>27840</v>
      </c>
      <c r="O130" s="209">
        <v>31320</v>
      </c>
      <c r="P130" s="209">
        <v>34800</v>
      </c>
      <c r="Q130" s="209">
        <v>37620</v>
      </c>
      <c r="R130" s="209">
        <v>40380</v>
      </c>
      <c r="S130" s="209">
        <v>43200</v>
      </c>
      <c r="T130" s="209">
        <v>45960</v>
      </c>
      <c r="U130" s="165" t="s">
        <v>301</v>
      </c>
      <c r="AL130" s="165" t="s">
        <v>649</v>
      </c>
      <c r="AM130" s="165" t="s">
        <v>649</v>
      </c>
      <c r="AN130" s="165" t="s">
        <v>288</v>
      </c>
      <c r="AO130" s="165">
        <v>1</v>
      </c>
      <c r="AP130" s="165" t="s">
        <v>650</v>
      </c>
      <c r="AQ130" s="165" t="s">
        <v>290</v>
      </c>
      <c r="AR130" s="165">
        <v>253</v>
      </c>
      <c r="AS130" s="165" t="s">
        <v>650</v>
      </c>
    </row>
    <row r="131" spans="1:45">
      <c r="A131" s="165" t="str">
        <f t="shared" si="1"/>
        <v>5/13/2016 - 4/13/2017Karnes</v>
      </c>
      <c r="B131" s="165" t="s">
        <v>653</v>
      </c>
      <c r="C131" s="165" t="s">
        <v>183</v>
      </c>
      <c r="D131" s="165">
        <v>57100</v>
      </c>
      <c r="E131" s="208">
        <v>19250</v>
      </c>
      <c r="F131" s="208">
        <v>22000</v>
      </c>
      <c r="G131" s="208">
        <v>24750</v>
      </c>
      <c r="H131" s="208">
        <v>27500</v>
      </c>
      <c r="I131" s="208">
        <v>29700</v>
      </c>
      <c r="J131" s="208">
        <v>31900</v>
      </c>
      <c r="K131" s="208">
        <v>34100</v>
      </c>
      <c r="L131" s="208">
        <v>36300</v>
      </c>
      <c r="M131" s="209">
        <v>23100</v>
      </c>
      <c r="N131" s="209">
        <v>26400</v>
      </c>
      <c r="O131" s="209">
        <v>29700</v>
      </c>
      <c r="P131" s="209">
        <v>33000</v>
      </c>
      <c r="Q131" s="209">
        <v>35640</v>
      </c>
      <c r="R131" s="209">
        <v>38280</v>
      </c>
      <c r="S131" s="209">
        <v>40920</v>
      </c>
      <c r="T131" s="209">
        <v>43560</v>
      </c>
      <c r="U131" s="165" t="s">
        <v>286</v>
      </c>
      <c r="V131" s="208">
        <v>23950</v>
      </c>
      <c r="W131" s="208">
        <v>27400</v>
      </c>
      <c r="X131" s="208">
        <v>30800</v>
      </c>
      <c r="Y131" s="208">
        <v>34200</v>
      </c>
      <c r="Z131" s="208">
        <v>36950</v>
      </c>
      <c r="AA131" s="208">
        <v>39700</v>
      </c>
      <c r="AB131" s="208">
        <v>42450</v>
      </c>
      <c r="AC131" s="208">
        <v>45150</v>
      </c>
      <c r="AD131" s="209">
        <v>28740</v>
      </c>
      <c r="AE131" s="209">
        <v>32880</v>
      </c>
      <c r="AF131" s="209">
        <v>36960</v>
      </c>
      <c r="AG131" s="209">
        <v>41040</v>
      </c>
      <c r="AH131" s="209">
        <v>44340</v>
      </c>
      <c r="AI131" s="209">
        <v>47640</v>
      </c>
      <c r="AJ131" s="209">
        <v>50940</v>
      </c>
      <c r="AK131" s="209">
        <v>54180</v>
      </c>
      <c r="AL131" s="165" t="s">
        <v>652</v>
      </c>
      <c r="AM131" s="165" t="s">
        <v>652</v>
      </c>
      <c r="AN131" s="165" t="s">
        <v>288</v>
      </c>
      <c r="AO131" s="165">
        <v>0</v>
      </c>
      <c r="AP131" s="165" t="s">
        <v>653</v>
      </c>
      <c r="AQ131" s="165" t="s">
        <v>290</v>
      </c>
      <c r="AR131" s="165">
        <v>255</v>
      </c>
      <c r="AS131" s="165" t="s">
        <v>653</v>
      </c>
    </row>
    <row r="132" spans="1:45">
      <c r="A132" s="165" t="str">
        <f t="shared" si="1"/>
        <v>5/13/2016 - 4/13/2017Kaufman</v>
      </c>
      <c r="B132" s="165" t="s">
        <v>655</v>
      </c>
      <c r="C132" s="165" t="s">
        <v>47</v>
      </c>
      <c r="D132" s="165">
        <v>71700</v>
      </c>
      <c r="E132" s="208">
        <v>25100</v>
      </c>
      <c r="F132" s="208">
        <v>28700</v>
      </c>
      <c r="G132" s="208">
        <v>32300</v>
      </c>
      <c r="H132" s="208">
        <v>35850</v>
      </c>
      <c r="I132" s="208">
        <v>38750</v>
      </c>
      <c r="J132" s="208">
        <v>41600</v>
      </c>
      <c r="K132" s="208">
        <v>44500</v>
      </c>
      <c r="L132" s="208">
        <v>47350</v>
      </c>
      <c r="M132" s="209">
        <v>30120</v>
      </c>
      <c r="N132" s="209">
        <v>34440</v>
      </c>
      <c r="O132" s="209">
        <v>38760</v>
      </c>
      <c r="P132" s="209">
        <v>43020</v>
      </c>
      <c r="Q132" s="209">
        <v>46500</v>
      </c>
      <c r="R132" s="209">
        <v>49920</v>
      </c>
      <c r="S132" s="209">
        <v>53400</v>
      </c>
      <c r="T132" s="209">
        <v>56820</v>
      </c>
      <c r="U132" s="165" t="s">
        <v>286</v>
      </c>
      <c r="V132" s="208">
        <v>25800</v>
      </c>
      <c r="W132" s="208">
        <v>29450</v>
      </c>
      <c r="X132" s="208">
        <v>33150</v>
      </c>
      <c r="Y132" s="208">
        <v>36800</v>
      </c>
      <c r="Z132" s="208">
        <v>39750</v>
      </c>
      <c r="AA132" s="208">
        <v>42700</v>
      </c>
      <c r="AB132" s="208">
        <v>45650</v>
      </c>
      <c r="AC132" s="208">
        <v>48600</v>
      </c>
      <c r="AD132" s="209">
        <v>30960</v>
      </c>
      <c r="AE132" s="209">
        <v>35340</v>
      </c>
      <c r="AF132" s="209">
        <v>39780</v>
      </c>
      <c r="AG132" s="209">
        <v>44160</v>
      </c>
      <c r="AH132" s="209">
        <v>47700</v>
      </c>
      <c r="AI132" s="209">
        <v>51240</v>
      </c>
      <c r="AJ132" s="209">
        <v>54780</v>
      </c>
      <c r="AK132" s="209">
        <v>58320</v>
      </c>
      <c r="AL132" s="165" t="s">
        <v>654</v>
      </c>
      <c r="AM132" s="165" t="s">
        <v>654</v>
      </c>
      <c r="AN132" s="165" t="s">
        <v>288</v>
      </c>
      <c r="AO132" s="165">
        <v>1</v>
      </c>
      <c r="AP132" s="165" t="s">
        <v>655</v>
      </c>
      <c r="AQ132" s="165" t="s">
        <v>290</v>
      </c>
      <c r="AR132" s="165">
        <v>257</v>
      </c>
      <c r="AS132" s="165" t="s">
        <v>655</v>
      </c>
    </row>
    <row r="133" spans="1:45">
      <c r="A133" s="165" t="str">
        <f t="shared" ref="A133:A196" si="2">CONCATENATE($B$2,C133)</f>
        <v>5/13/2016 - 4/13/2017Kendall</v>
      </c>
      <c r="B133" s="165" t="s">
        <v>658</v>
      </c>
      <c r="C133" s="165" t="s">
        <v>184</v>
      </c>
      <c r="D133" s="165">
        <v>89000</v>
      </c>
      <c r="E133" s="208">
        <v>31150</v>
      </c>
      <c r="F133" s="208">
        <v>35600</v>
      </c>
      <c r="G133" s="208">
        <v>40050</v>
      </c>
      <c r="H133" s="208">
        <v>44500</v>
      </c>
      <c r="I133" s="208">
        <v>48100</v>
      </c>
      <c r="J133" s="208">
        <v>51650</v>
      </c>
      <c r="K133" s="208">
        <v>55200</v>
      </c>
      <c r="L133" s="208">
        <v>58750</v>
      </c>
      <c r="M133" s="209">
        <v>37380</v>
      </c>
      <c r="N133" s="209">
        <v>42720</v>
      </c>
      <c r="O133" s="209">
        <v>48060</v>
      </c>
      <c r="P133" s="209">
        <v>53400</v>
      </c>
      <c r="Q133" s="209">
        <v>57720</v>
      </c>
      <c r="R133" s="209">
        <v>61980</v>
      </c>
      <c r="S133" s="209">
        <v>66240</v>
      </c>
      <c r="T133" s="209">
        <v>70500</v>
      </c>
      <c r="U133" s="165" t="s">
        <v>286</v>
      </c>
      <c r="V133" s="208">
        <v>31200</v>
      </c>
      <c r="W133" s="208">
        <v>35650</v>
      </c>
      <c r="X133" s="208">
        <v>40100</v>
      </c>
      <c r="Y133" s="208">
        <v>44550</v>
      </c>
      <c r="Z133" s="208">
        <v>48150</v>
      </c>
      <c r="AA133" s="208">
        <v>51700</v>
      </c>
      <c r="AB133" s="208">
        <v>55250</v>
      </c>
      <c r="AC133" s="208">
        <v>58850</v>
      </c>
      <c r="AD133" s="209">
        <v>37440</v>
      </c>
      <c r="AE133" s="209">
        <v>42780</v>
      </c>
      <c r="AF133" s="209">
        <v>48120</v>
      </c>
      <c r="AG133" s="209">
        <v>53460</v>
      </c>
      <c r="AH133" s="209">
        <v>57780</v>
      </c>
      <c r="AI133" s="209">
        <v>62040</v>
      </c>
      <c r="AJ133" s="209">
        <v>66300</v>
      </c>
      <c r="AK133" s="209">
        <v>70620</v>
      </c>
      <c r="AL133" s="165" t="s">
        <v>657</v>
      </c>
      <c r="AM133" s="165" t="s">
        <v>657</v>
      </c>
      <c r="AN133" s="165" t="s">
        <v>288</v>
      </c>
      <c r="AO133" s="165">
        <v>1</v>
      </c>
      <c r="AP133" s="165" t="s">
        <v>658</v>
      </c>
      <c r="AQ133" s="165" t="s">
        <v>290</v>
      </c>
      <c r="AR133" s="165">
        <v>259</v>
      </c>
      <c r="AS133" s="165" t="s">
        <v>658</v>
      </c>
    </row>
    <row r="134" spans="1:45">
      <c r="A134" s="165" t="str">
        <f t="shared" si="2"/>
        <v>5/13/2016 - 4/13/2017Kenedy</v>
      </c>
      <c r="B134" s="165" t="s">
        <v>661</v>
      </c>
      <c r="C134" s="165" t="s">
        <v>185</v>
      </c>
      <c r="D134" s="165">
        <v>61200</v>
      </c>
      <c r="E134" s="208">
        <v>21100</v>
      </c>
      <c r="F134" s="208">
        <v>24100</v>
      </c>
      <c r="G134" s="208">
        <v>27100</v>
      </c>
      <c r="H134" s="208">
        <v>30100</v>
      </c>
      <c r="I134" s="208">
        <v>32550</v>
      </c>
      <c r="J134" s="208">
        <v>34950</v>
      </c>
      <c r="K134" s="208">
        <v>37350</v>
      </c>
      <c r="L134" s="208">
        <v>39750</v>
      </c>
      <c r="M134" s="209">
        <v>25320</v>
      </c>
      <c r="N134" s="209">
        <v>28920</v>
      </c>
      <c r="O134" s="209">
        <v>32520</v>
      </c>
      <c r="P134" s="209">
        <v>36120</v>
      </c>
      <c r="Q134" s="209">
        <v>39060</v>
      </c>
      <c r="R134" s="209">
        <v>41940</v>
      </c>
      <c r="S134" s="209">
        <v>44820</v>
      </c>
      <c r="T134" s="209">
        <v>47700</v>
      </c>
      <c r="U134" s="165" t="s">
        <v>286</v>
      </c>
      <c r="V134" s="208">
        <v>29200</v>
      </c>
      <c r="W134" s="208">
        <v>33400</v>
      </c>
      <c r="X134" s="208">
        <v>37550</v>
      </c>
      <c r="Y134" s="208">
        <v>41700</v>
      </c>
      <c r="Z134" s="208">
        <v>45050</v>
      </c>
      <c r="AA134" s="208">
        <v>48400</v>
      </c>
      <c r="AB134" s="208">
        <v>51750</v>
      </c>
      <c r="AC134" s="208">
        <v>55050</v>
      </c>
      <c r="AD134" s="209">
        <v>35040</v>
      </c>
      <c r="AE134" s="209">
        <v>40080</v>
      </c>
      <c r="AF134" s="209">
        <v>45060</v>
      </c>
      <c r="AG134" s="209">
        <v>50040</v>
      </c>
      <c r="AH134" s="209">
        <v>54060</v>
      </c>
      <c r="AI134" s="209">
        <v>58080</v>
      </c>
      <c r="AJ134" s="209">
        <v>62100</v>
      </c>
      <c r="AK134" s="209">
        <v>66060</v>
      </c>
      <c r="AL134" s="165" t="s">
        <v>660</v>
      </c>
      <c r="AM134" s="165" t="s">
        <v>660</v>
      </c>
      <c r="AN134" s="165" t="s">
        <v>288</v>
      </c>
      <c r="AO134" s="165">
        <v>0</v>
      </c>
      <c r="AP134" s="165" t="s">
        <v>661</v>
      </c>
      <c r="AQ134" s="165" t="s">
        <v>290</v>
      </c>
      <c r="AR134" s="165">
        <v>261</v>
      </c>
      <c r="AS134" s="165" t="s">
        <v>661</v>
      </c>
    </row>
    <row r="135" spans="1:45">
      <c r="A135" s="165" t="str">
        <f t="shared" si="2"/>
        <v>5/13/2016 - 4/13/2017Kent</v>
      </c>
      <c r="B135" s="165" t="s">
        <v>664</v>
      </c>
      <c r="C135" s="165" t="s">
        <v>186</v>
      </c>
      <c r="D135" s="165">
        <v>57500</v>
      </c>
      <c r="E135" s="208">
        <v>20150</v>
      </c>
      <c r="F135" s="208">
        <v>23000</v>
      </c>
      <c r="G135" s="208">
        <v>25900</v>
      </c>
      <c r="H135" s="208">
        <v>28750</v>
      </c>
      <c r="I135" s="208">
        <v>31050</v>
      </c>
      <c r="J135" s="208">
        <v>33350</v>
      </c>
      <c r="K135" s="208">
        <v>35650</v>
      </c>
      <c r="L135" s="208">
        <v>37950</v>
      </c>
      <c r="M135" s="209">
        <v>24180</v>
      </c>
      <c r="N135" s="209">
        <v>27600</v>
      </c>
      <c r="O135" s="209">
        <v>31080</v>
      </c>
      <c r="P135" s="209">
        <v>34500</v>
      </c>
      <c r="Q135" s="209">
        <v>37260</v>
      </c>
      <c r="R135" s="209">
        <v>40020</v>
      </c>
      <c r="S135" s="209">
        <v>42780</v>
      </c>
      <c r="T135" s="209">
        <v>45540</v>
      </c>
      <c r="U135" s="165" t="s">
        <v>286</v>
      </c>
      <c r="V135" s="208">
        <v>21050</v>
      </c>
      <c r="W135" s="208">
        <v>24050</v>
      </c>
      <c r="X135" s="208">
        <v>27050</v>
      </c>
      <c r="Y135" s="208">
        <v>30050</v>
      </c>
      <c r="Z135" s="208">
        <v>32500</v>
      </c>
      <c r="AA135" s="208">
        <v>34900</v>
      </c>
      <c r="AB135" s="208">
        <v>37300</v>
      </c>
      <c r="AC135" s="208">
        <v>39700</v>
      </c>
      <c r="AD135" s="209">
        <v>25260</v>
      </c>
      <c r="AE135" s="209">
        <v>28860</v>
      </c>
      <c r="AF135" s="209">
        <v>32460</v>
      </c>
      <c r="AG135" s="209">
        <v>36060</v>
      </c>
      <c r="AH135" s="209">
        <v>39000</v>
      </c>
      <c r="AI135" s="209">
        <v>41880</v>
      </c>
      <c r="AJ135" s="209">
        <v>44760</v>
      </c>
      <c r="AK135" s="209">
        <v>47640</v>
      </c>
      <c r="AL135" s="165" t="s">
        <v>663</v>
      </c>
      <c r="AM135" s="165" t="s">
        <v>663</v>
      </c>
      <c r="AN135" s="165" t="s">
        <v>288</v>
      </c>
      <c r="AO135" s="165">
        <v>0</v>
      </c>
      <c r="AP135" s="165" t="s">
        <v>664</v>
      </c>
      <c r="AQ135" s="165" t="s">
        <v>290</v>
      </c>
      <c r="AR135" s="165">
        <v>263</v>
      </c>
      <c r="AS135" s="165" t="s">
        <v>664</v>
      </c>
    </row>
    <row r="136" spans="1:45">
      <c r="A136" s="165" t="str">
        <f t="shared" si="2"/>
        <v>5/13/2016 - 4/13/2017Kerr</v>
      </c>
      <c r="B136" s="165" t="s">
        <v>667</v>
      </c>
      <c r="C136" s="165" t="s">
        <v>187</v>
      </c>
      <c r="D136" s="165">
        <v>56600</v>
      </c>
      <c r="E136" s="208">
        <v>19850</v>
      </c>
      <c r="F136" s="208">
        <v>22700</v>
      </c>
      <c r="G136" s="208">
        <v>25550</v>
      </c>
      <c r="H136" s="208">
        <v>28350</v>
      </c>
      <c r="I136" s="208">
        <v>30650</v>
      </c>
      <c r="J136" s="208">
        <v>32900</v>
      </c>
      <c r="K136" s="208">
        <v>35200</v>
      </c>
      <c r="L136" s="208">
        <v>37450</v>
      </c>
      <c r="M136" s="209">
        <v>23820</v>
      </c>
      <c r="N136" s="209">
        <v>27240</v>
      </c>
      <c r="O136" s="209">
        <v>30660</v>
      </c>
      <c r="P136" s="209">
        <v>34020</v>
      </c>
      <c r="Q136" s="209">
        <v>36780</v>
      </c>
      <c r="R136" s="209">
        <v>39480</v>
      </c>
      <c r="S136" s="209">
        <v>42240</v>
      </c>
      <c r="T136" s="209">
        <v>44940</v>
      </c>
      <c r="U136" s="165" t="s">
        <v>286</v>
      </c>
      <c r="V136" s="208">
        <v>20900</v>
      </c>
      <c r="W136" s="208">
        <v>23850</v>
      </c>
      <c r="X136" s="208">
        <v>26850</v>
      </c>
      <c r="Y136" s="208">
        <v>29800</v>
      </c>
      <c r="Z136" s="208">
        <v>32200</v>
      </c>
      <c r="AA136" s="208">
        <v>34600</v>
      </c>
      <c r="AB136" s="208">
        <v>37000</v>
      </c>
      <c r="AC136" s="208">
        <v>39350</v>
      </c>
      <c r="AD136" s="209">
        <v>25080</v>
      </c>
      <c r="AE136" s="209">
        <v>28620</v>
      </c>
      <c r="AF136" s="209">
        <v>32220</v>
      </c>
      <c r="AG136" s="209">
        <v>35760</v>
      </c>
      <c r="AH136" s="209">
        <v>38640</v>
      </c>
      <c r="AI136" s="209">
        <v>41520</v>
      </c>
      <c r="AJ136" s="209">
        <v>44400</v>
      </c>
      <c r="AK136" s="209">
        <v>47220</v>
      </c>
      <c r="AL136" s="165" t="s">
        <v>666</v>
      </c>
      <c r="AM136" s="165" t="s">
        <v>666</v>
      </c>
      <c r="AN136" s="165" t="s">
        <v>288</v>
      </c>
      <c r="AO136" s="165">
        <v>0</v>
      </c>
      <c r="AP136" s="165" t="s">
        <v>667</v>
      </c>
      <c r="AQ136" s="165" t="s">
        <v>290</v>
      </c>
      <c r="AR136" s="165">
        <v>265</v>
      </c>
      <c r="AS136" s="165" t="s">
        <v>667</v>
      </c>
    </row>
    <row r="137" spans="1:45">
      <c r="A137" s="165" t="str">
        <f t="shared" si="2"/>
        <v>5/13/2016 - 4/13/2017Kimble</v>
      </c>
      <c r="B137" s="165" t="s">
        <v>670</v>
      </c>
      <c r="C137" s="165" t="s">
        <v>188</v>
      </c>
      <c r="D137" s="165">
        <v>54500</v>
      </c>
      <c r="E137" s="208">
        <v>19100</v>
      </c>
      <c r="F137" s="208">
        <v>21800</v>
      </c>
      <c r="G137" s="208">
        <v>24550</v>
      </c>
      <c r="H137" s="208">
        <v>27250</v>
      </c>
      <c r="I137" s="208">
        <v>29450</v>
      </c>
      <c r="J137" s="208">
        <v>31650</v>
      </c>
      <c r="K137" s="208">
        <v>33800</v>
      </c>
      <c r="L137" s="208">
        <v>36000</v>
      </c>
      <c r="M137" s="209">
        <v>22920</v>
      </c>
      <c r="N137" s="209">
        <v>26160</v>
      </c>
      <c r="O137" s="209">
        <v>29460</v>
      </c>
      <c r="P137" s="209">
        <v>32700</v>
      </c>
      <c r="Q137" s="209">
        <v>35340</v>
      </c>
      <c r="R137" s="209">
        <v>37980</v>
      </c>
      <c r="S137" s="209">
        <v>40560</v>
      </c>
      <c r="T137" s="209">
        <v>43200</v>
      </c>
      <c r="U137" s="165" t="s">
        <v>286</v>
      </c>
      <c r="V137" s="208">
        <v>21500</v>
      </c>
      <c r="W137" s="208">
        <v>24550</v>
      </c>
      <c r="X137" s="208">
        <v>27600</v>
      </c>
      <c r="Y137" s="208">
        <v>30650</v>
      </c>
      <c r="Z137" s="208">
        <v>33150</v>
      </c>
      <c r="AA137" s="208">
        <v>35600</v>
      </c>
      <c r="AB137" s="208">
        <v>38050</v>
      </c>
      <c r="AC137" s="208">
        <v>40500</v>
      </c>
      <c r="AD137" s="209">
        <v>25800</v>
      </c>
      <c r="AE137" s="209">
        <v>29460</v>
      </c>
      <c r="AF137" s="209">
        <v>33120</v>
      </c>
      <c r="AG137" s="209">
        <v>36780</v>
      </c>
      <c r="AH137" s="209">
        <v>39780</v>
      </c>
      <c r="AI137" s="209">
        <v>42720</v>
      </c>
      <c r="AJ137" s="209">
        <v>45660</v>
      </c>
      <c r="AK137" s="209">
        <v>48600</v>
      </c>
      <c r="AL137" s="165" t="s">
        <v>669</v>
      </c>
      <c r="AM137" s="165" t="s">
        <v>669</v>
      </c>
      <c r="AN137" s="165" t="s">
        <v>288</v>
      </c>
      <c r="AO137" s="165">
        <v>0</v>
      </c>
      <c r="AP137" s="165" t="s">
        <v>670</v>
      </c>
      <c r="AQ137" s="165" t="s">
        <v>290</v>
      </c>
      <c r="AR137" s="165">
        <v>267</v>
      </c>
      <c r="AS137" s="165" t="s">
        <v>670</v>
      </c>
    </row>
    <row r="138" spans="1:45">
      <c r="A138" s="165" t="str">
        <f t="shared" si="2"/>
        <v>5/13/2016 - 4/13/2017King</v>
      </c>
      <c r="B138" s="165" t="s">
        <v>673</v>
      </c>
      <c r="C138" s="165" t="s">
        <v>189</v>
      </c>
      <c r="D138" s="165">
        <v>78300</v>
      </c>
      <c r="E138" s="208">
        <v>21950</v>
      </c>
      <c r="F138" s="208">
        <v>25100</v>
      </c>
      <c r="G138" s="208">
        <v>28250</v>
      </c>
      <c r="H138" s="208">
        <v>31350</v>
      </c>
      <c r="I138" s="208">
        <v>33900</v>
      </c>
      <c r="J138" s="208">
        <v>36400</v>
      </c>
      <c r="K138" s="208">
        <v>38900</v>
      </c>
      <c r="L138" s="208">
        <v>41400</v>
      </c>
      <c r="M138" s="209">
        <v>26340</v>
      </c>
      <c r="N138" s="209">
        <v>30120</v>
      </c>
      <c r="O138" s="209">
        <v>33900</v>
      </c>
      <c r="P138" s="209">
        <v>37620</v>
      </c>
      <c r="Q138" s="209">
        <v>40680</v>
      </c>
      <c r="R138" s="209">
        <v>43680</v>
      </c>
      <c r="S138" s="209">
        <v>46680</v>
      </c>
      <c r="T138" s="209">
        <v>49680</v>
      </c>
      <c r="U138" s="165" t="s">
        <v>286</v>
      </c>
      <c r="V138" s="208">
        <v>34100</v>
      </c>
      <c r="W138" s="208">
        <v>38950</v>
      </c>
      <c r="X138" s="208">
        <v>43800</v>
      </c>
      <c r="Y138" s="208">
        <v>48650</v>
      </c>
      <c r="Z138" s="208">
        <v>52550</v>
      </c>
      <c r="AA138" s="208">
        <v>56450</v>
      </c>
      <c r="AB138" s="208">
        <v>60350</v>
      </c>
      <c r="AC138" s="208">
        <v>64250</v>
      </c>
      <c r="AD138" s="209">
        <v>40920</v>
      </c>
      <c r="AE138" s="209">
        <v>46740</v>
      </c>
      <c r="AF138" s="209">
        <v>52560</v>
      </c>
      <c r="AG138" s="209">
        <v>58380</v>
      </c>
      <c r="AH138" s="209">
        <v>63060</v>
      </c>
      <c r="AI138" s="209">
        <v>67740</v>
      </c>
      <c r="AJ138" s="209">
        <v>72420</v>
      </c>
      <c r="AK138" s="209">
        <v>77100</v>
      </c>
      <c r="AL138" s="165" t="s">
        <v>672</v>
      </c>
      <c r="AM138" s="165" t="s">
        <v>672</v>
      </c>
      <c r="AN138" s="165" t="s">
        <v>288</v>
      </c>
      <c r="AO138" s="165">
        <v>0</v>
      </c>
      <c r="AP138" s="165" t="s">
        <v>673</v>
      </c>
      <c r="AQ138" s="165" t="s">
        <v>290</v>
      </c>
      <c r="AR138" s="165">
        <v>269</v>
      </c>
      <c r="AS138" s="165" t="s">
        <v>673</v>
      </c>
    </row>
    <row r="139" spans="1:45">
      <c r="A139" s="165" t="str">
        <f t="shared" si="2"/>
        <v>5/13/2016 - 4/13/2017Kinney</v>
      </c>
      <c r="B139" s="165" t="s">
        <v>676</v>
      </c>
      <c r="C139" s="165" t="s">
        <v>190</v>
      </c>
      <c r="D139" s="165">
        <v>46600</v>
      </c>
      <c r="E139" s="208">
        <v>18350</v>
      </c>
      <c r="F139" s="208">
        <v>21000</v>
      </c>
      <c r="G139" s="208">
        <v>23600</v>
      </c>
      <c r="H139" s="208">
        <v>26200</v>
      </c>
      <c r="I139" s="208">
        <v>28300</v>
      </c>
      <c r="J139" s="208">
        <v>30400</v>
      </c>
      <c r="K139" s="208">
        <v>32500</v>
      </c>
      <c r="L139" s="208">
        <v>34600</v>
      </c>
      <c r="M139" s="209">
        <v>22020</v>
      </c>
      <c r="N139" s="209">
        <v>25200</v>
      </c>
      <c r="O139" s="209">
        <v>28320</v>
      </c>
      <c r="P139" s="209">
        <v>31440</v>
      </c>
      <c r="Q139" s="209">
        <v>33960</v>
      </c>
      <c r="R139" s="209">
        <v>36480</v>
      </c>
      <c r="S139" s="209">
        <v>39000</v>
      </c>
      <c r="T139" s="209">
        <v>41520</v>
      </c>
      <c r="U139" s="165" t="s">
        <v>301</v>
      </c>
      <c r="AL139" s="165" t="s">
        <v>675</v>
      </c>
      <c r="AM139" s="165" t="s">
        <v>675</v>
      </c>
      <c r="AN139" s="165" t="s">
        <v>288</v>
      </c>
      <c r="AO139" s="165">
        <v>0</v>
      </c>
      <c r="AP139" s="165" t="s">
        <v>676</v>
      </c>
      <c r="AQ139" s="165" t="s">
        <v>290</v>
      </c>
      <c r="AR139" s="165">
        <v>271</v>
      </c>
      <c r="AS139" s="165" t="s">
        <v>676</v>
      </c>
    </row>
    <row r="140" spans="1:45">
      <c r="A140" s="165" t="str">
        <f t="shared" si="2"/>
        <v>5/13/2016 - 4/13/2017Kleberg</v>
      </c>
      <c r="B140" s="165" t="s">
        <v>679</v>
      </c>
      <c r="C140" s="165" t="s">
        <v>192</v>
      </c>
      <c r="D140" s="165">
        <v>49500</v>
      </c>
      <c r="E140" s="208">
        <v>18350</v>
      </c>
      <c r="F140" s="208">
        <v>21000</v>
      </c>
      <c r="G140" s="208">
        <v>23600</v>
      </c>
      <c r="H140" s="208">
        <v>26200</v>
      </c>
      <c r="I140" s="208">
        <v>28300</v>
      </c>
      <c r="J140" s="208">
        <v>30400</v>
      </c>
      <c r="K140" s="208">
        <v>32500</v>
      </c>
      <c r="L140" s="208">
        <v>34600</v>
      </c>
      <c r="M140" s="209">
        <v>22020</v>
      </c>
      <c r="N140" s="209">
        <v>25200</v>
      </c>
      <c r="O140" s="209">
        <v>28320</v>
      </c>
      <c r="P140" s="209">
        <v>31440</v>
      </c>
      <c r="Q140" s="209">
        <v>33960</v>
      </c>
      <c r="R140" s="209">
        <v>36480</v>
      </c>
      <c r="S140" s="209">
        <v>39000</v>
      </c>
      <c r="T140" s="209">
        <v>41520</v>
      </c>
      <c r="U140" s="165" t="s">
        <v>286</v>
      </c>
      <c r="V140" s="208">
        <v>19350</v>
      </c>
      <c r="W140" s="208">
        <v>22100</v>
      </c>
      <c r="X140" s="208">
        <v>24850</v>
      </c>
      <c r="Y140" s="208">
        <v>27600</v>
      </c>
      <c r="Z140" s="208">
        <v>29850</v>
      </c>
      <c r="AA140" s="208">
        <v>32050</v>
      </c>
      <c r="AB140" s="208">
        <v>34250</v>
      </c>
      <c r="AC140" s="208">
        <v>36450</v>
      </c>
      <c r="AD140" s="209">
        <v>23220</v>
      </c>
      <c r="AE140" s="209">
        <v>26520</v>
      </c>
      <c r="AF140" s="209">
        <v>29820</v>
      </c>
      <c r="AG140" s="209">
        <v>33120</v>
      </c>
      <c r="AH140" s="209">
        <v>35820</v>
      </c>
      <c r="AI140" s="209">
        <v>38460</v>
      </c>
      <c r="AJ140" s="209">
        <v>41100</v>
      </c>
      <c r="AK140" s="209">
        <v>43740</v>
      </c>
      <c r="AL140" s="165" t="s">
        <v>678</v>
      </c>
      <c r="AM140" s="165" t="s">
        <v>678</v>
      </c>
      <c r="AN140" s="165" t="s">
        <v>288</v>
      </c>
      <c r="AO140" s="165">
        <v>0</v>
      </c>
      <c r="AP140" s="165" t="s">
        <v>679</v>
      </c>
      <c r="AQ140" s="165" t="s">
        <v>290</v>
      </c>
      <c r="AR140" s="165">
        <v>273</v>
      </c>
      <c r="AS140" s="165" t="s">
        <v>679</v>
      </c>
    </row>
    <row r="141" spans="1:45">
      <c r="A141" s="165" t="str">
        <f t="shared" si="2"/>
        <v>5/13/2016 - 4/13/2017Knox</v>
      </c>
      <c r="B141" s="165" t="s">
        <v>682</v>
      </c>
      <c r="C141" s="165" t="s">
        <v>193</v>
      </c>
      <c r="D141" s="165">
        <v>46400</v>
      </c>
      <c r="E141" s="208">
        <v>18350</v>
      </c>
      <c r="F141" s="208">
        <v>21000</v>
      </c>
      <c r="G141" s="208">
        <v>23600</v>
      </c>
      <c r="H141" s="208">
        <v>26200</v>
      </c>
      <c r="I141" s="208">
        <v>28300</v>
      </c>
      <c r="J141" s="208">
        <v>30400</v>
      </c>
      <c r="K141" s="208">
        <v>32500</v>
      </c>
      <c r="L141" s="208">
        <v>34600</v>
      </c>
      <c r="M141" s="209">
        <v>22020</v>
      </c>
      <c r="N141" s="209">
        <v>25200</v>
      </c>
      <c r="O141" s="209">
        <v>28320</v>
      </c>
      <c r="P141" s="209">
        <v>31440</v>
      </c>
      <c r="Q141" s="209">
        <v>33960</v>
      </c>
      <c r="R141" s="209">
        <v>36480</v>
      </c>
      <c r="S141" s="209">
        <v>39000</v>
      </c>
      <c r="T141" s="209">
        <v>41520</v>
      </c>
      <c r="U141" s="165" t="s">
        <v>286</v>
      </c>
      <c r="V141" s="208">
        <v>20400</v>
      </c>
      <c r="W141" s="208">
        <v>23300</v>
      </c>
      <c r="X141" s="208">
        <v>26200</v>
      </c>
      <c r="Y141" s="208">
        <v>29100</v>
      </c>
      <c r="Z141" s="208">
        <v>31450</v>
      </c>
      <c r="AA141" s="208">
        <v>33800</v>
      </c>
      <c r="AB141" s="208">
        <v>36100</v>
      </c>
      <c r="AC141" s="208">
        <v>38450</v>
      </c>
      <c r="AD141" s="209">
        <v>24480</v>
      </c>
      <c r="AE141" s="209">
        <v>27960</v>
      </c>
      <c r="AF141" s="209">
        <v>31440</v>
      </c>
      <c r="AG141" s="209">
        <v>34920</v>
      </c>
      <c r="AH141" s="209">
        <v>37740</v>
      </c>
      <c r="AI141" s="209">
        <v>40560</v>
      </c>
      <c r="AJ141" s="209">
        <v>43320</v>
      </c>
      <c r="AK141" s="209">
        <v>46140</v>
      </c>
      <c r="AL141" s="165" t="s">
        <v>681</v>
      </c>
      <c r="AM141" s="165" t="s">
        <v>681</v>
      </c>
      <c r="AN141" s="165" t="s">
        <v>288</v>
      </c>
      <c r="AO141" s="165">
        <v>0</v>
      </c>
      <c r="AP141" s="165" t="s">
        <v>682</v>
      </c>
      <c r="AQ141" s="165" t="s">
        <v>290</v>
      </c>
      <c r="AR141" s="165">
        <v>275</v>
      </c>
      <c r="AS141" s="165" t="s">
        <v>682</v>
      </c>
    </row>
    <row r="142" spans="1:45">
      <c r="A142" s="165" t="str">
        <f t="shared" si="2"/>
        <v>5/13/2016 - 4/13/2017Lamar</v>
      </c>
      <c r="B142" s="165" t="s">
        <v>685</v>
      </c>
      <c r="C142" s="165" t="s">
        <v>196</v>
      </c>
      <c r="D142" s="165">
        <v>51900</v>
      </c>
      <c r="E142" s="208">
        <v>18350</v>
      </c>
      <c r="F142" s="208">
        <v>21000</v>
      </c>
      <c r="G142" s="208">
        <v>23600</v>
      </c>
      <c r="H142" s="208">
        <v>26200</v>
      </c>
      <c r="I142" s="208">
        <v>28300</v>
      </c>
      <c r="J142" s="208">
        <v>30400</v>
      </c>
      <c r="K142" s="208">
        <v>32500</v>
      </c>
      <c r="L142" s="208">
        <v>34600</v>
      </c>
      <c r="M142" s="209">
        <v>22020</v>
      </c>
      <c r="N142" s="209">
        <v>25200</v>
      </c>
      <c r="O142" s="209">
        <v>28320</v>
      </c>
      <c r="P142" s="209">
        <v>31440</v>
      </c>
      <c r="Q142" s="209">
        <v>33960</v>
      </c>
      <c r="R142" s="209">
        <v>36480</v>
      </c>
      <c r="S142" s="209">
        <v>39000</v>
      </c>
      <c r="T142" s="209">
        <v>41520</v>
      </c>
      <c r="U142" s="165" t="s">
        <v>286</v>
      </c>
      <c r="V142" s="208">
        <v>18400</v>
      </c>
      <c r="W142" s="208">
        <v>21000</v>
      </c>
      <c r="X142" s="208">
        <v>23650</v>
      </c>
      <c r="Y142" s="208">
        <v>26250</v>
      </c>
      <c r="Z142" s="208">
        <v>28350</v>
      </c>
      <c r="AA142" s="208">
        <v>30450</v>
      </c>
      <c r="AB142" s="208">
        <v>32550</v>
      </c>
      <c r="AC142" s="208">
        <v>34650</v>
      </c>
      <c r="AD142" s="209">
        <v>22080</v>
      </c>
      <c r="AE142" s="209">
        <v>25200</v>
      </c>
      <c r="AF142" s="209">
        <v>28380</v>
      </c>
      <c r="AG142" s="209">
        <v>31500</v>
      </c>
      <c r="AH142" s="209">
        <v>34020</v>
      </c>
      <c r="AI142" s="209">
        <v>36540</v>
      </c>
      <c r="AJ142" s="209">
        <v>39060</v>
      </c>
      <c r="AK142" s="209">
        <v>41580</v>
      </c>
      <c r="AL142" s="165" t="s">
        <v>684</v>
      </c>
      <c r="AM142" s="165" t="s">
        <v>684</v>
      </c>
      <c r="AN142" s="165" t="s">
        <v>288</v>
      </c>
      <c r="AO142" s="165">
        <v>0</v>
      </c>
      <c r="AP142" s="165" t="s">
        <v>685</v>
      </c>
      <c r="AQ142" s="165" t="s">
        <v>290</v>
      </c>
      <c r="AR142" s="165">
        <v>277</v>
      </c>
      <c r="AS142" s="165" t="s">
        <v>685</v>
      </c>
    </row>
    <row r="143" spans="1:45">
      <c r="A143" s="165" t="str">
        <f t="shared" si="2"/>
        <v>5/13/2016 - 4/13/2017Lamb</v>
      </c>
      <c r="B143" s="165" t="s">
        <v>688</v>
      </c>
      <c r="C143" s="165" t="s">
        <v>197</v>
      </c>
      <c r="D143" s="165">
        <v>46500</v>
      </c>
      <c r="E143" s="208">
        <v>18350</v>
      </c>
      <c r="F143" s="208">
        <v>21000</v>
      </c>
      <c r="G143" s="208">
        <v>23600</v>
      </c>
      <c r="H143" s="208">
        <v>26200</v>
      </c>
      <c r="I143" s="208">
        <v>28300</v>
      </c>
      <c r="J143" s="208">
        <v>30400</v>
      </c>
      <c r="K143" s="208">
        <v>32500</v>
      </c>
      <c r="L143" s="208">
        <v>34600</v>
      </c>
      <c r="M143" s="209">
        <v>22020</v>
      </c>
      <c r="N143" s="209">
        <v>25200</v>
      </c>
      <c r="O143" s="209">
        <v>28320</v>
      </c>
      <c r="P143" s="209">
        <v>31440</v>
      </c>
      <c r="Q143" s="209">
        <v>33960</v>
      </c>
      <c r="R143" s="209">
        <v>36480</v>
      </c>
      <c r="S143" s="209">
        <v>39000</v>
      </c>
      <c r="T143" s="209">
        <v>41520</v>
      </c>
      <c r="U143" s="165" t="s">
        <v>286</v>
      </c>
      <c r="V143" s="208">
        <v>18850</v>
      </c>
      <c r="W143" s="208">
        <v>21550</v>
      </c>
      <c r="X143" s="208">
        <v>24250</v>
      </c>
      <c r="Y143" s="208">
        <v>26900</v>
      </c>
      <c r="Z143" s="208">
        <v>29100</v>
      </c>
      <c r="AA143" s="208">
        <v>31250</v>
      </c>
      <c r="AB143" s="208">
        <v>33400</v>
      </c>
      <c r="AC143" s="208">
        <v>35550</v>
      </c>
      <c r="AD143" s="209">
        <v>22620</v>
      </c>
      <c r="AE143" s="209">
        <v>25860</v>
      </c>
      <c r="AF143" s="209">
        <v>29100</v>
      </c>
      <c r="AG143" s="209">
        <v>32280</v>
      </c>
      <c r="AH143" s="209">
        <v>34920</v>
      </c>
      <c r="AI143" s="209">
        <v>37500</v>
      </c>
      <c r="AJ143" s="209">
        <v>40080</v>
      </c>
      <c r="AK143" s="209">
        <v>42660</v>
      </c>
      <c r="AL143" s="165" t="s">
        <v>687</v>
      </c>
      <c r="AM143" s="165" t="s">
        <v>687</v>
      </c>
      <c r="AN143" s="165" t="s">
        <v>288</v>
      </c>
      <c r="AO143" s="165">
        <v>0</v>
      </c>
      <c r="AP143" s="165" t="s">
        <v>688</v>
      </c>
      <c r="AQ143" s="165" t="s">
        <v>290</v>
      </c>
      <c r="AR143" s="165">
        <v>279</v>
      </c>
      <c r="AS143" s="165" t="s">
        <v>688</v>
      </c>
    </row>
    <row r="144" spans="1:45">
      <c r="A144" s="165" t="str">
        <f t="shared" si="2"/>
        <v>5/13/2016 - 4/13/2017Lampasas</v>
      </c>
      <c r="B144" s="165" t="s">
        <v>691</v>
      </c>
      <c r="C144" s="165" t="s">
        <v>198</v>
      </c>
      <c r="D144" s="165">
        <v>59600</v>
      </c>
      <c r="E144" s="208">
        <v>20900</v>
      </c>
      <c r="F144" s="208">
        <v>23850</v>
      </c>
      <c r="G144" s="208">
        <v>26850</v>
      </c>
      <c r="H144" s="208">
        <v>29800</v>
      </c>
      <c r="I144" s="208">
        <v>32200</v>
      </c>
      <c r="J144" s="208">
        <v>34600</v>
      </c>
      <c r="K144" s="208">
        <v>37000</v>
      </c>
      <c r="L144" s="208">
        <v>39350</v>
      </c>
      <c r="M144" s="209">
        <v>25080</v>
      </c>
      <c r="N144" s="209">
        <v>28620</v>
      </c>
      <c r="O144" s="209">
        <v>32220</v>
      </c>
      <c r="P144" s="209">
        <v>35760</v>
      </c>
      <c r="Q144" s="209">
        <v>38640</v>
      </c>
      <c r="R144" s="209">
        <v>41520</v>
      </c>
      <c r="S144" s="209">
        <v>44400</v>
      </c>
      <c r="T144" s="209">
        <v>47220</v>
      </c>
      <c r="U144" s="165" t="s">
        <v>286</v>
      </c>
      <c r="V144" s="208">
        <v>21050</v>
      </c>
      <c r="W144" s="208">
        <v>24050</v>
      </c>
      <c r="X144" s="208">
        <v>27050</v>
      </c>
      <c r="Y144" s="208">
        <v>30050</v>
      </c>
      <c r="Z144" s="208">
        <v>32500</v>
      </c>
      <c r="AA144" s="208">
        <v>34900</v>
      </c>
      <c r="AB144" s="208">
        <v>37300</v>
      </c>
      <c r="AC144" s="208">
        <v>39700</v>
      </c>
      <c r="AD144" s="209">
        <v>25260</v>
      </c>
      <c r="AE144" s="209">
        <v>28860</v>
      </c>
      <c r="AF144" s="209">
        <v>32460</v>
      </c>
      <c r="AG144" s="209">
        <v>36060</v>
      </c>
      <c r="AH144" s="209">
        <v>39000</v>
      </c>
      <c r="AI144" s="209">
        <v>41880</v>
      </c>
      <c r="AJ144" s="209">
        <v>44760</v>
      </c>
      <c r="AK144" s="209">
        <v>47640</v>
      </c>
      <c r="AL144" s="165" t="s">
        <v>690</v>
      </c>
      <c r="AM144" s="165" t="s">
        <v>690</v>
      </c>
      <c r="AN144" s="165" t="s">
        <v>288</v>
      </c>
      <c r="AO144" s="165">
        <v>1</v>
      </c>
      <c r="AP144" s="165" t="s">
        <v>691</v>
      </c>
      <c r="AQ144" s="165" t="s">
        <v>290</v>
      </c>
      <c r="AR144" s="165">
        <v>281</v>
      </c>
      <c r="AS144" s="165" t="s">
        <v>691</v>
      </c>
    </row>
    <row r="145" spans="1:45">
      <c r="A145" s="165" t="str">
        <f t="shared" si="2"/>
        <v>5/13/2016 - 4/13/2017La Salle</v>
      </c>
      <c r="B145" s="165" t="s">
        <v>694</v>
      </c>
      <c r="C145" s="165" t="s">
        <v>194</v>
      </c>
      <c r="D145" s="165">
        <v>37600</v>
      </c>
      <c r="E145" s="208">
        <v>18350</v>
      </c>
      <c r="F145" s="208">
        <v>21000</v>
      </c>
      <c r="G145" s="208">
        <v>23600</v>
      </c>
      <c r="H145" s="208">
        <v>26200</v>
      </c>
      <c r="I145" s="208">
        <v>28300</v>
      </c>
      <c r="J145" s="208">
        <v>30400</v>
      </c>
      <c r="K145" s="208">
        <v>32500</v>
      </c>
      <c r="L145" s="208">
        <v>34600</v>
      </c>
      <c r="M145" s="209">
        <v>22020</v>
      </c>
      <c r="N145" s="209">
        <v>25200</v>
      </c>
      <c r="O145" s="209">
        <v>28320</v>
      </c>
      <c r="P145" s="209">
        <v>31440</v>
      </c>
      <c r="Q145" s="209">
        <v>33960</v>
      </c>
      <c r="R145" s="209">
        <v>36480</v>
      </c>
      <c r="S145" s="209">
        <v>39000</v>
      </c>
      <c r="T145" s="209">
        <v>41520</v>
      </c>
      <c r="U145" s="165" t="s">
        <v>286</v>
      </c>
      <c r="V145" s="208">
        <v>18400</v>
      </c>
      <c r="W145" s="208">
        <v>21000</v>
      </c>
      <c r="X145" s="208">
        <v>23650</v>
      </c>
      <c r="Y145" s="208">
        <v>26250</v>
      </c>
      <c r="Z145" s="208">
        <v>28350</v>
      </c>
      <c r="AA145" s="208">
        <v>30450</v>
      </c>
      <c r="AB145" s="208">
        <v>32550</v>
      </c>
      <c r="AC145" s="208">
        <v>34650</v>
      </c>
      <c r="AD145" s="209">
        <v>22080</v>
      </c>
      <c r="AE145" s="209">
        <v>25200</v>
      </c>
      <c r="AF145" s="209">
        <v>28380</v>
      </c>
      <c r="AG145" s="209">
        <v>31500</v>
      </c>
      <c r="AH145" s="209">
        <v>34020</v>
      </c>
      <c r="AI145" s="209">
        <v>36540</v>
      </c>
      <c r="AJ145" s="209">
        <v>39060</v>
      </c>
      <c r="AK145" s="209">
        <v>41580</v>
      </c>
      <c r="AL145" s="165" t="s">
        <v>693</v>
      </c>
      <c r="AM145" s="165" t="s">
        <v>693</v>
      </c>
      <c r="AN145" s="165" t="s">
        <v>288</v>
      </c>
      <c r="AO145" s="165">
        <v>0</v>
      </c>
      <c r="AP145" s="165" t="s">
        <v>694</v>
      </c>
      <c r="AQ145" s="165" t="s">
        <v>290</v>
      </c>
      <c r="AR145" s="165">
        <v>283</v>
      </c>
      <c r="AS145" s="165" t="s">
        <v>694</v>
      </c>
    </row>
    <row r="146" spans="1:45">
      <c r="A146" s="165" t="str">
        <f t="shared" si="2"/>
        <v>5/13/2016 - 4/13/2017Lavaca</v>
      </c>
      <c r="B146" s="165" t="s">
        <v>697</v>
      </c>
      <c r="C146" s="165" t="s">
        <v>199</v>
      </c>
      <c r="D146" s="165">
        <v>56200</v>
      </c>
      <c r="E146" s="208">
        <v>19700</v>
      </c>
      <c r="F146" s="208">
        <v>22500</v>
      </c>
      <c r="G146" s="208">
        <v>25300</v>
      </c>
      <c r="H146" s="208">
        <v>28100</v>
      </c>
      <c r="I146" s="208">
        <v>30350</v>
      </c>
      <c r="J146" s="208">
        <v>32600</v>
      </c>
      <c r="K146" s="208">
        <v>34850</v>
      </c>
      <c r="L146" s="208">
        <v>37100</v>
      </c>
      <c r="M146" s="209">
        <v>23640</v>
      </c>
      <c r="N146" s="209">
        <v>27000</v>
      </c>
      <c r="O146" s="209">
        <v>30360</v>
      </c>
      <c r="P146" s="209">
        <v>33720</v>
      </c>
      <c r="Q146" s="209">
        <v>36420</v>
      </c>
      <c r="R146" s="209">
        <v>39120</v>
      </c>
      <c r="S146" s="209">
        <v>41820</v>
      </c>
      <c r="T146" s="209">
        <v>44520</v>
      </c>
      <c r="U146" s="165" t="s">
        <v>286</v>
      </c>
      <c r="V146" s="208">
        <v>19850</v>
      </c>
      <c r="W146" s="208">
        <v>22650</v>
      </c>
      <c r="X146" s="208">
        <v>25500</v>
      </c>
      <c r="Y146" s="208">
        <v>28300</v>
      </c>
      <c r="Z146" s="208">
        <v>30600</v>
      </c>
      <c r="AA146" s="208">
        <v>32850</v>
      </c>
      <c r="AB146" s="208">
        <v>35100</v>
      </c>
      <c r="AC146" s="208">
        <v>37400</v>
      </c>
      <c r="AD146" s="209">
        <v>23820</v>
      </c>
      <c r="AE146" s="209">
        <v>27180</v>
      </c>
      <c r="AF146" s="209">
        <v>30600</v>
      </c>
      <c r="AG146" s="209">
        <v>33960</v>
      </c>
      <c r="AH146" s="209">
        <v>36720</v>
      </c>
      <c r="AI146" s="209">
        <v>39420</v>
      </c>
      <c r="AJ146" s="209">
        <v>42120</v>
      </c>
      <c r="AK146" s="209">
        <v>44880</v>
      </c>
      <c r="AL146" s="165" t="s">
        <v>696</v>
      </c>
      <c r="AM146" s="165" t="s">
        <v>696</v>
      </c>
      <c r="AN146" s="165" t="s">
        <v>288</v>
      </c>
      <c r="AO146" s="165">
        <v>0</v>
      </c>
      <c r="AP146" s="165" t="s">
        <v>697</v>
      </c>
      <c r="AQ146" s="165" t="s">
        <v>290</v>
      </c>
      <c r="AR146" s="165">
        <v>285</v>
      </c>
      <c r="AS146" s="165" t="s">
        <v>697</v>
      </c>
    </row>
    <row r="147" spans="1:45">
      <c r="A147" s="165" t="str">
        <f t="shared" si="2"/>
        <v>5/13/2016 - 4/13/2017Lee</v>
      </c>
      <c r="B147" s="165" t="s">
        <v>700</v>
      </c>
      <c r="C147" s="165" t="s">
        <v>200</v>
      </c>
      <c r="D147" s="165">
        <v>68100</v>
      </c>
      <c r="E147" s="208">
        <v>23850</v>
      </c>
      <c r="F147" s="208">
        <v>27250</v>
      </c>
      <c r="G147" s="208">
        <v>30650</v>
      </c>
      <c r="H147" s="208">
        <v>34050</v>
      </c>
      <c r="I147" s="208">
        <v>36800</v>
      </c>
      <c r="J147" s="208">
        <v>39500</v>
      </c>
      <c r="K147" s="208">
        <v>42250</v>
      </c>
      <c r="L147" s="208">
        <v>44950</v>
      </c>
      <c r="M147" s="209">
        <v>28620</v>
      </c>
      <c r="N147" s="209">
        <v>32700</v>
      </c>
      <c r="O147" s="209">
        <v>36780</v>
      </c>
      <c r="P147" s="209">
        <v>40860</v>
      </c>
      <c r="Q147" s="209">
        <v>44160</v>
      </c>
      <c r="R147" s="209">
        <v>47400</v>
      </c>
      <c r="S147" s="209">
        <v>50700</v>
      </c>
      <c r="T147" s="209">
        <v>53940</v>
      </c>
      <c r="U147" s="165" t="s">
        <v>301</v>
      </c>
      <c r="AL147" s="165" t="s">
        <v>699</v>
      </c>
      <c r="AM147" s="165" t="s">
        <v>699</v>
      </c>
      <c r="AN147" s="165" t="s">
        <v>288</v>
      </c>
      <c r="AO147" s="165">
        <v>0</v>
      </c>
      <c r="AP147" s="165" t="s">
        <v>700</v>
      </c>
      <c r="AQ147" s="165" t="s">
        <v>290</v>
      </c>
      <c r="AR147" s="165">
        <v>287</v>
      </c>
      <c r="AS147" s="165" t="s">
        <v>700</v>
      </c>
    </row>
    <row r="148" spans="1:45">
      <c r="A148" s="165" t="str">
        <f t="shared" si="2"/>
        <v>5/13/2016 - 4/13/2017Leon</v>
      </c>
      <c r="B148" s="165" t="s">
        <v>703</v>
      </c>
      <c r="C148" s="165" t="s">
        <v>201</v>
      </c>
      <c r="D148" s="165">
        <v>56000</v>
      </c>
      <c r="E148" s="208">
        <v>19600</v>
      </c>
      <c r="F148" s="208">
        <v>22400</v>
      </c>
      <c r="G148" s="208">
        <v>25200</v>
      </c>
      <c r="H148" s="208">
        <v>28000</v>
      </c>
      <c r="I148" s="208">
        <v>30250</v>
      </c>
      <c r="J148" s="208">
        <v>32500</v>
      </c>
      <c r="K148" s="208">
        <v>34750</v>
      </c>
      <c r="L148" s="208">
        <v>37000</v>
      </c>
      <c r="M148" s="209">
        <v>23520</v>
      </c>
      <c r="N148" s="209">
        <v>26880</v>
      </c>
      <c r="O148" s="209">
        <v>30240</v>
      </c>
      <c r="P148" s="209">
        <v>33600</v>
      </c>
      <c r="Q148" s="209">
        <v>36300</v>
      </c>
      <c r="R148" s="209">
        <v>39000</v>
      </c>
      <c r="S148" s="209">
        <v>41700</v>
      </c>
      <c r="T148" s="209">
        <v>44400</v>
      </c>
      <c r="U148" s="165" t="s">
        <v>286</v>
      </c>
      <c r="V148" s="208">
        <v>20300</v>
      </c>
      <c r="W148" s="208">
        <v>23200</v>
      </c>
      <c r="X148" s="208">
        <v>26100</v>
      </c>
      <c r="Y148" s="208">
        <v>28950</v>
      </c>
      <c r="Z148" s="208">
        <v>31300</v>
      </c>
      <c r="AA148" s="208">
        <v>33600</v>
      </c>
      <c r="AB148" s="208">
        <v>35900</v>
      </c>
      <c r="AC148" s="208">
        <v>38250</v>
      </c>
      <c r="AD148" s="209">
        <v>24360</v>
      </c>
      <c r="AE148" s="209">
        <v>27840</v>
      </c>
      <c r="AF148" s="209">
        <v>31320</v>
      </c>
      <c r="AG148" s="209">
        <v>34740</v>
      </c>
      <c r="AH148" s="209">
        <v>37560</v>
      </c>
      <c r="AI148" s="209">
        <v>40320</v>
      </c>
      <c r="AJ148" s="209">
        <v>43080</v>
      </c>
      <c r="AK148" s="209">
        <v>45900</v>
      </c>
      <c r="AL148" s="165" t="s">
        <v>702</v>
      </c>
      <c r="AM148" s="165" t="s">
        <v>702</v>
      </c>
      <c r="AN148" s="165" t="s">
        <v>288</v>
      </c>
      <c r="AO148" s="165">
        <v>0</v>
      </c>
      <c r="AP148" s="165" t="s">
        <v>703</v>
      </c>
      <c r="AQ148" s="165" t="s">
        <v>290</v>
      </c>
      <c r="AR148" s="165">
        <v>289</v>
      </c>
      <c r="AS148" s="165" t="s">
        <v>703</v>
      </c>
    </row>
    <row r="149" spans="1:45">
      <c r="A149" s="165" t="str">
        <f t="shared" si="2"/>
        <v>5/13/2016 - 4/13/2017Liberty</v>
      </c>
      <c r="B149" s="165" t="s">
        <v>705</v>
      </c>
      <c r="C149" s="165" t="s">
        <v>56</v>
      </c>
      <c r="D149" s="165">
        <v>69200</v>
      </c>
      <c r="E149" s="208">
        <v>24250</v>
      </c>
      <c r="F149" s="208">
        <v>27700</v>
      </c>
      <c r="G149" s="208">
        <v>31150</v>
      </c>
      <c r="H149" s="208">
        <v>34600</v>
      </c>
      <c r="I149" s="208">
        <v>37400</v>
      </c>
      <c r="J149" s="208">
        <v>40150</v>
      </c>
      <c r="K149" s="208">
        <v>42950</v>
      </c>
      <c r="L149" s="208">
        <v>45700</v>
      </c>
      <c r="M149" s="209">
        <v>29100</v>
      </c>
      <c r="N149" s="209">
        <v>33240</v>
      </c>
      <c r="O149" s="209">
        <v>37380</v>
      </c>
      <c r="P149" s="209">
        <v>41520</v>
      </c>
      <c r="Q149" s="209">
        <v>44880</v>
      </c>
      <c r="R149" s="209">
        <v>48180</v>
      </c>
      <c r="S149" s="209">
        <v>51540</v>
      </c>
      <c r="T149" s="209">
        <v>54840</v>
      </c>
      <c r="U149" s="165" t="s">
        <v>286</v>
      </c>
      <c r="V149" s="208">
        <v>24300</v>
      </c>
      <c r="W149" s="208">
        <v>27750</v>
      </c>
      <c r="X149" s="208">
        <v>31200</v>
      </c>
      <c r="Y149" s="208">
        <v>34650</v>
      </c>
      <c r="Z149" s="208">
        <v>37450</v>
      </c>
      <c r="AA149" s="208">
        <v>40200</v>
      </c>
      <c r="AB149" s="208">
        <v>43000</v>
      </c>
      <c r="AC149" s="208">
        <v>45750</v>
      </c>
      <c r="AD149" s="209">
        <v>29160</v>
      </c>
      <c r="AE149" s="209">
        <v>33300</v>
      </c>
      <c r="AF149" s="209">
        <v>37440</v>
      </c>
      <c r="AG149" s="209">
        <v>41580</v>
      </c>
      <c r="AH149" s="209">
        <v>44940</v>
      </c>
      <c r="AI149" s="209">
        <v>48240</v>
      </c>
      <c r="AJ149" s="209">
        <v>51600</v>
      </c>
      <c r="AK149" s="209">
        <v>54900</v>
      </c>
      <c r="AL149" s="165" t="s">
        <v>704</v>
      </c>
      <c r="AM149" s="165" t="s">
        <v>704</v>
      </c>
      <c r="AN149" s="165" t="s">
        <v>288</v>
      </c>
      <c r="AO149" s="165">
        <v>1</v>
      </c>
      <c r="AP149" s="165" t="s">
        <v>705</v>
      </c>
      <c r="AQ149" s="165" t="s">
        <v>290</v>
      </c>
      <c r="AR149" s="165">
        <v>291</v>
      </c>
      <c r="AS149" s="165" t="s">
        <v>705</v>
      </c>
    </row>
    <row r="150" spans="1:45">
      <c r="A150" s="165" t="str">
        <f t="shared" si="2"/>
        <v>5/13/2016 - 4/13/2017Limestone</v>
      </c>
      <c r="B150" s="165" t="s">
        <v>708</v>
      </c>
      <c r="C150" s="165" t="s">
        <v>202</v>
      </c>
      <c r="D150" s="165">
        <v>50400</v>
      </c>
      <c r="E150" s="208">
        <v>18800</v>
      </c>
      <c r="F150" s="208">
        <v>21500</v>
      </c>
      <c r="G150" s="208">
        <v>24200</v>
      </c>
      <c r="H150" s="208">
        <v>26850</v>
      </c>
      <c r="I150" s="208">
        <v>29000</v>
      </c>
      <c r="J150" s="208">
        <v>31150</v>
      </c>
      <c r="K150" s="208">
        <v>33300</v>
      </c>
      <c r="L150" s="208">
        <v>35450</v>
      </c>
      <c r="M150" s="209">
        <v>22560</v>
      </c>
      <c r="N150" s="209">
        <v>25800</v>
      </c>
      <c r="O150" s="209">
        <v>29040</v>
      </c>
      <c r="P150" s="209">
        <v>32220</v>
      </c>
      <c r="Q150" s="209">
        <v>34800</v>
      </c>
      <c r="R150" s="209">
        <v>37380</v>
      </c>
      <c r="S150" s="209">
        <v>39960</v>
      </c>
      <c r="T150" s="209">
        <v>42540</v>
      </c>
      <c r="U150" s="165" t="s">
        <v>286</v>
      </c>
      <c r="V150" s="208">
        <v>19950</v>
      </c>
      <c r="W150" s="208">
        <v>22800</v>
      </c>
      <c r="X150" s="208">
        <v>25650</v>
      </c>
      <c r="Y150" s="208">
        <v>28500</v>
      </c>
      <c r="Z150" s="208">
        <v>30800</v>
      </c>
      <c r="AA150" s="208">
        <v>33100</v>
      </c>
      <c r="AB150" s="208">
        <v>35350</v>
      </c>
      <c r="AC150" s="208">
        <v>37650</v>
      </c>
      <c r="AD150" s="209">
        <v>23940</v>
      </c>
      <c r="AE150" s="209">
        <v>27360</v>
      </c>
      <c r="AF150" s="209">
        <v>30780</v>
      </c>
      <c r="AG150" s="209">
        <v>34200</v>
      </c>
      <c r="AH150" s="209">
        <v>36960</v>
      </c>
      <c r="AI150" s="209">
        <v>39720</v>
      </c>
      <c r="AJ150" s="209">
        <v>42420</v>
      </c>
      <c r="AK150" s="209">
        <v>45180</v>
      </c>
      <c r="AL150" s="165" t="s">
        <v>707</v>
      </c>
      <c r="AM150" s="165" t="s">
        <v>707</v>
      </c>
      <c r="AN150" s="165" t="s">
        <v>288</v>
      </c>
      <c r="AO150" s="165">
        <v>0</v>
      </c>
      <c r="AP150" s="165" t="s">
        <v>708</v>
      </c>
      <c r="AQ150" s="165" t="s">
        <v>290</v>
      </c>
      <c r="AR150" s="165">
        <v>293</v>
      </c>
      <c r="AS150" s="165" t="s">
        <v>708</v>
      </c>
    </row>
    <row r="151" spans="1:45">
      <c r="A151" s="165" t="str">
        <f t="shared" si="2"/>
        <v>5/13/2016 - 4/13/2017Lipscomb</v>
      </c>
      <c r="B151" s="165" t="s">
        <v>711</v>
      </c>
      <c r="C151" s="165" t="s">
        <v>203</v>
      </c>
      <c r="D151" s="165">
        <v>66600</v>
      </c>
      <c r="E151" s="208">
        <v>23350</v>
      </c>
      <c r="F151" s="208">
        <v>26650</v>
      </c>
      <c r="G151" s="208">
        <v>30000</v>
      </c>
      <c r="H151" s="208">
        <v>33300</v>
      </c>
      <c r="I151" s="208">
        <v>36000</v>
      </c>
      <c r="J151" s="208">
        <v>38650</v>
      </c>
      <c r="K151" s="208">
        <v>41300</v>
      </c>
      <c r="L151" s="208">
        <v>44000</v>
      </c>
      <c r="M151" s="209">
        <v>28020</v>
      </c>
      <c r="N151" s="209">
        <v>31980</v>
      </c>
      <c r="O151" s="209">
        <v>36000</v>
      </c>
      <c r="P151" s="209">
        <v>39960</v>
      </c>
      <c r="Q151" s="209">
        <v>43200</v>
      </c>
      <c r="R151" s="209">
        <v>46380</v>
      </c>
      <c r="S151" s="209">
        <v>49560</v>
      </c>
      <c r="T151" s="209">
        <v>52800</v>
      </c>
      <c r="U151" s="165" t="s">
        <v>301</v>
      </c>
      <c r="AL151" s="165" t="s">
        <v>710</v>
      </c>
      <c r="AM151" s="165" t="s">
        <v>710</v>
      </c>
      <c r="AN151" s="165" t="s">
        <v>288</v>
      </c>
      <c r="AO151" s="165">
        <v>0</v>
      </c>
      <c r="AP151" s="165" t="s">
        <v>711</v>
      </c>
      <c r="AQ151" s="165" t="s">
        <v>290</v>
      </c>
      <c r="AR151" s="165">
        <v>295</v>
      </c>
      <c r="AS151" s="165" t="s">
        <v>711</v>
      </c>
    </row>
    <row r="152" spans="1:45">
      <c r="A152" s="165" t="str">
        <f t="shared" si="2"/>
        <v>5/13/2016 - 4/13/2017Live Oak</v>
      </c>
      <c r="B152" s="165" t="s">
        <v>714</v>
      </c>
      <c r="C152" s="165" t="s">
        <v>204</v>
      </c>
      <c r="D152" s="165">
        <v>51000</v>
      </c>
      <c r="E152" s="208">
        <v>18350</v>
      </c>
      <c r="F152" s="208">
        <v>21000</v>
      </c>
      <c r="G152" s="208">
        <v>23600</v>
      </c>
      <c r="H152" s="208">
        <v>26200</v>
      </c>
      <c r="I152" s="208">
        <v>28300</v>
      </c>
      <c r="J152" s="208">
        <v>30400</v>
      </c>
      <c r="K152" s="208">
        <v>32500</v>
      </c>
      <c r="L152" s="208">
        <v>34600</v>
      </c>
      <c r="M152" s="209">
        <v>22020</v>
      </c>
      <c r="N152" s="209">
        <v>25200</v>
      </c>
      <c r="O152" s="209">
        <v>28320</v>
      </c>
      <c r="P152" s="209">
        <v>31440</v>
      </c>
      <c r="Q152" s="209">
        <v>33960</v>
      </c>
      <c r="R152" s="209">
        <v>36480</v>
      </c>
      <c r="S152" s="209">
        <v>39000</v>
      </c>
      <c r="T152" s="209">
        <v>41520</v>
      </c>
      <c r="U152" s="165" t="s">
        <v>286</v>
      </c>
      <c r="V152" s="208">
        <v>19400</v>
      </c>
      <c r="W152" s="208">
        <v>22200</v>
      </c>
      <c r="X152" s="208">
        <v>24950</v>
      </c>
      <c r="Y152" s="208">
        <v>27700</v>
      </c>
      <c r="Z152" s="208">
        <v>29950</v>
      </c>
      <c r="AA152" s="208">
        <v>32150</v>
      </c>
      <c r="AB152" s="208">
        <v>34350</v>
      </c>
      <c r="AC152" s="208">
        <v>36600</v>
      </c>
      <c r="AD152" s="209">
        <v>23280</v>
      </c>
      <c r="AE152" s="209">
        <v>26640</v>
      </c>
      <c r="AF152" s="209">
        <v>29940</v>
      </c>
      <c r="AG152" s="209">
        <v>33240</v>
      </c>
      <c r="AH152" s="209">
        <v>35940</v>
      </c>
      <c r="AI152" s="209">
        <v>38580</v>
      </c>
      <c r="AJ152" s="209">
        <v>41220</v>
      </c>
      <c r="AK152" s="209">
        <v>43920</v>
      </c>
      <c r="AL152" s="165" t="s">
        <v>713</v>
      </c>
      <c r="AM152" s="165" t="s">
        <v>713</v>
      </c>
      <c r="AN152" s="165" t="s">
        <v>288</v>
      </c>
      <c r="AO152" s="165">
        <v>0</v>
      </c>
      <c r="AP152" s="165" t="s">
        <v>714</v>
      </c>
      <c r="AQ152" s="165" t="s">
        <v>290</v>
      </c>
      <c r="AR152" s="165">
        <v>297</v>
      </c>
      <c r="AS152" s="165" t="s">
        <v>714</v>
      </c>
    </row>
    <row r="153" spans="1:45">
      <c r="A153" s="165" t="str">
        <f t="shared" si="2"/>
        <v>5/13/2016 - 4/13/2017Llano</v>
      </c>
      <c r="B153" s="165" t="s">
        <v>717</v>
      </c>
      <c r="C153" s="165" t="s">
        <v>205</v>
      </c>
      <c r="D153" s="165">
        <v>61900</v>
      </c>
      <c r="E153" s="208">
        <v>21700</v>
      </c>
      <c r="F153" s="208">
        <v>24800</v>
      </c>
      <c r="G153" s="208">
        <v>27900</v>
      </c>
      <c r="H153" s="208">
        <v>30950</v>
      </c>
      <c r="I153" s="208">
        <v>33450</v>
      </c>
      <c r="J153" s="208">
        <v>35950</v>
      </c>
      <c r="K153" s="208">
        <v>38400</v>
      </c>
      <c r="L153" s="208">
        <v>40900</v>
      </c>
      <c r="M153" s="209">
        <v>26040</v>
      </c>
      <c r="N153" s="209">
        <v>29760</v>
      </c>
      <c r="O153" s="209">
        <v>33480</v>
      </c>
      <c r="P153" s="209">
        <v>37140</v>
      </c>
      <c r="Q153" s="209">
        <v>40140</v>
      </c>
      <c r="R153" s="209">
        <v>43140</v>
      </c>
      <c r="S153" s="209">
        <v>46080</v>
      </c>
      <c r="T153" s="209">
        <v>49080</v>
      </c>
      <c r="U153" s="165" t="s">
        <v>301</v>
      </c>
      <c r="AL153" s="165" t="s">
        <v>716</v>
      </c>
      <c r="AM153" s="165" t="s">
        <v>716</v>
      </c>
      <c r="AN153" s="165" t="s">
        <v>288</v>
      </c>
      <c r="AO153" s="165">
        <v>0</v>
      </c>
      <c r="AP153" s="165" t="s">
        <v>717</v>
      </c>
      <c r="AQ153" s="165" t="s">
        <v>290</v>
      </c>
      <c r="AR153" s="165">
        <v>299</v>
      </c>
      <c r="AS153" s="165" t="s">
        <v>717</v>
      </c>
    </row>
    <row r="154" spans="1:45">
      <c r="A154" s="165" t="str">
        <f t="shared" si="2"/>
        <v>5/13/2016 - 4/13/2017Loving</v>
      </c>
      <c r="B154" s="165" t="s">
        <v>720</v>
      </c>
      <c r="C154" s="165" t="s">
        <v>206</v>
      </c>
      <c r="D154" s="165">
        <v>52400</v>
      </c>
      <c r="E154" s="208">
        <v>25100</v>
      </c>
      <c r="F154" s="208">
        <v>28700</v>
      </c>
      <c r="G154" s="208">
        <v>32300</v>
      </c>
      <c r="H154" s="208">
        <v>35850</v>
      </c>
      <c r="I154" s="208">
        <v>38750</v>
      </c>
      <c r="J154" s="208">
        <v>41600</v>
      </c>
      <c r="K154" s="208">
        <v>44500</v>
      </c>
      <c r="L154" s="208">
        <v>47350</v>
      </c>
      <c r="M154" s="209">
        <v>30120</v>
      </c>
      <c r="N154" s="209">
        <v>34440</v>
      </c>
      <c r="O154" s="209">
        <v>38760</v>
      </c>
      <c r="P154" s="209">
        <v>43020</v>
      </c>
      <c r="Q154" s="209">
        <v>46500</v>
      </c>
      <c r="R154" s="209">
        <v>49920</v>
      </c>
      <c r="S154" s="209">
        <v>53400</v>
      </c>
      <c r="T154" s="209">
        <v>56820</v>
      </c>
      <c r="U154" s="165" t="s">
        <v>286</v>
      </c>
      <c r="V154" s="208">
        <v>31400</v>
      </c>
      <c r="W154" s="208">
        <v>35900</v>
      </c>
      <c r="X154" s="208">
        <v>40400</v>
      </c>
      <c r="Y154" s="208">
        <v>44850</v>
      </c>
      <c r="Z154" s="208">
        <v>48450</v>
      </c>
      <c r="AA154" s="208">
        <v>52050</v>
      </c>
      <c r="AB154" s="208">
        <v>55650</v>
      </c>
      <c r="AC154" s="208">
        <v>59250</v>
      </c>
      <c r="AD154" s="209">
        <v>37680</v>
      </c>
      <c r="AE154" s="209">
        <v>43080</v>
      </c>
      <c r="AF154" s="209">
        <v>48480</v>
      </c>
      <c r="AG154" s="209">
        <v>53820</v>
      </c>
      <c r="AH154" s="209">
        <v>58140</v>
      </c>
      <c r="AI154" s="209">
        <v>62460</v>
      </c>
      <c r="AJ154" s="209">
        <v>66780</v>
      </c>
      <c r="AK154" s="209">
        <v>71100</v>
      </c>
      <c r="AL154" s="165" t="s">
        <v>719</v>
      </c>
      <c r="AM154" s="165" t="s">
        <v>719</v>
      </c>
      <c r="AN154" s="165" t="s">
        <v>288</v>
      </c>
      <c r="AO154" s="165">
        <v>0</v>
      </c>
      <c r="AP154" s="165" t="s">
        <v>720</v>
      </c>
      <c r="AQ154" s="165" t="s">
        <v>290</v>
      </c>
      <c r="AR154" s="165">
        <v>301</v>
      </c>
      <c r="AS154" s="165" t="s">
        <v>720</v>
      </c>
    </row>
    <row r="155" spans="1:45">
      <c r="A155" s="165" t="str">
        <f t="shared" si="2"/>
        <v>5/13/2016 - 4/13/2017Lubbock</v>
      </c>
      <c r="B155" s="165" t="s">
        <v>722</v>
      </c>
      <c r="C155" s="165" t="s">
        <v>68</v>
      </c>
      <c r="D155" s="165">
        <v>60500</v>
      </c>
      <c r="E155" s="208">
        <v>20650</v>
      </c>
      <c r="F155" s="208">
        <v>23600</v>
      </c>
      <c r="G155" s="208">
        <v>26550</v>
      </c>
      <c r="H155" s="208">
        <v>29450</v>
      </c>
      <c r="I155" s="208">
        <v>31850</v>
      </c>
      <c r="J155" s="208">
        <v>34200</v>
      </c>
      <c r="K155" s="208">
        <v>36550</v>
      </c>
      <c r="L155" s="208">
        <v>38900</v>
      </c>
      <c r="M155" s="209">
        <v>24780</v>
      </c>
      <c r="N155" s="209">
        <v>28320</v>
      </c>
      <c r="O155" s="209">
        <v>31860</v>
      </c>
      <c r="P155" s="209">
        <v>35340</v>
      </c>
      <c r="Q155" s="209">
        <v>38220</v>
      </c>
      <c r="R155" s="209">
        <v>41040</v>
      </c>
      <c r="S155" s="209">
        <v>43860</v>
      </c>
      <c r="T155" s="209">
        <v>46680</v>
      </c>
      <c r="U155" s="165" t="s">
        <v>301</v>
      </c>
      <c r="AL155" s="165" t="s">
        <v>721</v>
      </c>
      <c r="AM155" s="165" t="s">
        <v>721</v>
      </c>
      <c r="AN155" s="165" t="s">
        <v>288</v>
      </c>
      <c r="AO155" s="165">
        <v>1</v>
      </c>
      <c r="AP155" s="165" t="s">
        <v>722</v>
      </c>
      <c r="AQ155" s="165" t="s">
        <v>290</v>
      </c>
      <c r="AR155" s="165">
        <v>303</v>
      </c>
      <c r="AS155" s="165" t="s">
        <v>722</v>
      </c>
    </row>
    <row r="156" spans="1:45">
      <c r="A156" s="165" t="str">
        <f t="shared" si="2"/>
        <v>5/13/2016 - 4/13/2017Lynn</v>
      </c>
      <c r="B156" s="165" t="s">
        <v>725</v>
      </c>
      <c r="C156" s="165" t="s">
        <v>207</v>
      </c>
      <c r="D156" s="165">
        <v>50600</v>
      </c>
      <c r="E156" s="208">
        <v>18350</v>
      </c>
      <c r="F156" s="208">
        <v>21000</v>
      </c>
      <c r="G156" s="208">
        <v>23600</v>
      </c>
      <c r="H156" s="208">
        <v>26200</v>
      </c>
      <c r="I156" s="208">
        <v>28300</v>
      </c>
      <c r="J156" s="208">
        <v>30400</v>
      </c>
      <c r="K156" s="208">
        <v>32500</v>
      </c>
      <c r="L156" s="208">
        <v>34600</v>
      </c>
      <c r="M156" s="209">
        <v>22020</v>
      </c>
      <c r="N156" s="209">
        <v>25200</v>
      </c>
      <c r="O156" s="209">
        <v>28320</v>
      </c>
      <c r="P156" s="209">
        <v>31440</v>
      </c>
      <c r="Q156" s="209">
        <v>33960</v>
      </c>
      <c r="R156" s="209">
        <v>36480</v>
      </c>
      <c r="S156" s="209">
        <v>39000</v>
      </c>
      <c r="T156" s="209">
        <v>41520</v>
      </c>
      <c r="U156" s="165" t="s">
        <v>286</v>
      </c>
      <c r="V156" s="208">
        <v>20700</v>
      </c>
      <c r="W156" s="208">
        <v>23650</v>
      </c>
      <c r="X156" s="208">
        <v>26600</v>
      </c>
      <c r="Y156" s="208">
        <v>29550</v>
      </c>
      <c r="Z156" s="208">
        <v>31950</v>
      </c>
      <c r="AA156" s="208">
        <v>34300</v>
      </c>
      <c r="AB156" s="208">
        <v>36650</v>
      </c>
      <c r="AC156" s="208">
        <v>39050</v>
      </c>
      <c r="AD156" s="209">
        <v>24840</v>
      </c>
      <c r="AE156" s="209">
        <v>28380</v>
      </c>
      <c r="AF156" s="209">
        <v>31920</v>
      </c>
      <c r="AG156" s="209">
        <v>35460</v>
      </c>
      <c r="AH156" s="209">
        <v>38340</v>
      </c>
      <c r="AI156" s="209">
        <v>41160</v>
      </c>
      <c r="AJ156" s="209">
        <v>43980</v>
      </c>
      <c r="AK156" s="209">
        <v>46860</v>
      </c>
      <c r="AL156" s="165" t="s">
        <v>724</v>
      </c>
      <c r="AM156" s="165" t="s">
        <v>724</v>
      </c>
      <c r="AN156" s="165" t="s">
        <v>288</v>
      </c>
      <c r="AO156" s="165">
        <v>1</v>
      </c>
      <c r="AP156" s="165" t="s">
        <v>725</v>
      </c>
      <c r="AQ156" s="165" t="s">
        <v>290</v>
      </c>
      <c r="AR156" s="165">
        <v>305</v>
      </c>
      <c r="AS156" s="165" t="s">
        <v>725</v>
      </c>
    </row>
    <row r="157" spans="1:45">
      <c r="A157" s="165" t="str">
        <f t="shared" si="2"/>
        <v>5/13/2016 - 4/13/2017McCulloch</v>
      </c>
      <c r="B157" s="165" t="s">
        <v>728</v>
      </c>
      <c r="C157" s="165" t="s">
        <v>214</v>
      </c>
      <c r="D157" s="165">
        <v>52000</v>
      </c>
      <c r="E157" s="208">
        <v>18350</v>
      </c>
      <c r="F157" s="208">
        <v>21000</v>
      </c>
      <c r="G157" s="208">
        <v>23600</v>
      </c>
      <c r="H157" s="208">
        <v>26200</v>
      </c>
      <c r="I157" s="208">
        <v>28300</v>
      </c>
      <c r="J157" s="208">
        <v>30400</v>
      </c>
      <c r="K157" s="208">
        <v>32500</v>
      </c>
      <c r="L157" s="208">
        <v>34600</v>
      </c>
      <c r="M157" s="209">
        <v>22020</v>
      </c>
      <c r="N157" s="209">
        <v>25200</v>
      </c>
      <c r="O157" s="209">
        <v>28320</v>
      </c>
      <c r="P157" s="209">
        <v>31440</v>
      </c>
      <c r="Q157" s="209">
        <v>33960</v>
      </c>
      <c r="R157" s="209">
        <v>36480</v>
      </c>
      <c r="S157" s="209">
        <v>39000</v>
      </c>
      <c r="T157" s="209">
        <v>41520</v>
      </c>
      <c r="U157" s="165" t="s">
        <v>286</v>
      </c>
      <c r="V157" s="208">
        <v>21200</v>
      </c>
      <c r="W157" s="208">
        <v>24200</v>
      </c>
      <c r="X157" s="208">
        <v>27250</v>
      </c>
      <c r="Y157" s="208">
        <v>30250</v>
      </c>
      <c r="Z157" s="208">
        <v>32700</v>
      </c>
      <c r="AA157" s="208">
        <v>35100</v>
      </c>
      <c r="AB157" s="208">
        <v>37550</v>
      </c>
      <c r="AC157" s="208">
        <v>39950</v>
      </c>
      <c r="AD157" s="209">
        <v>25440</v>
      </c>
      <c r="AE157" s="209">
        <v>29040</v>
      </c>
      <c r="AF157" s="209">
        <v>32700</v>
      </c>
      <c r="AG157" s="209">
        <v>36300</v>
      </c>
      <c r="AH157" s="209">
        <v>39240</v>
      </c>
      <c r="AI157" s="209">
        <v>42120</v>
      </c>
      <c r="AJ157" s="209">
        <v>45060</v>
      </c>
      <c r="AK157" s="209">
        <v>47940</v>
      </c>
      <c r="AL157" s="165" t="s">
        <v>727</v>
      </c>
      <c r="AM157" s="165" t="s">
        <v>727</v>
      </c>
      <c r="AN157" s="165" t="s">
        <v>288</v>
      </c>
      <c r="AO157" s="165">
        <v>0</v>
      </c>
      <c r="AP157" s="165" t="s">
        <v>728</v>
      </c>
      <c r="AQ157" s="165" t="s">
        <v>290</v>
      </c>
      <c r="AR157" s="165">
        <v>307</v>
      </c>
      <c r="AS157" s="165" t="s">
        <v>728</v>
      </c>
    </row>
    <row r="158" spans="1:45">
      <c r="A158" s="165" t="str">
        <f t="shared" si="2"/>
        <v>5/13/2016 - 4/13/2017McLennan</v>
      </c>
      <c r="B158" s="165" t="s">
        <v>731</v>
      </c>
      <c r="C158" s="165" t="s">
        <v>90</v>
      </c>
      <c r="D158" s="165">
        <v>51000</v>
      </c>
      <c r="E158" s="208">
        <v>18350</v>
      </c>
      <c r="F158" s="208">
        <v>21000</v>
      </c>
      <c r="G158" s="208">
        <v>23600</v>
      </c>
      <c r="H158" s="208">
        <v>26200</v>
      </c>
      <c r="I158" s="208">
        <v>28300</v>
      </c>
      <c r="J158" s="208">
        <v>30400</v>
      </c>
      <c r="K158" s="208">
        <v>32500</v>
      </c>
      <c r="L158" s="208">
        <v>34600</v>
      </c>
      <c r="M158" s="209">
        <v>22020</v>
      </c>
      <c r="N158" s="209">
        <v>25200</v>
      </c>
      <c r="O158" s="209">
        <v>28320</v>
      </c>
      <c r="P158" s="209">
        <v>31440</v>
      </c>
      <c r="Q158" s="209">
        <v>33960</v>
      </c>
      <c r="R158" s="209">
        <v>36480</v>
      </c>
      <c r="S158" s="209">
        <v>39000</v>
      </c>
      <c r="T158" s="209">
        <v>41520</v>
      </c>
      <c r="U158" s="165" t="s">
        <v>286</v>
      </c>
      <c r="V158" s="208">
        <v>20300</v>
      </c>
      <c r="W158" s="208">
        <v>23200</v>
      </c>
      <c r="X158" s="208">
        <v>26100</v>
      </c>
      <c r="Y158" s="208">
        <v>29000</v>
      </c>
      <c r="Z158" s="208">
        <v>31350</v>
      </c>
      <c r="AA158" s="208">
        <v>33650</v>
      </c>
      <c r="AB158" s="208">
        <v>36000</v>
      </c>
      <c r="AC158" s="208">
        <v>38300</v>
      </c>
      <c r="AD158" s="209">
        <v>24360</v>
      </c>
      <c r="AE158" s="209">
        <v>27840</v>
      </c>
      <c r="AF158" s="209">
        <v>31320</v>
      </c>
      <c r="AG158" s="209">
        <v>34800</v>
      </c>
      <c r="AH158" s="209">
        <v>37620</v>
      </c>
      <c r="AI158" s="209">
        <v>40380</v>
      </c>
      <c r="AJ158" s="209">
        <v>43200</v>
      </c>
      <c r="AK158" s="209">
        <v>45960</v>
      </c>
      <c r="AL158" s="165" t="s">
        <v>730</v>
      </c>
      <c r="AM158" s="165" t="s">
        <v>730</v>
      </c>
      <c r="AN158" s="165" t="s">
        <v>288</v>
      </c>
      <c r="AO158" s="165">
        <v>1</v>
      </c>
      <c r="AP158" s="165" t="s">
        <v>731</v>
      </c>
      <c r="AQ158" s="165" t="s">
        <v>290</v>
      </c>
      <c r="AR158" s="165">
        <v>309</v>
      </c>
      <c r="AS158" s="165" t="s">
        <v>731</v>
      </c>
    </row>
    <row r="159" spans="1:45">
      <c r="A159" s="165" t="str">
        <f t="shared" si="2"/>
        <v>5/13/2016 - 4/13/2017McMullen</v>
      </c>
      <c r="B159" s="165" t="s">
        <v>734</v>
      </c>
      <c r="C159" s="165" t="s">
        <v>215</v>
      </c>
      <c r="D159" s="165">
        <v>58100</v>
      </c>
      <c r="E159" s="208">
        <v>19750</v>
      </c>
      <c r="F159" s="208">
        <v>22550</v>
      </c>
      <c r="G159" s="208">
        <v>25350</v>
      </c>
      <c r="H159" s="208">
        <v>28150</v>
      </c>
      <c r="I159" s="208">
        <v>30450</v>
      </c>
      <c r="J159" s="208">
        <v>32700</v>
      </c>
      <c r="K159" s="208">
        <v>34950</v>
      </c>
      <c r="L159" s="208">
        <v>37200</v>
      </c>
      <c r="M159" s="209">
        <v>23700</v>
      </c>
      <c r="N159" s="209">
        <v>27060</v>
      </c>
      <c r="O159" s="209">
        <v>30420</v>
      </c>
      <c r="P159" s="209">
        <v>33780</v>
      </c>
      <c r="Q159" s="209">
        <v>36540</v>
      </c>
      <c r="R159" s="209">
        <v>39240</v>
      </c>
      <c r="S159" s="209">
        <v>41940</v>
      </c>
      <c r="T159" s="209">
        <v>44640</v>
      </c>
      <c r="U159" s="165" t="s">
        <v>286</v>
      </c>
      <c r="V159" s="208">
        <v>21700</v>
      </c>
      <c r="W159" s="208">
        <v>24800</v>
      </c>
      <c r="X159" s="208">
        <v>27900</v>
      </c>
      <c r="Y159" s="208">
        <v>31000</v>
      </c>
      <c r="Z159" s="208">
        <v>33500</v>
      </c>
      <c r="AA159" s="208">
        <v>36000</v>
      </c>
      <c r="AB159" s="208">
        <v>38450</v>
      </c>
      <c r="AC159" s="208">
        <v>40950</v>
      </c>
      <c r="AD159" s="209">
        <v>26040</v>
      </c>
      <c r="AE159" s="209">
        <v>29760</v>
      </c>
      <c r="AF159" s="209">
        <v>33480</v>
      </c>
      <c r="AG159" s="209">
        <v>37200</v>
      </c>
      <c r="AH159" s="209">
        <v>40200</v>
      </c>
      <c r="AI159" s="209">
        <v>43200</v>
      </c>
      <c r="AJ159" s="209">
        <v>46140</v>
      </c>
      <c r="AK159" s="209">
        <v>49140</v>
      </c>
      <c r="AL159" s="165" t="s">
        <v>733</v>
      </c>
      <c r="AM159" s="165" t="s">
        <v>733</v>
      </c>
      <c r="AN159" s="165" t="s">
        <v>288</v>
      </c>
      <c r="AO159" s="165">
        <v>0</v>
      </c>
      <c r="AP159" s="165" t="s">
        <v>734</v>
      </c>
      <c r="AQ159" s="165" t="s">
        <v>290</v>
      </c>
      <c r="AR159" s="165">
        <v>311</v>
      </c>
      <c r="AS159" s="165" t="s">
        <v>734</v>
      </c>
    </row>
    <row r="160" spans="1:45">
      <c r="A160" s="165" t="str">
        <f t="shared" si="2"/>
        <v>5/13/2016 - 4/13/2017Madison</v>
      </c>
      <c r="B160" s="165" t="s">
        <v>737</v>
      </c>
      <c r="C160" s="165" t="s">
        <v>208</v>
      </c>
      <c r="D160" s="165">
        <v>50600</v>
      </c>
      <c r="E160" s="208">
        <v>18350</v>
      </c>
      <c r="F160" s="208">
        <v>21000</v>
      </c>
      <c r="G160" s="208">
        <v>23600</v>
      </c>
      <c r="H160" s="208">
        <v>26200</v>
      </c>
      <c r="I160" s="208">
        <v>28300</v>
      </c>
      <c r="J160" s="208">
        <v>30400</v>
      </c>
      <c r="K160" s="208">
        <v>32500</v>
      </c>
      <c r="L160" s="208">
        <v>34600</v>
      </c>
      <c r="M160" s="209">
        <v>22020</v>
      </c>
      <c r="N160" s="209">
        <v>25200</v>
      </c>
      <c r="O160" s="209">
        <v>28320</v>
      </c>
      <c r="P160" s="209">
        <v>31440</v>
      </c>
      <c r="Q160" s="209">
        <v>33960</v>
      </c>
      <c r="R160" s="209">
        <v>36480</v>
      </c>
      <c r="S160" s="209">
        <v>39000</v>
      </c>
      <c r="T160" s="209">
        <v>41520</v>
      </c>
      <c r="U160" s="165" t="s">
        <v>301</v>
      </c>
      <c r="AL160" s="165" t="s">
        <v>736</v>
      </c>
      <c r="AM160" s="165" t="s">
        <v>736</v>
      </c>
      <c r="AN160" s="165" t="s">
        <v>288</v>
      </c>
      <c r="AO160" s="165">
        <v>0</v>
      </c>
      <c r="AP160" s="165" t="s">
        <v>737</v>
      </c>
      <c r="AQ160" s="165" t="s">
        <v>290</v>
      </c>
      <c r="AR160" s="165">
        <v>313</v>
      </c>
      <c r="AS160" s="165" t="s">
        <v>737</v>
      </c>
    </row>
    <row r="161" spans="1:45">
      <c r="A161" s="165" t="str">
        <f t="shared" si="2"/>
        <v>5/13/2016 - 4/13/2017Marion</v>
      </c>
      <c r="B161" s="165" t="s">
        <v>740</v>
      </c>
      <c r="C161" s="165" t="s">
        <v>209</v>
      </c>
      <c r="D161" s="165">
        <v>47400</v>
      </c>
      <c r="E161" s="208">
        <v>18350</v>
      </c>
      <c r="F161" s="208">
        <v>21000</v>
      </c>
      <c r="G161" s="208">
        <v>23600</v>
      </c>
      <c r="H161" s="208">
        <v>26200</v>
      </c>
      <c r="I161" s="208">
        <v>28300</v>
      </c>
      <c r="J161" s="208">
        <v>30400</v>
      </c>
      <c r="K161" s="208">
        <v>32500</v>
      </c>
      <c r="L161" s="208">
        <v>34600</v>
      </c>
      <c r="M161" s="209">
        <v>22020</v>
      </c>
      <c r="N161" s="209">
        <v>25200</v>
      </c>
      <c r="O161" s="209">
        <v>28320</v>
      </c>
      <c r="P161" s="209">
        <v>31440</v>
      </c>
      <c r="Q161" s="209">
        <v>33960</v>
      </c>
      <c r="R161" s="209">
        <v>36480</v>
      </c>
      <c r="S161" s="209">
        <v>39000</v>
      </c>
      <c r="T161" s="209">
        <v>41520</v>
      </c>
      <c r="U161" s="165" t="s">
        <v>286</v>
      </c>
      <c r="V161" s="208">
        <v>18550</v>
      </c>
      <c r="W161" s="208">
        <v>21200</v>
      </c>
      <c r="X161" s="208">
        <v>23850</v>
      </c>
      <c r="Y161" s="208">
        <v>26450</v>
      </c>
      <c r="Z161" s="208">
        <v>28600</v>
      </c>
      <c r="AA161" s="208">
        <v>30700</v>
      </c>
      <c r="AB161" s="208">
        <v>32800</v>
      </c>
      <c r="AC161" s="208">
        <v>34950</v>
      </c>
      <c r="AD161" s="209">
        <v>22260</v>
      </c>
      <c r="AE161" s="209">
        <v>25440</v>
      </c>
      <c r="AF161" s="209">
        <v>28620</v>
      </c>
      <c r="AG161" s="209">
        <v>31740</v>
      </c>
      <c r="AH161" s="209">
        <v>34320</v>
      </c>
      <c r="AI161" s="209">
        <v>36840</v>
      </c>
      <c r="AJ161" s="209">
        <v>39360</v>
      </c>
      <c r="AK161" s="209">
        <v>41940</v>
      </c>
      <c r="AL161" s="165" t="s">
        <v>739</v>
      </c>
      <c r="AM161" s="165" t="s">
        <v>739</v>
      </c>
      <c r="AN161" s="165" t="s">
        <v>288</v>
      </c>
      <c r="AO161" s="165">
        <v>0</v>
      </c>
      <c r="AP161" s="165" t="s">
        <v>740</v>
      </c>
      <c r="AQ161" s="165" t="s">
        <v>290</v>
      </c>
      <c r="AR161" s="165">
        <v>315</v>
      </c>
      <c r="AS161" s="165" t="s">
        <v>740</v>
      </c>
    </row>
    <row r="162" spans="1:45">
      <c r="A162" s="165" t="str">
        <f t="shared" si="2"/>
        <v>5/13/2016 - 4/13/2017Martin</v>
      </c>
      <c r="B162" s="165" t="s">
        <v>743</v>
      </c>
      <c r="C162" s="165" t="s">
        <v>210</v>
      </c>
      <c r="D162" s="165">
        <v>51000</v>
      </c>
      <c r="E162" s="208">
        <v>18450</v>
      </c>
      <c r="F162" s="208">
        <v>21050</v>
      </c>
      <c r="G162" s="208">
        <v>23700</v>
      </c>
      <c r="H162" s="208">
        <v>26300</v>
      </c>
      <c r="I162" s="208">
        <v>28450</v>
      </c>
      <c r="J162" s="208">
        <v>30550</v>
      </c>
      <c r="K162" s="208">
        <v>32650</v>
      </c>
      <c r="L162" s="208">
        <v>34750</v>
      </c>
      <c r="M162" s="209">
        <v>22140</v>
      </c>
      <c r="N162" s="209">
        <v>25260</v>
      </c>
      <c r="O162" s="209">
        <v>28440</v>
      </c>
      <c r="P162" s="209">
        <v>31560</v>
      </c>
      <c r="Q162" s="209">
        <v>34140</v>
      </c>
      <c r="R162" s="209">
        <v>36660</v>
      </c>
      <c r="S162" s="209">
        <v>39180</v>
      </c>
      <c r="T162" s="209">
        <v>41700</v>
      </c>
      <c r="U162" s="165" t="s">
        <v>286</v>
      </c>
      <c r="V162" s="208">
        <v>19550</v>
      </c>
      <c r="W162" s="208">
        <v>22350</v>
      </c>
      <c r="X162" s="208">
        <v>25150</v>
      </c>
      <c r="Y162" s="208">
        <v>27900</v>
      </c>
      <c r="Z162" s="208">
        <v>30150</v>
      </c>
      <c r="AA162" s="208">
        <v>32400</v>
      </c>
      <c r="AB162" s="208">
        <v>34600</v>
      </c>
      <c r="AC162" s="208">
        <v>36850</v>
      </c>
      <c r="AD162" s="209">
        <v>23460</v>
      </c>
      <c r="AE162" s="209">
        <v>26820</v>
      </c>
      <c r="AF162" s="209">
        <v>30180</v>
      </c>
      <c r="AG162" s="209">
        <v>33480</v>
      </c>
      <c r="AH162" s="209">
        <v>36180</v>
      </c>
      <c r="AI162" s="209">
        <v>38880</v>
      </c>
      <c r="AJ162" s="209">
        <v>41520</v>
      </c>
      <c r="AK162" s="209">
        <v>44220</v>
      </c>
      <c r="AL162" s="165" t="s">
        <v>742</v>
      </c>
      <c r="AM162" s="165" t="s">
        <v>742</v>
      </c>
      <c r="AN162" s="165" t="s">
        <v>288</v>
      </c>
      <c r="AO162" s="165">
        <v>1</v>
      </c>
      <c r="AP162" s="165" t="s">
        <v>743</v>
      </c>
      <c r="AQ162" s="165" t="s">
        <v>290</v>
      </c>
      <c r="AR162" s="165">
        <v>317</v>
      </c>
      <c r="AS162" s="165" t="s">
        <v>743</v>
      </c>
    </row>
    <row r="163" spans="1:45">
      <c r="A163" s="165" t="str">
        <f t="shared" si="2"/>
        <v>5/13/2016 - 4/13/2017Mason</v>
      </c>
      <c r="B163" s="165" t="s">
        <v>746</v>
      </c>
      <c r="C163" s="165" t="s">
        <v>211</v>
      </c>
      <c r="D163" s="165">
        <v>61100</v>
      </c>
      <c r="E163" s="208">
        <v>21400</v>
      </c>
      <c r="F163" s="208">
        <v>24450</v>
      </c>
      <c r="G163" s="208">
        <v>27500</v>
      </c>
      <c r="H163" s="208">
        <v>30550</v>
      </c>
      <c r="I163" s="208">
        <v>33000</v>
      </c>
      <c r="J163" s="208">
        <v>35450</v>
      </c>
      <c r="K163" s="208">
        <v>37900</v>
      </c>
      <c r="L163" s="208">
        <v>40350</v>
      </c>
      <c r="M163" s="209">
        <v>25680</v>
      </c>
      <c r="N163" s="209">
        <v>29340</v>
      </c>
      <c r="O163" s="209">
        <v>33000</v>
      </c>
      <c r="P163" s="209">
        <v>36660</v>
      </c>
      <c r="Q163" s="209">
        <v>39600</v>
      </c>
      <c r="R163" s="209">
        <v>42540</v>
      </c>
      <c r="S163" s="209">
        <v>45480</v>
      </c>
      <c r="T163" s="209">
        <v>48420</v>
      </c>
      <c r="U163" s="165" t="s">
        <v>286</v>
      </c>
      <c r="V163" s="208">
        <v>22400</v>
      </c>
      <c r="W163" s="208">
        <v>25600</v>
      </c>
      <c r="X163" s="208">
        <v>28800</v>
      </c>
      <c r="Y163" s="208">
        <v>32000</v>
      </c>
      <c r="Z163" s="208">
        <v>34600</v>
      </c>
      <c r="AA163" s="208">
        <v>37150</v>
      </c>
      <c r="AB163" s="208">
        <v>39700</v>
      </c>
      <c r="AC163" s="208">
        <v>42250</v>
      </c>
      <c r="AD163" s="209">
        <v>26880</v>
      </c>
      <c r="AE163" s="209">
        <v>30720</v>
      </c>
      <c r="AF163" s="209">
        <v>34560</v>
      </c>
      <c r="AG163" s="209">
        <v>38400</v>
      </c>
      <c r="AH163" s="209">
        <v>41520</v>
      </c>
      <c r="AI163" s="209">
        <v>44580</v>
      </c>
      <c r="AJ163" s="209">
        <v>47640</v>
      </c>
      <c r="AK163" s="209">
        <v>50700</v>
      </c>
      <c r="AL163" s="165" t="s">
        <v>745</v>
      </c>
      <c r="AM163" s="165" t="s">
        <v>745</v>
      </c>
      <c r="AN163" s="165" t="s">
        <v>288</v>
      </c>
      <c r="AO163" s="165">
        <v>0</v>
      </c>
      <c r="AP163" s="165" t="s">
        <v>746</v>
      </c>
      <c r="AQ163" s="165" t="s">
        <v>290</v>
      </c>
      <c r="AR163" s="165">
        <v>319</v>
      </c>
      <c r="AS163" s="165" t="s">
        <v>746</v>
      </c>
    </row>
    <row r="164" spans="1:45">
      <c r="A164" s="165" t="str">
        <f t="shared" si="2"/>
        <v>5/13/2016 - 4/13/2017Matagorda</v>
      </c>
      <c r="B164" s="165" t="s">
        <v>749</v>
      </c>
      <c r="C164" s="165" t="s">
        <v>212</v>
      </c>
      <c r="D164" s="165">
        <v>52500</v>
      </c>
      <c r="E164" s="208">
        <v>18400</v>
      </c>
      <c r="F164" s="208">
        <v>21000</v>
      </c>
      <c r="G164" s="208">
        <v>23650</v>
      </c>
      <c r="H164" s="208">
        <v>26250</v>
      </c>
      <c r="I164" s="208">
        <v>28350</v>
      </c>
      <c r="J164" s="208">
        <v>30450</v>
      </c>
      <c r="K164" s="208">
        <v>32550</v>
      </c>
      <c r="L164" s="208">
        <v>34650</v>
      </c>
      <c r="M164" s="209">
        <v>22080</v>
      </c>
      <c r="N164" s="209">
        <v>25200</v>
      </c>
      <c r="O164" s="209">
        <v>28380</v>
      </c>
      <c r="P164" s="209">
        <v>31500</v>
      </c>
      <c r="Q164" s="209">
        <v>34020</v>
      </c>
      <c r="R164" s="209">
        <v>36540</v>
      </c>
      <c r="S164" s="209">
        <v>39060</v>
      </c>
      <c r="T164" s="209">
        <v>41580</v>
      </c>
      <c r="U164" s="165" t="s">
        <v>286</v>
      </c>
      <c r="V164" s="208">
        <v>18900</v>
      </c>
      <c r="W164" s="208">
        <v>21600</v>
      </c>
      <c r="X164" s="208">
        <v>24300</v>
      </c>
      <c r="Y164" s="208">
        <v>26950</v>
      </c>
      <c r="Z164" s="208">
        <v>29150</v>
      </c>
      <c r="AA164" s="208">
        <v>31300</v>
      </c>
      <c r="AB164" s="208">
        <v>33450</v>
      </c>
      <c r="AC164" s="208">
        <v>35600</v>
      </c>
      <c r="AD164" s="209">
        <v>22680</v>
      </c>
      <c r="AE164" s="209">
        <v>25920</v>
      </c>
      <c r="AF164" s="209">
        <v>29160</v>
      </c>
      <c r="AG164" s="209">
        <v>32340</v>
      </c>
      <c r="AH164" s="209">
        <v>34980</v>
      </c>
      <c r="AI164" s="209">
        <v>37560</v>
      </c>
      <c r="AJ164" s="209">
        <v>40140</v>
      </c>
      <c r="AK164" s="209">
        <v>42720</v>
      </c>
      <c r="AL164" s="165" t="s">
        <v>748</v>
      </c>
      <c r="AM164" s="165" t="s">
        <v>748</v>
      </c>
      <c r="AN164" s="165" t="s">
        <v>288</v>
      </c>
      <c r="AO164" s="165">
        <v>0</v>
      </c>
      <c r="AP164" s="165" t="s">
        <v>749</v>
      </c>
      <c r="AQ164" s="165" t="s">
        <v>290</v>
      </c>
      <c r="AR164" s="165">
        <v>321</v>
      </c>
      <c r="AS164" s="165" t="s">
        <v>749</v>
      </c>
    </row>
    <row r="165" spans="1:45">
      <c r="A165" s="165" t="str">
        <f t="shared" si="2"/>
        <v>5/13/2016 - 4/13/2017Maverick</v>
      </c>
      <c r="B165" s="165" t="s">
        <v>752</v>
      </c>
      <c r="C165" s="165" t="s">
        <v>213</v>
      </c>
      <c r="D165" s="165">
        <v>35700</v>
      </c>
      <c r="E165" s="208">
        <v>18350</v>
      </c>
      <c r="F165" s="208">
        <v>21000</v>
      </c>
      <c r="G165" s="208">
        <v>23600</v>
      </c>
      <c r="H165" s="208">
        <v>26200</v>
      </c>
      <c r="I165" s="208">
        <v>28300</v>
      </c>
      <c r="J165" s="208">
        <v>30400</v>
      </c>
      <c r="K165" s="208">
        <v>32500</v>
      </c>
      <c r="L165" s="208">
        <v>34600</v>
      </c>
      <c r="M165" s="209">
        <v>22020</v>
      </c>
      <c r="N165" s="209">
        <v>25200</v>
      </c>
      <c r="O165" s="209">
        <v>28320</v>
      </c>
      <c r="P165" s="209">
        <v>31440</v>
      </c>
      <c r="Q165" s="209">
        <v>33960</v>
      </c>
      <c r="R165" s="209">
        <v>36480</v>
      </c>
      <c r="S165" s="209">
        <v>39000</v>
      </c>
      <c r="T165" s="209">
        <v>41520</v>
      </c>
      <c r="U165" s="165" t="s">
        <v>286</v>
      </c>
      <c r="V165" s="208">
        <v>19500</v>
      </c>
      <c r="W165" s="208">
        <v>22250</v>
      </c>
      <c r="X165" s="208">
        <v>25050</v>
      </c>
      <c r="Y165" s="208">
        <v>27800</v>
      </c>
      <c r="Z165" s="208">
        <v>30050</v>
      </c>
      <c r="AA165" s="208">
        <v>32250</v>
      </c>
      <c r="AB165" s="208">
        <v>34500</v>
      </c>
      <c r="AC165" s="208">
        <v>36700</v>
      </c>
      <c r="AD165" s="209">
        <v>23400</v>
      </c>
      <c r="AE165" s="209">
        <v>26700</v>
      </c>
      <c r="AF165" s="209">
        <v>30060</v>
      </c>
      <c r="AG165" s="209">
        <v>33360</v>
      </c>
      <c r="AH165" s="209">
        <v>36060</v>
      </c>
      <c r="AI165" s="209">
        <v>38700</v>
      </c>
      <c r="AJ165" s="209">
        <v>41400</v>
      </c>
      <c r="AK165" s="209">
        <v>44040</v>
      </c>
      <c r="AL165" s="165" t="s">
        <v>751</v>
      </c>
      <c r="AM165" s="165" t="s">
        <v>751</v>
      </c>
      <c r="AN165" s="165" t="s">
        <v>288</v>
      </c>
      <c r="AO165" s="165">
        <v>0</v>
      </c>
      <c r="AP165" s="165" t="s">
        <v>752</v>
      </c>
      <c r="AQ165" s="165" t="s">
        <v>290</v>
      </c>
      <c r="AR165" s="165">
        <v>323</v>
      </c>
      <c r="AS165" s="165" t="s">
        <v>752</v>
      </c>
    </row>
    <row r="166" spans="1:45">
      <c r="A166" s="165" t="str">
        <f t="shared" si="2"/>
        <v>5/13/2016 - 4/13/2017Medina</v>
      </c>
      <c r="B166" s="165" t="s">
        <v>755</v>
      </c>
      <c r="C166" s="165" t="s">
        <v>216</v>
      </c>
      <c r="D166" s="165">
        <v>63600</v>
      </c>
      <c r="E166" s="208">
        <v>22300</v>
      </c>
      <c r="F166" s="208">
        <v>25450</v>
      </c>
      <c r="G166" s="208">
        <v>28650</v>
      </c>
      <c r="H166" s="208">
        <v>31800</v>
      </c>
      <c r="I166" s="208">
        <v>34350</v>
      </c>
      <c r="J166" s="208">
        <v>36900</v>
      </c>
      <c r="K166" s="208">
        <v>39450</v>
      </c>
      <c r="L166" s="208">
        <v>42000</v>
      </c>
      <c r="M166" s="209">
        <v>26760</v>
      </c>
      <c r="N166" s="209">
        <v>30540</v>
      </c>
      <c r="O166" s="209">
        <v>34380</v>
      </c>
      <c r="P166" s="209">
        <v>38160</v>
      </c>
      <c r="Q166" s="209">
        <v>41220</v>
      </c>
      <c r="R166" s="209">
        <v>44280</v>
      </c>
      <c r="S166" s="209">
        <v>47340</v>
      </c>
      <c r="T166" s="209">
        <v>50400</v>
      </c>
      <c r="U166" s="165" t="s">
        <v>286</v>
      </c>
      <c r="V166" s="208">
        <v>22500</v>
      </c>
      <c r="W166" s="208">
        <v>25700</v>
      </c>
      <c r="X166" s="208">
        <v>28900</v>
      </c>
      <c r="Y166" s="208">
        <v>32100</v>
      </c>
      <c r="Z166" s="208">
        <v>34700</v>
      </c>
      <c r="AA166" s="208">
        <v>37250</v>
      </c>
      <c r="AB166" s="208">
        <v>39850</v>
      </c>
      <c r="AC166" s="208">
        <v>42400</v>
      </c>
      <c r="AD166" s="209">
        <v>27000</v>
      </c>
      <c r="AE166" s="209">
        <v>30840</v>
      </c>
      <c r="AF166" s="209">
        <v>34680</v>
      </c>
      <c r="AG166" s="209">
        <v>38520</v>
      </c>
      <c r="AH166" s="209">
        <v>41640</v>
      </c>
      <c r="AI166" s="209">
        <v>44700</v>
      </c>
      <c r="AJ166" s="209">
        <v>47820</v>
      </c>
      <c r="AK166" s="209">
        <v>50880</v>
      </c>
      <c r="AL166" s="165" t="s">
        <v>754</v>
      </c>
      <c r="AM166" s="165" t="s">
        <v>754</v>
      </c>
      <c r="AN166" s="165" t="s">
        <v>288</v>
      </c>
      <c r="AO166" s="165">
        <v>1</v>
      </c>
      <c r="AP166" s="165" t="s">
        <v>755</v>
      </c>
      <c r="AQ166" s="165" t="s">
        <v>290</v>
      </c>
      <c r="AR166" s="165">
        <v>325</v>
      </c>
      <c r="AS166" s="165" t="s">
        <v>755</v>
      </c>
    </row>
    <row r="167" spans="1:45">
      <c r="A167" s="165" t="str">
        <f t="shared" si="2"/>
        <v>5/13/2016 - 4/13/2017Menard</v>
      </c>
      <c r="B167" s="165" t="s">
        <v>758</v>
      </c>
      <c r="C167" s="165" t="s">
        <v>217</v>
      </c>
      <c r="D167" s="165">
        <v>42300</v>
      </c>
      <c r="E167" s="208">
        <v>18350</v>
      </c>
      <c r="F167" s="208">
        <v>21000</v>
      </c>
      <c r="G167" s="208">
        <v>23600</v>
      </c>
      <c r="H167" s="208">
        <v>26200</v>
      </c>
      <c r="I167" s="208">
        <v>28300</v>
      </c>
      <c r="J167" s="208">
        <v>30400</v>
      </c>
      <c r="K167" s="208">
        <v>32500</v>
      </c>
      <c r="L167" s="208">
        <v>34600</v>
      </c>
      <c r="M167" s="209">
        <v>22020</v>
      </c>
      <c r="N167" s="209">
        <v>25200</v>
      </c>
      <c r="O167" s="209">
        <v>28320</v>
      </c>
      <c r="P167" s="209">
        <v>31440</v>
      </c>
      <c r="Q167" s="209">
        <v>33960</v>
      </c>
      <c r="R167" s="209">
        <v>36480</v>
      </c>
      <c r="S167" s="209">
        <v>39000</v>
      </c>
      <c r="T167" s="209">
        <v>41520</v>
      </c>
      <c r="U167" s="165" t="s">
        <v>286</v>
      </c>
      <c r="V167" s="208">
        <v>23950</v>
      </c>
      <c r="W167" s="208">
        <v>27350</v>
      </c>
      <c r="X167" s="208">
        <v>30750</v>
      </c>
      <c r="Y167" s="208">
        <v>34150</v>
      </c>
      <c r="Z167" s="208">
        <v>36900</v>
      </c>
      <c r="AA167" s="208">
        <v>39650</v>
      </c>
      <c r="AB167" s="208">
        <v>42350</v>
      </c>
      <c r="AC167" s="208">
        <v>45100</v>
      </c>
      <c r="AD167" s="209">
        <v>28740</v>
      </c>
      <c r="AE167" s="209">
        <v>32820</v>
      </c>
      <c r="AF167" s="209">
        <v>36900</v>
      </c>
      <c r="AG167" s="209">
        <v>40980</v>
      </c>
      <c r="AH167" s="209">
        <v>44280</v>
      </c>
      <c r="AI167" s="209">
        <v>47580</v>
      </c>
      <c r="AJ167" s="209">
        <v>50820</v>
      </c>
      <c r="AK167" s="209">
        <v>54120</v>
      </c>
      <c r="AL167" s="165" t="s">
        <v>757</v>
      </c>
      <c r="AM167" s="165" t="s">
        <v>757</v>
      </c>
      <c r="AN167" s="165" t="s">
        <v>288</v>
      </c>
      <c r="AO167" s="165">
        <v>0</v>
      </c>
      <c r="AP167" s="165" t="s">
        <v>758</v>
      </c>
      <c r="AQ167" s="165" t="s">
        <v>290</v>
      </c>
      <c r="AR167" s="165">
        <v>327</v>
      </c>
      <c r="AS167" s="165" t="s">
        <v>758</v>
      </c>
    </row>
    <row r="168" spans="1:45">
      <c r="A168" s="165" t="str">
        <f t="shared" si="2"/>
        <v>5/13/2016 - 4/13/2017Midland</v>
      </c>
      <c r="B168" s="165" t="s">
        <v>761</v>
      </c>
      <c r="C168" s="165" t="s">
        <v>71</v>
      </c>
      <c r="D168" s="165">
        <v>87500</v>
      </c>
      <c r="E168" s="208">
        <v>26600</v>
      </c>
      <c r="F168" s="208">
        <v>30400</v>
      </c>
      <c r="G168" s="208">
        <v>34200</v>
      </c>
      <c r="H168" s="208">
        <v>37950</v>
      </c>
      <c r="I168" s="208">
        <v>41000</v>
      </c>
      <c r="J168" s="208">
        <v>44050</v>
      </c>
      <c r="K168" s="208">
        <v>47100</v>
      </c>
      <c r="L168" s="208">
        <v>50100</v>
      </c>
      <c r="M168" s="209">
        <v>31920</v>
      </c>
      <c r="N168" s="209">
        <v>36480</v>
      </c>
      <c r="O168" s="209">
        <v>41040</v>
      </c>
      <c r="P168" s="209">
        <v>45540</v>
      </c>
      <c r="Q168" s="209">
        <v>49200</v>
      </c>
      <c r="R168" s="209">
        <v>52860</v>
      </c>
      <c r="S168" s="209">
        <v>56520</v>
      </c>
      <c r="T168" s="209">
        <v>60120</v>
      </c>
      <c r="U168" s="165" t="s">
        <v>286</v>
      </c>
      <c r="V168" s="208">
        <v>30650</v>
      </c>
      <c r="W168" s="208">
        <v>35000</v>
      </c>
      <c r="X168" s="208">
        <v>39400</v>
      </c>
      <c r="Y168" s="208">
        <v>43750</v>
      </c>
      <c r="Z168" s="208">
        <v>47250</v>
      </c>
      <c r="AA168" s="208">
        <v>50750</v>
      </c>
      <c r="AB168" s="208">
        <v>54250</v>
      </c>
      <c r="AC168" s="208">
        <v>57750</v>
      </c>
      <c r="AD168" s="209">
        <v>36780</v>
      </c>
      <c r="AE168" s="209">
        <v>42000</v>
      </c>
      <c r="AF168" s="209">
        <v>47280</v>
      </c>
      <c r="AG168" s="209">
        <v>52500</v>
      </c>
      <c r="AH168" s="209">
        <v>56700</v>
      </c>
      <c r="AI168" s="209">
        <v>60900</v>
      </c>
      <c r="AJ168" s="209">
        <v>65100</v>
      </c>
      <c r="AK168" s="209">
        <v>69300</v>
      </c>
      <c r="AL168" s="165" t="s">
        <v>760</v>
      </c>
      <c r="AM168" s="165" t="s">
        <v>760</v>
      </c>
      <c r="AN168" s="165" t="s">
        <v>288</v>
      </c>
      <c r="AO168" s="165">
        <v>1</v>
      </c>
      <c r="AP168" s="165" t="s">
        <v>761</v>
      </c>
      <c r="AQ168" s="165" t="s">
        <v>290</v>
      </c>
      <c r="AR168" s="165">
        <v>329</v>
      </c>
      <c r="AS168" s="165" t="s">
        <v>761</v>
      </c>
    </row>
    <row r="169" spans="1:45">
      <c r="A169" s="165" t="str">
        <f t="shared" si="2"/>
        <v>5/13/2016 - 4/13/2017Milam</v>
      </c>
      <c r="B169" s="165" t="s">
        <v>764</v>
      </c>
      <c r="C169" s="165" t="s">
        <v>218</v>
      </c>
      <c r="D169" s="165">
        <v>51200</v>
      </c>
      <c r="E169" s="208">
        <v>18350</v>
      </c>
      <c r="F169" s="208">
        <v>21000</v>
      </c>
      <c r="G169" s="208">
        <v>23600</v>
      </c>
      <c r="H169" s="208">
        <v>26200</v>
      </c>
      <c r="I169" s="208">
        <v>28300</v>
      </c>
      <c r="J169" s="208">
        <v>30400</v>
      </c>
      <c r="K169" s="208">
        <v>32500</v>
      </c>
      <c r="L169" s="208">
        <v>34600</v>
      </c>
      <c r="M169" s="209">
        <v>22020</v>
      </c>
      <c r="N169" s="209">
        <v>25200</v>
      </c>
      <c r="O169" s="209">
        <v>28320</v>
      </c>
      <c r="P169" s="209">
        <v>31440</v>
      </c>
      <c r="Q169" s="209">
        <v>33960</v>
      </c>
      <c r="R169" s="209">
        <v>36480</v>
      </c>
      <c r="S169" s="209">
        <v>39000</v>
      </c>
      <c r="T169" s="209">
        <v>41520</v>
      </c>
      <c r="U169" s="165" t="s">
        <v>286</v>
      </c>
      <c r="V169" s="208">
        <v>18900</v>
      </c>
      <c r="W169" s="208">
        <v>21600</v>
      </c>
      <c r="X169" s="208">
        <v>24300</v>
      </c>
      <c r="Y169" s="208">
        <v>27000</v>
      </c>
      <c r="Z169" s="208">
        <v>29200</v>
      </c>
      <c r="AA169" s="208">
        <v>31350</v>
      </c>
      <c r="AB169" s="208">
        <v>33500</v>
      </c>
      <c r="AC169" s="208">
        <v>35650</v>
      </c>
      <c r="AD169" s="209">
        <v>22680</v>
      </c>
      <c r="AE169" s="209">
        <v>25920</v>
      </c>
      <c r="AF169" s="209">
        <v>29160</v>
      </c>
      <c r="AG169" s="209">
        <v>32400</v>
      </c>
      <c r="AH169" s="209">
        <v>35040</v>
      </c>
      <c r="AI169" s="209">
        <v>37620</v>
      </c>
      <c r="AJ169" s="209">
        <v>40200</v>
      </c>
      <c r="AK169" s="209">
        <v>42780</v>
      </c>
      <c r="AL169" s="165" t="s">
        <v>763</v>
      </c>
      <c r="AM169" s="165" t="s">
        <v>763</v>
      </c>
      <c r="AN169" s="165" t="s">
        <v>288</v>
      </c>
      <c r="AO169" s="165">
        <v>0</v>
      </c>
      <c r="AP169" s="165" t="s">
        <v>764</v>
      </c>
      <c r="AQ169" s="165" t="s">
        <v>290</v>
      </c>
      <c r="AR169" s="165">
        <v>331</v>
      </c>
      <c r="AS169" s="165" t="s">
        <v>764</v>
      </c>
    </row>
    <row r="170" spans="1:45">
      <c r="A170" s="165" t="str">
        <f t="shared" si="2"/>
        <v>5/13/2016 - 4/13/2017Mills</v>
      </c>
      <c r="B170" s="165" t="s">
        <v>767</v>
      </c>
      <c r="C170" s="165" t="s">
        <v>219</v>
      </c>
      <c r="D170" s="165">
        <v>52900</v>
      </c>
      <c r="E170" s="208">
        <v>18550</v>
      </c>
      <c r="F170" s="208">
        <v>21200</v>
      </c>
      <c r="G170" s="208">
        <v>23850</v>
      </c>
      <c r="H170" s="208">
        <v>26450</v>
      </c>
      <c r="I170" s="208">
        <v>28600</v>
      </c>
      <c r="J170" s="208">
        <v>30700</v>
      </c>
      <c r="K170" s="208">
        <v>32800</v>
      </c>
      <c r="L170" s="208">
        <v>34950</v>
      </c>
      <c r="M170" s="209">
        <v>22260</v>
      </c>
      <c r="N170" s="209">
        <v>25440</v>
      </c>
      <c r="O170" s="209">
        <v>28620</v>
      </c>
      <c r="P170" s="209">
        <v>31740</v>
      </c>
      <c r="Q170" s="209">
        <v>34320</v>
      </c>
      <c r="R170" s="209">
        <v>36840</v>
      </c>
      <c r="S170" s="209">
        <v>39360</v>
      </c>
      <c r="T170" s="209">
        <v>41940</v>
      </c>
      <c r="U170" s="165" t="s">
        <v>301</v>
      </c>
      <c r="AL170" s="165" t="s">
        <v>766</v>
      </c>
      <c r="AM170" s="165" t="s">
        <v>766</v>
      </c>
      <c r="AN170" s="165" t="s">
        <v>288</v>
      </c>
      <c r="AO170" s="165">
        <v>0</v>
      </c>
      <c r="AP170" s="165" t="s">
        <v>767</v>
      </c>
      <c r="AQ170" s="165" t="s">
        <v>290</v>
      </c>
      <c r="AR170" s="165">
        <v>333</v>
      </c>
      <c r="AS170" s="165" t="s">
        <v>767</v>
      </c>
    </row>
    <row r="171" spans="1:45">
      <c r="A171" s="165" t="str">
        <f t="shared" si="2"/>
        <v>5/13/2016 - 4/13/2017Mitchell</v>
      </c>
      <c r="B171" s="165" t="s">
        <v>770</v>
      </c>
      <c r="C171" s="165" t="s">
        <v>220</v>
      </c>
      <c r="D171" s="165">
        <v>54400</v>
      </c>
      <c r="E171" s="208">
        <v>19050</v>
      </c>
      <c r="F171" s="208">
        <v>21800</v>
      </c>
      <c r="G171" s="208">
        <v>24500</v>
      </c>
      <c r="H171" s="208">
        <v>27200</v>
      </c>
      <c r="I171" s="208">
        <v>29400</v>
      </c>
      <c r="J171" s="208">
        <v>31600</v>
      </c>
      <c r="K171" s="208">
        <v>33750</v>
      </c>
      <c r="L171" s="208">
        <v>35950</v>
      </c>
      <c r="M171" s="209">
        <v>22860</v>
      </c>
      <c r="N171" s="209">
        <v>26160</v>
      </c>
      <c r="O171" s="209">
        <v>29400</v>
      </c>
      <c r="P171" s="209">
        <v>32640</v>
      </c>
      <c r="Q171" s="209">
        <v>35280</v>
      </c>
      <c r="R171" s="209">
        <v>37920</v>
      </c>
      <c r="S171" s="209">
        <v>40500</v>
      </c>
      <c r="T171" s="209">
        <v>43140</v>
      </c>
      <c r="U171" s="165" t="s">
        <v>286</v>
      </c>
      <c r="V171" s="208">
        <v>22650</v>
      </c>
      <c r="W171" s="208">
        <v>25850</v>
      </c>
      <c r="X171" s="208">
        <v>29100</v>
      </c>
      <c r="Y171" s="208">
        <v>32300</v>
      </c>
      <c r="Z171" s="208">
        <v>34900</v>
      </c>
      <c r="AA171" s="208">
        <v>37500</v>
      </c>
      <c r="AB171" s="208">
        <v>40100</v>
      </c>
      <c r="AC171" s="208">
        <v>42650</v>
      </c>
      <c r="AD171" s="209">
        <v>27180</v>
      </c>
      <c r="AE171" s="209">
        <v>31020</v>
      </c>
      <c r="AF171" s="209">
        <v>34920</v>
      </c>
      <c r="AG171" s="209">
        <v>38760</v>
      </c>
      <c r="AH171" s="209">
        <v>41880</v>
      </c>
      <c r="AI171" s="209">
        <v>45000</v>
      </c>
      <c r="AJ171" s="209">
        <v>48120</v>
      </c>
      <c r="AK171" s="209">
        <v>51180</v>
      </c>
      <c r="AL171" s="165" t="s">
        <v>769</v>
      </c>
      <c r="AM171" s="165" t="s">
        <v>769</v>
      </c>
      <c r="AN171" s="165" t="s">
        <v>288</v>
      </c>
      <c r="AO171" s="165">
        <v>0</v>
      </c>
      <c r="AP171" s="165" t="s">
        <v>770</v>
      </c>
      <c r="AQ171" s="165" t="s">
        <v>290</v>
      </c>
      <c r="AR171" s="165">
        <v>335</v>
      </c>
      <c r="AS171" s="165" t="s">
        <v>770</v>
      </c>
    </row>
    <row r="172" spans="1:45">
      <c r="A172" s="165" t="str">
        <f t="shared" si="2"/>
        <v>5/13/2016 - 4/13/2017Montague</v>
      </c>
      <c r="B172" s="165" t="s">
        <v>773</v>
      </c>
      <c r="C172" s="165" t="s">
        <v>221</v>
      </c>
      <c r="D172" s="165">
        <v>56700</v>
      </c>
      <c r="E172" s="208">
        <v>19850</v>
      </c>
      <c r="F172" s="208">
        <v>22700</v>
      </c>
      <c r="G172" s="208">
        <v>25550</v>
      </c>
      <c r="H172" s="208">
        <v>28350</v>
      </c>
      <c r="I172" s="208">
        <v>30650</v>
      </c>
      <c r="J172" s="208">
        <v>32900</v>
      </c>
      <c r="K172" s="208">
        <v>35200</v>
      </c>
      <c r="L172" s="208">
        <v>37450</v>
      </c>
      <c r="M172" s="209">
        <v>23820</v>
      </c>
      <c r="N172" s="209">
        <v>27240</v>
      </c>
      <c r="O172" s="209">
        <v>30660</v>
      </c>
      <c r="P172" s="209">
        <v>34020</v>
      </c>
      <c r="Q172" s="209">
        <v>36780</v>
      </c>
      <c r="R172" s="209">
        <v>39480</v>
      </c>
      <c r="S172" s="209">
        <v>42240</v>
      </c>
      <c r="T172" s="209">
        <v>44940</v>
      </c>
      <c r="U172" s="165" t="s">
        <v>286</v>
      </c>
      <c r="V172" s="208">
        <v>20700</v>
      </c>
      <c r="W172" s="208">
        <v>23650</v>
      </c>
      <c r="X172" s="208">
        <v>26600</v>
      </c>
      <c r="Y172" s="208">
        <v>29550</v>
      </c>
      <c r="Z172" s="208">
        <v>31950</v>
      </c>
      <c r="AA172" s="208">
        <v>34300</v>
      </c>
      <c r="AB172" s="208">
        <v>36650</v>
      </c>
      <c r="AC172" s="208">
        <v>39050</v>
      </c>
      <c r="AD172" s="209">
        <v>24840</v>
      </c>
      <c r="AE172" s="209">
        <v>28380</v>
      </c>
      <c r="AF172" s="209">
        <v>31920</v>
      </c>
      <c r="AG172" s="209">
        <v>35460</v>
      </c>
      <c r="AH172" s="209">
        <v>38340</v>
      </c>
      <c r="AI172" s="209">
        <v>41160</v>
      </c>
      <c r="AJ172" s="209">
        <v>43980</v>
      </c>
      <c r="AK172" s="209">
        <v>46860</v>
      </c>
      <c r="AL172" s="165" t="s">
        <v>772</v>
      </c>
      <c r="AM172" s="165" t="s">
        <v>772</v>
      </c>
      <c r="AN172" s="165" t="s">
        <v>288</v>
      </c>
      <c r="AO172" s="165">
        <v>0</v>
      </c>
      <c r="AP172" s="165" t="s">
        <v>773</v>
      </c>
      <c r="AQ172" s="165" t="s">
        <v>290</v>
      </c>
      <c r="AR172" s="165">
        <v>337</v>
      </c>
      <c r="AS172" s="165" t="s">
        <v>773</v>
      </c>
    </row>
    <row r="173" spans="1:45">
      <c r="A173" s="165" t="str">
        <f t="shared" si="2"/>
        <v>5/13/2016 - 4/13/2017Montgomery</v>
      </c>
      <c r="B173" s="165" t="s">
        <v>775</v>
      </c>
      <c r="C173" s="165" t="s">
        <v>57</v>
      </c>
      <c r="D173" s="165">
        <v>69200</v>
      </c>
      <c r="E173" s="208">
        <v>24250</v>
      </c>
      <c r="F173" s="208">
        <v>27700</v>
      </c>
      <c r="G173" s="208">
        <v>31150</v>
      </c>
      <c r="H173" s="208">
        <v>34600</v>
      </c>
      <c r="I173" s="208">
        <v>37400</v>
      </c>
      <c r="J173" s="208">
        <v>40150</v>
      </c>
      <c r="K173" s="208">
        <v>42950</v>
      </c>
      <c r="L173" s="208">
        <v>45700</v>
      </c>
      <c r="M173" s="209">
        <v>29100</v>
      </c>
      <c r="N173" s="209">
        <v>33240</v>
      </c>
      <c r="O173" s="209">
        <v>37380</v>
      </c>
      <c r="P173" s="209">
        <v>41520</v>
      </c>
      <c r="Q173" s="209">
        <v>44880</v>
      </c>
      <c r="R173" s="209">
        <v>48180</v>
      </c>
      <c r="S173" s="209">
        <v>51540</v>
      </c>
      <c r="T173" s="209">
        <v>54840</v>
      </c>
      <c r="U173" s="165" t="s">
        <v>286</v>
      </c>
      <c r="V173" s="208">
        <v>24300</v>
      </c>
      <c r="W173" s="208">
        <v>27750</v>
      </c>
      <c r="X173" s="208">
        <v>31200</v>
      </c>
      <c r="Y173" s="208">
        <v>34650</v>
      </c>
      <c r="Z173" s="208">
        <v>37450</v>
      </c>
      <c r="AA173" s="208">
        <v>40200</v>
      </c>
      <c r="AB173" s="208">
        <v>43000</v>
      </c>
      <c r="AC173" s="208">
        <v>45750</v>
      </c>
      <c r="AD173" s="209">
        <v>29160</v>
      </c>
      <c r="AE173" s="209">
        <v>33300</v>
      </c>
      <c r="AF173" s="209">
        <v>37440</v>
      </c>
      <c r="AG173" s="209">
        <v>41580</v>
      </c>
      <c r="AH173" s="209">
        <v>44940</v>
      </c>
      <c r="AI173" s="209">
        <v>48240</v>
      </c>
      <c r="AJ173" s="209">
        <v>51600</v>
      </c>
      <c r="AK173" s="209">
        <v>54900</v>
      </c>
      <c r="AL173" s="165" t="s">
        <v>774</v>
      </c>
      <c r="AM173" s="165" t="s">
        <v>774</v>
      </c>
      <c r="AN173" s="165" t="s">
        <v>288</v>
      </c>
      <c r="AO173" s="165">
        <v>1</v>
      </c>
      <c r="AP173" s="165" t="s">
        <v>775</v>
      </c>
      <c r="AQ173" s="165" t="s">
        <v>290</v>
      </c>
      <c r="AR173" s="165">
        <v>339</v>
      </c>
      <c r="AS173" s="165" t="s">
        <v>775</v>
      </c>
    </row>
    <row r="174" spans="1:45">
      <c r="A174" s="165" t="str">
        <f t="shared" si="2"/>
        <v>5/13/2016 - 4/13/2017Moore</v>
      </c>
      <c r="B174" s="165" t="s">
        <v>778</v>
      </c>
      <c r="C174" s="165" t="s">
        <v>222</v>
      </c>
      <c r="D174" s="165">
        <v>55100</v>
      </c>
      <c r="E174" s="208">
        <v>19300</v>
      </c>
      <c r="F174" s="208">
        <v>22050</v>
      </c>
      <c r="G174" s="208">
        <v>24800</v>
      </c>
      <c r="H174" s="208">
        <v>27550</v>
      </c>
      <c r="I174" s="208">
        <v>29800</v>
      </c>
      <c r="J174" s="208">
        <v>32000</v>
      </c>
      <c r="K174" s="208">
        <v>34200</v>
      </c>
      <c r="L174" s="208">
        <v>36400</v>
      </c>
      <c r="M174" s="209">
        <v>23160</v>
      </c>
      <c r="N174" s="209">
        <v>26460</v>
      </c>
      <c r="O174" s="209">
        <v>29760</v>
      </c>
      <c r="P174" s="209">
        <v>33060</v>
      </c>
      <c r="Q174" s="209">
        <v>35760</v>
      </c>
      <c r="R174" s="209">
        <v>38400</v>
      </c>
      <c r="S174" s="209">
        <v>41040</v>
      </c>
      <c r="T174" s="209">
        <v>43680</v>
      </c>
      <c r="U174" s="165" t="s">
        <v>286</v>
      </c>
      <c r="V174" s="208">
        <v>19500</v>
      </c>
      <c r="W174" s="208">
        <v>22250</v>
      </c>
      <c r="X174" s="208">
        <v>25050</v>
      </c>
      <c r="Y174" s="208">
        <v>27800</v>
      </c>
      <c r="Z174" s="208">
        <v>30050</v>
      </c>
      <c r="AA174" s="208">
        <v>32250</v>
      </c>
      <c r="AB174" s="208">
        <v>34500</v>
      </c>
      <c r="AC174" s="208">
        <v>36700</v>
      </c>
      <c r="AD174" s="209">
        <v>23400</v>
      </c>
      <c r="AE174" s="209">
        <v>26700</v>
      </c>
      <c r="AF174" s="209">
        <v>30060</v>
      </c>
      <c r="AG174" s="209">
        <v>33360</v>
      </c>
      <c r="AH174" s="209">
        <v>36060</v>
      </c>
      <c r="AI174" s="209">
        <v>38700</v>
      </c>
      <c r="AJ174" s="209">
        <v>41400</v>
      </c>
      <c r="AK174" s="209">
        <v>44040</v>
      </c>
      <c r="AL174" s="165" t="s">
        <v>777</v>
      </c>
      <c r="AM174" s="165" t="s">
        <v>777</v>
      </c>
      <c r="AN174" s="165" t="s">
        <v>288</v>
      </c>
      <c r="AO174" s="165">
        <v>0</v>
      </c>
      <c r="AP174" s="165" t="s">
        <v>778</v>
      </c>
      <c r="AQ174" s="165" t="s">
        <v>290</v>
      </c>
      <c r="AR174" s="165">
        <v>341</v>
      </c>
      <c r="AS174" s="165" t="s">
        <v>778</v>
      </c>
    </row>
    <row r="175" spans="1:45">
      <c r="A175" s="165" t="str">
        <f t="shared" si="2"/>
        <v>5/13/2016 - 4/13/2017Morris</v>
      </c>
      <c r="B175" s="165" t="s">
        <v>781</v>
      </c>
      <c r="C175" s="165" t="s">
        <v>223</v>
      </c>
      <c r="D175" s="165">
        <v>47200</v>
      </c>
      <c r="E175" s="208">
        <v>18350</v>
      </c>
      <c r="F175" s="208">
        <v>21000</v>
      </c>
      <c r="G175" s="208">
        <v>23600</v>
      </c>
      <c r="H175" s="208">
        <v>26200</v>
      </c>
      <c r="I175" s="208">
        <v>28300</v>
      </c>
      <c r="J175" s="208">
        <v>30400</v>
      </c>
      <c r="K175" s="208">
        <v>32500</v>
      </c>
      <c r="L175" s="208">
        <v>34600</v>
      </c>
      <c r="M175" s="209">
        <v>22020</v>
      </c>
      <c r="N175" s="209">
        <v>25200</v>
      </c>
      <c r="O175" s="209">
        <v>28320</v>
      </c>
      <c r="P175" s="209">
        <v>31440</v>
      </c>
      <c r="Q175" s="209">
        <v>33960</v>
      </c>
      <c r="R175" s="209">
        <v>36480</v>
      </c>
      <c r="S175" s="209">
        <v>39000</v>
      </c>
      <c r="T175" s="209">
        <v>41520</v>
      </c>
      <c r="U175" s="165" t="s">
        <v>286</v>
      </c>
      <c r="V175" s="208">
        <v>18600</v>
      </c>
      <c r="W175" s="208">
        <v>21250</v>
      </c>
      <c r="X175" s="208">
        <v>23900</v>
      </c>
      <c r="Y175" s="208">
        <v>26550</v>
      </c>
      <c r="Z175" s="208">
        <v>28700</v>
      </c>
      <c r="AA175" s="208">
        <v>30800</v>
      </c>
      <c r="AB175" s="208">
        <v>32950</v>
      </c>
      <c r="AC175" s="208">
        <v>35050</v>
      </c>
      <c r="AD175" s="209">
        <v>22320</v>
      </c>
      <c r="AE175" s="209">
        <v>25500</v>
      </c>
      <c r="AF175" s="209">
        <v>28680</v>
      </c>
      <c r="AG175" s="209">
        <v>31860</v>
      </c>
      <c r="AH175" s="209">
        <v>34440</v>
      </c>
      <c r="AI175" s="209">
        <v>36960</v>
      </c>
      <c r="AJ175" s="209">
        <v>39540</v>
      </c>
      <c r="AK175" s="209">
        <v>42060</v>
      </c>
      <c r="AL175" s="165" t="s">
        <v>780</v>
      </c>
      <c r="AM175" s="165" t="s">
        <v>780</v>
      </c>
      <c r="AN175" s="165" t="s">
        <v>288</v>
      </c>
      <c r="AO175" s="165">
        <v>0</v>
      </c>
      <c r="AP175" s="165" t="s">
        <v>781</v>
      </c>
      <c r="AQ175" s="165" t="s">
        <v>290</v>
      </c>
      <c r="AR175" s="165">
        <v>343</v>
      </c>
      <c r="AS175" s="165" t="s">
        <v>781</v>
      </c>
    </row>
    <row r="176" spans="1:45">
      <c r="A176" s="165" t="str">
        <f t="shared" si="2"/>
        <v>5/13/2016 - 4/13/2017Motley</v>
      </c>
      <c r="B176" s="165" t="s">
        <v>784</v>
      </c>
      <c r="C176" s="165" t="s">
        <v>224</v>
      </c>
      <c r="D176" s="165">
        <v>41100</v>
      </c>
      <c r="E176" s="208">
        <v>18350</v>
      </c>
      <c r="F176" s="208">
        <v>21000</v>
      </c>
      <c r="G176" s="208">
        <v>23600</v>
      </c>
      <c r="H176" s="208">
        <v>26200</v>
      </c>
      <c r="I176" s="208">
        <v>28300</v>
      </c>
      <c r="J176" s="208">
        <v>30400</v>
      </c>
      <c r="K176" s="208">
        <v>32500</v>
      </c>
      <c r="L176" s="208">
        <v>34600</v>
      </c>
      <c r="M176" s="209">
        <v>22020</v>
      </c>
      <c r="N176" s="209">
        <v>25200</v>
      </c>
      <c r="O176" s="209">
        <v>28320</v>
      </c>
      <c r="P176" s="209">
        <v>31440</v>
      </c>
      <c r="Q176" s="209">
        <v>33960</v>
      </c>
      <c r="R176" s="209">
        <v>36480</v>
      </c>
      <c r="S176" s="209">
        <v>39000</v>
      </c>
      <c r="T176" s="209">
        <v>41520</v>
      </c>
      <c r="U176" s="165" t="s">
        <v>286</v>
      </c>
      <c r="V176" s="208">
        <v>18700</v>
      </c>
      <c r="W176" s="208">
        <v>21350</v>
      </c>
      <c r="X176" s="208">
        <v>24000</v>
      </c>
      <c r="Y176" s="208">
        <v>26650</v>
      </c>
      <c r="Z176" s="208">
        <v>28800</v>
      </c>
      <c r="AA176" s="208">
        <v>30950</v>
      </c>
      <c r="AB176" s="208">
        <v>33050</v>
      </c>
      <c r="AC176" s="208">
        <v>35200</v>
      </c>
      <c r="AD176" s="209">
        <v>22440</v>
      </c>
      <c r="AE176" s="209">
        <v>25620</v>
      </c>
      <c r="AF176" s="209">
        <v>28800</v>
      </c>
      <c r="AG176" s="209">
        <v>31980</v>
      </c>
      <c r="AH176" s="209">
        <v>34560</v>
      </c>
      <c r="AI176" s="209">
        <v>37140</v>
      </c>
      <c r="AJ176" s="209">
        <v>39660</v>
      </c>
      <c r="AK176" s="209">
        <v>42240</v>
      </c>
      <c r="AL176" s="165" t="s">
        <v>783</v>
      </c>
      <c r="AM176" s="165" t="s">
        <v>783</v>
      </c>
      <c r="AN176" s="165" t="s">
        <v>288</v>
      </c>
      <c r="AO176" s="165">
        <v>0</v>
      </c>
      <c r="AP176" s="165" t="s">
        <v>784</v>
      </c>
      <c r="AQ176" s="165" t="s">
        <v>290</v>
      </c>
      <c r="AR176" s="165">
        <v>345</v>
      </c>
      <c r="AS176" s="165" t="s">
        <v>784</v>
      </c>
    </row>
    <row r="177" spans="1:45">
      <c r="A177" s="165" t="str">
        <f t="shared" si="2"/>
        <v>5/13/2016 - 4/13/2017Nacogdoches</v>
      </c>
      <c r="B177" s="165" t="s">
        <v>787</v>
      </c>
      <c r="C177" s="165" t="s">
        <v>225</v>
      </c>
      <c r="D177" s="165">
        <v>51200</v>
      </c>
      <c r="E177" s="208">
        <v>18350</v>
      </c>
      <c r="F177" s="208">
        <v>21000</v>
      </c>
      <c r="G177" s="208">
        <v>23600</v>
      </c>
      <c r="H177" s="208">
        <v>26200</v>
      </c>
      <c r="I177" s="208">
        <v>28300</v>
      </c>
      <c r="J177" s="208">
        <v>30400</v>
      </c>
      <c r="K177" s="208">
        <v>32500</v>
      </c>
      <c r="L177" s="208">
        <v>34600</v>
      </c>
      <c r="M177" s="209">
        <v>22020</v>
      </c>
      <c r="N177" s="209">
        <v>25200</v>
      </c>
      <c r="O177" s="209">
        <v>28320</v>
      </c>
      <c r="P177" s="209">
        <v>31440</v>
      </c>
      <c r="Q177" s="209">
        <v>33960</v>
      </c>
      <c r="R177" s="209">
        <v>36480</v>
      </c>
      <c r="S177" s="209">
        <v>39000</v>
      </c>
      <c r="T177" s="209">
        <v>41520</v>
      </c>
      <c r="U177" s="165" t="s">
        <v>286</v>
      </c>
      <c r="V177" s="208">
        <v>19600</v>
      </c>
      <c r="W177" s="208">
        <v>22400</v>
      </c>
      <c r="X177" s="208">
        <v>25200</v>
      </c>
      <c r="Y177" s="208">
        <v>27950</v>
      </c>
      <c r="Z177" s="208">
        <v>30200</v>
      </c>
      <c r="AA177" s="208">
        <v>32450</v>
      </c>
      <c r="AB177" s="208">
        <v>34700</v>
      </c>
      <c r="AC177" s="208">
        <v>36900</v>
      </c>
      <c r="AD177" s="209">
        <v>23520</v>
      </c>
      <c r="AE177" s="209">
        <v>26880</v>
      </c>
      <c r="AF177" s="209">
        <v>30240</v>
      </c>
      <c r="AG177" s="209">
        <v>33540</v>
      </c>
      <c r="AH177" s="209">
        <v>36240</v>
      </c>
      <c r="AI177" s="209">
        <v>38940</v>
      </c>
      <c r="AJ177" s="209">
        <v>41640</v>
      </c>
      <c r="AK177" s="209">
        <v>44280</v>
      </c>
      <c r="AL177" s="165" t="s">
        <v>786</v>
      </c>
      <c r="AM177" s="165" t="s">
        <v>786</v>
      </c>
      <c r="AN177" s="165" t="s">
        <v>288</v>
      </c>
      <c r="AO177" s="165">
        <v>0</v>
      </c>
      <c r="AP177" s="165" t="s">
        <v>787</v>
      </c>
      <c r="AQ177" s="165" t="s">
        <v>290</v>
      </c>
      <c r="AR177" s="165">
        <v>347</v>
      </c>
      <c r="AS177" s="165" t="s">
        <v>787</v>
      </c>
    </row>
    <row r="178" spans="1:45">
      <c r="A178" s="165" t="str">
        <f t="shared" si="2"/>
        <v>5/13/2016 - 4/13/2017Navarro</v>
      </c>
      <c r="B178" s="165" t="s">
        <v>790</v>
      </c>
      <c r="C178" s="165" t="s">
        <v>226</v>
      </c>
      <c r="D178" s="165">
        <v>48700</v>
      </c>
      <c r="E178" s="208">
        <v>18350</v>
      </c>
      <c r="F178" s="208">
        <v>21000</v>
      </c>
      <c r="G178" s="208">
        <v>23600</v>
      </c>
      <c r="H178" s="208">
        <v>26200</v>
      </c>
      <c r="I178" s="208">
        <v>28300</v>
      </c>
      <c r="J178" s="208">
        <v>30400</v>
      </c>
      <c r="K178" s="208">
        <v>32500</v>
      </c>
      <c r="L178" s="208">
        <v>34600</v>
      </c>
      <c r="M178" s="209">
        <v>22020</v>
      </c>
      <c r="N178" s="209">
        <v>25200</v>
      </c>
      <c r="O178" s="209">
        <v>28320</v>
      </c>
      <c r="P178" s="209">
        <v>31440</v>
      </c>
      <c r="Q178" s="209">
        <v>33960</v>
      </c>
      <c r="R178" s="209">
        <v>36480</v>
      </c>
      <c r="S178" s="209">
        <v>39000</v>
      </c>
      <c r="T178" s="209">
        <v>41520</v>
      </c>
      <c r="U178" s="165" t="s">
        <v>286</v>
      </c>
      <c r="V178" s="208">
        <v>18750</v>
      </c>
      <c r="W178" s="208">
        <v>21400</v>
      </c>
      <c r="X178" s="208">
        <v>24100</v>
      </c>
      <c r="Y178" s="208">
        <v>26750</v>
      </c>
      <c r="Z178" s="208">
        <v>28900</v>
      </c>
      <c r="AA178" s="208">
        <v>31050</v>
      </c>
      <c r="AB178" s="208">
        <v>33200</v>
      </c>
      <c r="AC178" s="208">
        <v>35350</v>
      </c>
      <c r="AD178" s="209">
        <v>22500</v>
      </c>
      <c r="AE178" s="209">
        <v>25680</v>
      </c>
      <c r="AF178" s="209">
        <v>28920</v>
      </c>
      <c r="AG178" s="209">
        <v>32100</v>
      </c>
      <c r="AH178" s="209">
        <v>34680</v>
      </c>
      <c r="AI178" s="209">
        <v>37260</v>
      </c>
      <c r="AJ178" s="209">
        <v>39840</v>
      </c>
      <c r="AK178" s="209">
        <v>42420</v>
      </c>
      <c r="AL178" s="165" t="s">
        <v>789</v>
      </c>
      <c r="AM178" s="165" t="s">
        <v>789</v>
      </c>
      <c r="AN178" s="165" t="s">
        <v>288</v>
      </c>
      <c r="AO178" s="165">
        <v>0</v>
      </c>
      <c r="AP178" s="165" t="s">
        <v>790</v>
      </c>
      <c r="AQ178" s="165" t="s">
        <v>290</v>
      </c>
      <c r="AR178" s="165">
        <v>349</v>
      </c>
      <c r="AS178" s="165" t="s">
        <v>790</v>
      </c>
    </row>
    <row r="179" spans="1:45">
      <c r="A179" s="165" t="str">
        <f t="shared" si="2"/>
        <v>5/13/2016 - 4/13/2017Newton</v>
      </c>
      <c r="B179" s="165" t="s">
        <v>793</v>
      </c>
      <c r="C179" s="165" t="s">
        <v>227</v>
      </c>
      <c r="D179" s="165">
        <v>47900</v>
      </c>
      <c r="E179" s="208">
        <v>18350</v>
      </c>
      <c r="F179" s="208">
        <v>21000</v>
      </c>
      <c r="G179" s="208">
        <v>23600</v>
      </c>
      <c r="H179" s="208">
        <v>26200</v>
      </c>
      <c r="I179" s="208">
        <v>28300</v>
      </c>
      <c r="J179" s="208">
        <v>30400</v>
      </c>
      <c r="K179" s="208">
        <v>32500</v>
      </c>
      <c r="L179" s="208">
        <v>34600</v>
      </c>
      <c r="M179" s="209">
        <v>22020</v>
      </c>
      <c r="N179" s="209">
        <v>25200</v>
      </c>
      <c r="O179" s="209">
        <v>28320</v>
      </c>
      <c r="P179" s="209">
        <v>31440</v>
      </c>
      <c r="Q179" s="209">
        <v>33960</v>
      </c>
      <c r="R179" s="209">
        <v>36480</v>
      </c>
      <c r="S179" s="209">
        <v>39000</v>
      </c>
      <c r="T179" s="209">
        <v>41520</v>
      </c>
      <c r="U179" s="165" t="s">
        <v>286</v>
      </c>
      <c r="V179" s="208">
        <v>18950</v>
      </c>
      <c r="W179" s="208">
        <v>21650</v>
      </c>
      <c r="X179" s="208">
        <v>24350</v>
      </c>
      <c r="Y179" s="208">
        <v>27050</v>
      </c>
      <c r="Z179" s="208">
        <v>29250</v>
      </c>
      <c r="AA179" s="208">
        <v>31400</v>
      </c>
      <c r="AB179" s="208">
        <v>33550</v>
      </c>
      <c r="AC179" s="208">
        <v>35750</v>
      </c>
      <c r="AD179" s="209">
        <v>22740</v>
      </c>
      <c r="AE179" s="209">
        <v>25980</v>
      </c>
      <c r="AF179" s="209">
        <v>29220</v>
      </c>
      <c r="AG179" s="209">
        <v>32460</v>
      </c>
      <c r="AH179" s="209">
        <v>35100</v>
      </c>
      <c r="AI179" s="209">
        <v>37680</v>
      </c>
      <c r="AJ179" s="209">
        <v>40260</v>
      </c>
      <c r="AK179" s="209">
        <v>42900</v>
      </c>
      <c r="AL179" s="165" t="s">
        <v>792</v>
      </c>
      <c r="AM179" s="165" t="s">
        <v>792</v>
      </c>
      <c r="AN179" s="165" t="s">
        <v>288</v>
      </c>
      <c r="AO179" s="165">
        <v>1</v>
      </c>
      <c r="AP179" s="165" t="s">
        <v>793</v>
      </c>
      <c r="AQ179" s="165" t="s">
        <v>290</v>
      </c>
      <c r="AR179" s="165">
        <v>351</v>
      </c>
      <c r="AS179" s="165" t="s">
        <v>793</v>
      </c>
    </row>
    <row r="180" spans="1:45">
      <c r="A180" s="165" t="str">
        <f t="shared" si="2"/>
        <v>5/13/2016 - 4/13/2017Nolan</v>
      </c>
      <c r="B180" s="165" t="s">
        <v>796</v>
      </c>
      <c r="C180" s="165" t="s">
        <v>228</v>
      </c>
      <c r="D180" s="165">
        <v>47500</v>
      </c>
      <c r="E180" s="208">
        <v>18350</v>
      </c>
      <c r="F180" s="208">
        <v>21000</v>
      </c>
      <c r="G180" s="208">
        <v>23600</v>
      </c>
      <c r="H180" s="208">
        <v>26200</v>
      </c>
      <c r="I180" s="208">
        <v>28300</v>
      </c>
      <c r="J180" s="208">
        <v>30400</v>
      </c>
      <c r="K180" s="208">
        <v>32500</v>
      </c>
      <c r="L180" s="208">
        <v>34600</v>
      </c>
      <c r="M180" s="209">
        <v>22020</v>
      </c>
      <c r="N180" s="209">
        <v>25200</v>
      </c>
      <c r="O180" s="209">
        <v>28320</v>
      </c>
      <c r="P180" s="209">
        <v>31440</v>
      </c>
      <c r="Q180" s="209">
        <v>33960</v>
      </c>
      <c r="R180" s="209">
        <v>36480</v>
      </c>
      <c r="S180" s="209">
        <v>39000</v>
      </c>
      <c r="T180" s="209">
        <v>41520</v>
      </c>
      <c r="U180" s="165" t="s">
        <v>286</v>
      </c>
      <c r="V180" s="208">
        <v>21250</v>
      </c>
      <c r="W180" s="208">
        <v>24300</v>
      </c>
      <c r="X180" s="208">
        <v>27350</v>
      </c>
      <c r="Y180" s="208">
        <v>30350</v>
      </c>
      <c r="Z180" s="208">
        <v>32800</v>
      </c>
      <c r="AA180" s="208">
        <v>35250</v>
      </c>
      <c r="AB180" s="208">
        <v>37650</v>
      </c>
      <c r="AC180" s="208">
        <v>40100</v>
      </c>
      <c r="AD180" s="209">
        <v>25500</v>
      </c>
      <c r="AE180" s="209">
        <v>29160</v>
      </c>
      <c r="AF180" s="209">
        <v>32820</v>
      </c>
      <c r="AG180" s="209">
        <v>36420</v>
      </c>
      <c r="AH180" s="209">
        <v>39360</v>
      </c>
      <c r="AI180" s="209">
        <v>42300</v>
      </c>
      <c r="AJ180" s="209">
        <v>45180</v>
      </c>
      <c r="AK180" s="209">
        <v>48120</v>
      </c>
      <c r="AL180" s="165" t="s">
        <v>795</v>
      </c>
      <c r="AM180" s="165" t="s">
        <v>795</v>
      </c>
      <c r="AN180" s="165" t="s">
        <v>288</v>
      </c>
      <c r="AO180" s="165">
        <v>0</v>
      </c>
      <c r="AP180" s="165" t="s">
        <v>796</v>
      </c>
      <c r="AQ180" s="165" t="s">
        <v>290</v>
      </c>
      <c r="AR180" s="165">
        <v>353</v>
      </c>
      <c r="AS180" s="165" t="s">
        <v>796</v>
      </c>
    </row>
    <row r="181" spans="1:45">
      <c r="A181" s="165" t="str">
        <f t="shared" si="2"/>
        <v>5/13/2016 - 4/13/2017Nueces</v>
      </c>
      <c r="B181" s="165" t="s">
        <v>799</v>
      </c>
      <c r="C181" s="165" t="s">
        <v>38</v>
      </c>
      <c r="D181" s="165">
        <v>57900</v>
      </c>
      <c r="E181" s="208">
        <v>20350</v>
      </c>
      <c r="F181" s="208">
        <v>23250</v>
      </c>
      <c r="G181" s="208">
        <v>26150</v>
      </c>
      <c r="H181" s="208">
        <v>29050</v>
      </c>
      <c r="I181" s="208">
        <v>31400</v>
      </c>
      <c r="J181" s="208">
        <v>33700</v>
      </c>
      <c r="K181" s="208">
        <v>36050</v>
      </c>
      <c r="L181" s="208">
        <v>38350</v>
      </c>
      <c r="M181" s="209">
        <v>24420</v>
      </c>
      <c r="N181" s="209">
        <v>27900</v>
      </c>
      <c r="O181" s="209">
        <v>31380</v>
      </c>
      <c r="P181" s="209">
        <v>34860</v>
      </c>
      <c r="Q181" s="209">
        <v>37680</v>
      </c>
      <c r="R181" s="209">
        <v>40440</v>
      </c>
      <c r="S181" s="209">
        <v>43260</v>
      </c>
      <c r="T181" s="209">
        <v>46020</v>
      </c>
      <c r="U181" s="165" t="s">
        <v>286</v>
      </c>
      <c r="V181" s="208">
        <v>20800</v>
      </c>
      <c r="W181" s="208">
        <v>23750</v>
      </c>
      <c r="X181" s="208">
        <v>26700</v>
      </c>
      <c r="Y181" s="208">
        <v>29650</v>
      </c>
      <c r="Z181" s="208">
        <v>32050</v>
      </c>
      <c r="AA181" s="208">
        <v>34400</v>
      </c>
      <c r="AB181" s="208">
        <v>36800</v>
      </c>
      <c r="AC181" s="208">
        <v>39150</v>
      </c>
      <c r="AD181" s="209">
        <v>24960</v>
      </c>
      <c r="AE181" s="209">
        <v>28500</v>
      </c>
      <c r="AF181" s="209">
        <v>32040</v>
      </c>
      <c r="AG181" s="209">
        <v>35580</v>
      </c>
      <c r="AH181" s="209">
        <v>38460</v>
      </c>
      <c r="AI181" s="209">
        <v>41280</v>
      </c>
      <c r="AJ181" s="209">
        <v>44160</v>
      </c>
      <c r="AK181" s="209">
        <v>46980</v>
      </c>
      <c r="AL181" s="165" t="s">
        <v>798</v>
      </c>
      <c r="AM181" s="165" t="s">
        <v>798</v>
      </c>
      <c r="AN181" s="165" t="s">
        <v>288</v>
      </c>
      <c r="AO181" s="165">
        <v>1</v>
      </c>
      <c r="AP181" s="165" t="s">
        <v>799</v>
      </c>
      <c r="AQ181" s="165" t="s">
        <v>290</v>
      </c>
      <c r="AR181" s="165">
        <v>355</v>
      </c>
      <c r="AS181" s="165" t="s">
        <v>799</v>
      </c>
    </row>
    <row r="182" spans="1:45">
      <c r="A182" s="165" t="str">
        <f t="shared" si="2"/>
        <v>5/13/2016 - 4/13/2017Ochiltree</v>
      </c>
      <c r="B182" s="165" t="s">
        <v>802</v>
      </c>
      <c r="C182" s="165" t="s">
        <v>229</v>
      </c>
      <c r="D182" s="165">
        <v>61700</v>
      </c>
      <c r="E182" s="208">
        <v>21600</v>
      </c>
      <c r="F182" s="208">
        <v>24700</v>
      </c>
      <c r="G182" s="208">
        <v>27800</v>
      </c>
      <c r="H182" s="208">
        <v>30850</v>
      </c>
      <c r="I182" s="208">
        <v>33350</v>
      </c>
      <c r="J182" s="208">
        <v>35800</v>
      </c>
      <c r="K182" s="208">
        <v>38300</v>
      </c>
      <c r="L182" s="208">
        <v>40750</v>
      </c>
      <c r="M182" s="209">
        <v>25920</v>
      </c>
      <c r="N182" s="209">
        <v>29640</v>
      </c>
      <c r="O182" s="209">
        <v>33360</v>
      </c>
      <c r="P182" s="209">
        <v>37020</v>
      </c>
      <c r="Q182" s="209">
        <v>40020</v>
      </c>
      <c r="R182" s="209">
        <v>42960</v>
      </c>
      <c r="S182" s="209">
        <v>45960</v>
      </c>
      <c r="T182" s="209">
        <v>48900</v>
      </c>
      <c r="U182" s="165" t="s">
        <v>286</v>
      </c>
      <c r="V182" s="208">
        <v>22500</v>
      </c>
      <c r="W182" s="208">
        <v>25700</v>
      </c>
      <c r="X182" s="208">
        <v>28900</v>
      </c>
      <c r="Y182" s="208">
        <v>32100</v>
      </c>
      <c r="Z182" s="208">
        <v>34700</v>
      </c>
      <c r="AA182" s="208">
        <v>37250</v>
      </c>
      <c r="AB182" s="208">
        <v>39850</v>
      </c>
      <c r="AC182" s="208">
        <v>42400</v>
      </c>
      <c r="AD182" s="209">
        <v>27000</v>
      </c>
      <c r="AE182" s="209">
        <v>30840</v>
      </c>
      <c r="AF182" s="209">
        <v>34680</v>
      </c>
      <c r="AG182" s="209">
        <v>38520</v>
      </c>
      <c r="AH182" s="209">
        <v>41640</v>
      </c>
      <c r="AI182" s="209">
        <v>44700</v>
      </c>
      <c r="AJ182" s="209">
        <v>47820</v>
      </c>
      <c r="AK182" s="209">
        <v>50880</v>
      </c>
      <c r="AL182" s="165" t="s">
        <v>801</v>
      </c>
      <c r="AM182" s="165" t="s">
        <v>801</v>
      </c>
      <c r="AN182" s="165" t="s">
        <v>288</v>
      </c>
      <c r="AO182" s="165">
        <v>0</v>
      </c>
      <c r="AP182" s="165" t="s">
        <v>802</v>
      </c>
      <c r="AQ182" s="165" t="s">
        <v>290</v>
      </c>
      <c r="AR182" s="165">
        <v>357</v>
      </c>
      <c r="AS182" s="165" t="s">
        <v>802</v>
      </c>
    </row>
    <row r="183" spans="1:45">
      <c r="A183" s="165" t="str">
        <f t="shared" si="2"/>
        <v>5/13/2016 - 4/13/2017Oldham</v>
      </c>
      <c r="B183" s="165" t="s">
        <v>805</v>
      </c>
      <c r="C183" s="165" t="s">
        <v>230</v>
      </c>
      <c r="D183" s="165">
        <v>64100</v>
      </c>
      <c r="E183" s="208">
        <v>22450</v>
      </c>
      <c r="F183" s="208">
        <v>25650</v>
      </c>
      <c r="G183" s="208">
        <v>28850</v>
      </c>
      <c r="H183" s="208">
        <v>32050</v>
      </c>
      <c r="I183" s="208">
        <v>34650</v>
      </c>
      <c r="J183" s="208">
        <v>37200</v>
      </c>
      <c r="K183" s="208">
        <v>39750</v>
      </c>
      <c r="L183" s="208">
        <v>42350</v>
      </c>
      <c r="M183" s="209">
        <v>26940</v>
      </c>
      <c r="N183" s="209">
        <v>30780</v>
      </c>
      <c r="O183" s="209">
        <v>34620</v>
      </c>
      <c r="P183" s="209">
        <v>38460</v>
      </c>
      <c r="Q183" s="209">
        <v>41580</v>
      </c>
      <c r="R183" s="209">
        <v>44640</v>
      </c>
      <c r="S183" s="209">
        <v>47700</v>
      </c>
      <c r="T183" s="209">
        <v>50820</v>
      </c>
      <c r="U183" s="165" t="s">
        <v>286</v>
      </c>
      <c r="V183" s="208">
        <v>24500</v>
      </c>
      <c r="W183" s="208">
        <v>28000</v>
      </c>
      <c r="X183" s="208">
        <v>31500</v>
      </c>
      <c r="Y183" s="208">
        <v>35000</v>
      </c>
      <c r="Z183" s="208">
        <v>37800</v>
      </c>
      <c r="AA183" s="208">
        <v>40600</v>
      </c>
      <c r="AB183" s="208">
        <v>43400</v>
      </c>
      <c r="AC183" s="208">
        <v>46200</v>
      </c>
      <c r="AD183" s="209">
        <v>29400</v>
      </c>
      <c r="AE183" s="209">
        <v>33600</v>
      </c>
      <c r="AF183" s="209">
        <v>37800</v>
      </c>
      <c r="AG183" s="209">
        <v>42000</v>
      </c>
      <c r="AH183" s="209">
        <v>45360</v>
      </c>
      <c r="AI183" s="209">
        <v>48720</v>
      </c>
      <c r="AJ183" s="209">
        <v>52080</v>
      </c>
      <c r="AK183" s="209">
        <v>55440</v>
      </c>
      <c r="AL183" s="165" t="s">
        <v>804</v>
      </c>
      <c r="AM183" s="165" t="s">
        <v>804</v>
      </c>
      <c r="AN183" s="165" t="s">
        <v>288</v>
      </c>
      <c r="AO183" s="165">
        <v>1</v>
      </c>
      <c r="AP183" s="165" t="s">
        <v>805</v>
      </c>
      <c r="AQ183" s="165" t="s">
        <v>290</v>
      </c>
      <c r="AR183" s="165">
        <v>359</v>
      </c>
      <c r="AS183" s="165" t="s">
        <v>805</v>
      </c>
    </row>
    <row r="184" spans="1:45">
      <c r="A184" s="165" t="str">
        <f t="shared" si="2"/>
        <v>5/13/2016 - 4/13/2017Orange</v>
      </c>
      <c r="B184" s="165" t="s">
        <v>807</v>
      </c>
      <c r="C184" s="165" t="s">
        <v>32</v>
      </c>
      <c r="D184" s="165">
        <v>58400</v>
      </c>
      <c r="E184" s="208">
        <v>20450</v>
      </c>
      <c r="F184" s="208">
        <v>23400</v>
      </c>
      <c r="G184" s="208">
        <v>26300</v>
      </c>
      <c r="H184" s="208">
        <v>29200</v>
      </c>
      <c r="I184" s="208">
        <v>31550</v>
      </c>
      <c r="J184" s="208">
        <v>33900</v>
      </c>
      <c r="K184" s="208">
        <v>36250</v>
      </c>
      <c r="L184" s="208">
        <v>38550</v>
      </c>
      <c r="M184" s="209">
        <v>24540</v>
      </c>
      <c r="N184" s="209">
        <v>28080</v>
      </c>
      <c r="O184" s="209">
        <v>31560</v>
      </c>
      <c r="P184" s="209">
        <v>35040</v>
      </c>
      <c r="Q184" s="209">
        <v>37860</v>
      </c>
      <c r="R184" s="209">
        <v>40680</v>
      </c>
      <c r="S184" s="209">
        <v>43500</v>
      </c>
      <c r="T184" s="209">
        <v>46260</v>
      </c>
      <c r="U184" s="165" t="s">
        <v>286</v>
      </c>
      <c r="V184" s="208">
        <v>20550</v>
      </c>
      <c r="W184" s="208">
        <v>23500</v>
      </c>
      <c r="X184" s="208">
        <v>26450</v>
      </c>
      <c r="Y184" s="208">
        <v>29350</v>
      </c>
      <c r="Z184" s="208">
        <v>31700</v>
      </c>
      <c r="AA184" s="208">
        <v>34050</v>
      </c>
      <c r="AB184" s="208">
        <v>36400</v>
      </c>
      <c r="AC184" s="208">
        <v>38750</v>
      </c>
      <c r="AD184" s="209">
        <v>24660</v>
      </c>
      <c r="AE184" s="209">
        <v>28200</v>
      </c>
      <c r="AF184" s="209">
        <v>31740</v>
      </c>
      <c r="AG184" s="209">
        <v>35220</v>
      </c>
      <c r="AH184" s="209">
        <v>38040</v>
      </c>
      <c r="AI184" s="209">
        <v>40860</v>
      </c>
      <c r="AJ184" s="209">
        <v>43680</v>
      </c>
      <c r="AK184" s="209">
        <v>46500</v>
      </c>
      <c r="AL184" s="165" t="s">
        <v>806</v>
      </c>
      <c r="AM184" s="165" t="s">
        <v>806</v>
      </c>
      <c r="AN184" s="165" t="s">
        <v>288</v>
      </c>
      <c r="AO184" s="165">
        <v>1</v>
      </c>
      <c r="AP184" s="165" t="s">
        <v>807</v>
      </c>
      <c r="AQ184" s="165" t="s">
        <v>290</v>
      </c>
      <c r="AR184" s="165">
        <v>361</v>
      </c>
      <c r="AS184" s="165" t="s">
        <v>807</v>
      </c>
    </row>
    <row r="185" spans="1:45">
      <c r="A185" s="165" t="str">
        <f t="shared" si="2"/>
        <v>5/13/2016 - 4/13/2017Palo Pinto</v>
      </c>
      <c r="B185" s="165" t="s">
        <v>810</v>
      </c>
      <c r="C185" s="165" t="s">
        <v>231</v>
      </c>
      <c r="D185" s="165">
        <v>52800</v>
      </c>
      <c r="E185" s="208">
        <v>18500</v>
      </c>
      <c r="F185" s="208">
        <v>21150</v>
      </c>
      <c r="G185" s="208">
        <v>23800</v>
      </c>
      <c r="H185" s="208">
        <v>26400</v>
      </c>
      <c r="I185" s="208">
        <v>28550</v>
      </c>
      <c r="J185" s="208">
        <v>30650</v>
      </c>
      <c r="K185" s="208">
        <v>32750</v>
      </c>
      <c r="L185" s="208">
        <v>34850</v>
      </c>
      <c r="M185" s="209">
        <v>22200</v>
      </c>
      <c r="N185" s="209">
        <v>25380</v>
      </c>
      <c r="O185" s="209">
        <v>28560</v>
      </c>
      <c r="P185" s="209">
        <v>31680</v>
      </c>
      <c r="Q185" s="209">
        <v>34260</v>
      </c>
      <c r="R185" s="209">
        <v>36780</v>
      </c>
      <c r="S185" s="209">
        <v>39300</v>
      </c>
      <c r="T185" s="209">
        <v>41820</v>
      </c>
      <c r="U185" s="165" t="s">
        <v>286</v>
      </c>
      <c r="V185" s="208">
        <v>19600</v>
      </c>
      <c r="W185" s="208">
        <v>22400</v>
      </c>
      <c r="X185" s="208">
        <v>25200</v>
      </c>
      <c r="Y185" s="208">
        <v>28000</v>
      </c>
      <c r="Z185" s="208">
        <v>30250</v>
      </c>
      <c r="AA185" s="208">
        <v>32500</v>
      </c>
      <c r="AB185" s="208">
        <v>34750</v>
      </c>
      <c r="AC185" s="208">
        <v>37000</v>
      </c>
      <c r="AD185" s="209">
        <v>23520</v>
      </c>
      <c r="AE185" s="209">
        <v>26880</v>
      </c>
      <c r="AF185" s="209">
        <v>30240</v>
      </c>
      <c r="AG185" s="209">
        <v>33600</v>
      </c>
      <c r="AH185" s="209">
        <v>36300</v>
      </c>
      <c r="AI185" s="209">
        <v>39000</v>
      </c>
      <c r="AJ185" s="209">
        <v>41700</v>
      </c>
      <c r="AK185" s="209">
        <v>44400</v>
      </c>
      <c r="AL185" s="165" t="s">
        <v>809</v>
      </c>
      <c r="AM185" s="165" t="s">
        <v>809</v>
      </c>
      <c r="AN185" s="165" t="s">
        <v>288</v>
      </c>
      <c r="AO185" s="165">
        <v>0</v>
      </c>
      <c r="AP185" s="165" t="s">
        <v>810</v>
      </c>
      <c r="AQ185" s="165" t="s">
        <v>290</v>
      </c>
      <c r="AR185" s="165">
        <v>363</v>
      </c>
      <c r="AS185" s="165" t="s">
        <v>810</v>
      </c>
    </row>
    <row r="186" spans="1:45">
      <c r="A186" s="165" t="str">
        <f t="shared" si="2"/>
        <v>5/13/2016 - 4/13/2017Panola</v>
      </c>
      <c r="B186" s="165" t="s">
        <v>813</v>
      </c>
      <c r="C186" s="165" t="s">
        <v>232</v>
      </c>
      <c r="D186" s="165">
        <v>62900</v>
      </c>
      <c r="E186" s="208">
        <v>21600</v>
      </c>
      <c r="F186" s="208">
        <v>24700</v>
      </c>
      <c r="G186" s="208">
        <v>27800</v>
      </c>
      <c r="H186" s="208">
        <v>30850</v>
      </c>
      <c r="I186" s="208">
        <v>33350</v>
      </c>
      <c r="J186" s="208">
        <v>35800</v>
      </c>
      <c r="K186" s="208">
        <v>38300</v>
      </c>
      <c r="L186" s="208">
        <v>40750</v>
      </c>
      <c r="M186" s="209">
        <v>25920</v>
      </c>
      <c r="N186" s="209">
        <v>29640</v>
      </c>
      <c r="O186" s="209">
        <v>33360</v>
      </c>
      <c r="P186" s="209">
        <v>37020</v>
      </c>
      <c r="Q186" s="209">
        <v>40020</v>
      </c>
      <c r="R186" s="209">
        <v>42960</v>
      </c>
      <c r="S186" s="209">
        <v>45960</v>
      </c>
      <c r="T186" s="209">
        <v>48900</v>
      </c>
      <c r="U186" s="165" t="s">
        <v>286</v>
      </c>
      <c r="V186" s="208">
        <v>22050</v>
      </c>
      <c r="W186" s="208">
        <v>25200</v>
      </c>
      <c r="X186" s="208">
        <v>28350</v>
      </c>
      <c r="Y186" s="208">
        <v>31450</v>
      </c>
      <c r="Z186" s="208">
        <v>34000</v>
      </c>
      <c r="AA186" s="208">
        <v>36500</v>
      </c>
      <c r="AB186" s="208">
        <v>39000</v>
      </c>
      <c r="AC186" s="208">
        <v>41550</v>
      </c>
      <c r="AD186" s="209">
        <v>26460</v>
      </c>
      <c r="AE186" s="209">
        <v>30240</v>
      </c>
      <c r="AF186" s="209">
        <v>34020</v>
      </c>
      <c r="AG186" s="209">
        <v>37740</v>
      </c>
      <c r="AH186" s="209">
        <v>40800</v>
      </c>
      <c r="AI186" s="209">
        <v>43800</v>
      </c>
      <c r="AJ186" s="209">
        <v>46800</v>
      </c>
      <c r="AK186" s="209">
        <v>49860</v>
      </c>
      <c r="AL186" s="165" t="s">
        <v>812</v>
      </c>
      <c r="AM186" s="165" t="s">
        <v>812</v>
      </c>
      <c r="AN186" s="165" t="s">
        <v>288</v>
      </c>
      <c r="AO186" s="165">
        <v>0</v>
      </c>
      <c r="AP186" s="165" t="s">
        <v>813</v>
      </c>
      <c r="AQ186" s="165" t="s">
        <v>290</v>
      </c>
      <c r="AR186" s="165">
        <v>365</v>
      </c>
      <c r="AS186" s="165" t="s">
        <v>813</v>
      </c>
    </row>
    <row r="187" spans="1:45">
      <c r="A187" s="165" t="str">
        <f t="shared" si="2"/>
        <v>5/13/2016 - 4/13/2017Parker</v>
      </c>
      <c r="B187" s="165" t="s">
        <v>815</v>
      </c>
      <c r="C187" s="165" t="s">
        <v>48</v>
      </c>
      <c r="D187" s="165">
        <v>69400</v>
      </c>
      <c r="E187" s="208">
        <v>24300</v>
      </c>
      <c r="F187" s="208">
        <v>27800</v>
      </c>
      <c r="G187" s="208">
        <v>31250</v>
      </c>
      <c r="H187" s="208">
        <v>34700</v>
      </c>
      <c r="I187" s="208">
        <v>37500</v>
      </c>
      <c r="J187" s="208">
        <v>40300</v>
      </c>
      <c r="K187" s="208">
        <v>43050</v>
      </c>
      <c r="L187" s="208">
        <v>45850</v>
      </c>
      <c r="M187" s="209">
        <v>29160</v>
      </c>
      <c r="N187" s="209">
        <v>33360</v>
      </c>
      <c r="O187" s="209">
        <v>37500</v>
      </c>
      <c r="P187" s="209">
        <v>41640</v>
      </c>
      <c r="Q187" s="209">
        <v>45000</v>
      </c>
      <c r="R187" s="209">
        <v>48360</v>
      </c>
      <c r="S187" s="209">
        <v>51660</v>
      </c>
      <c r="T187" s="209">
        <v>55020</v>
      </c>
      <c r="U187" s="165" t="s">
        <v>286</v>
      </c>
      <c r="V187" s="208">
        <v>24700</v>
      </c>
      <c r="W187" s="208">
        <v>28200</v>
      </c>
      <c r="X187" s="208">
        <v>31750</v>
      </c>
      <c r="Y187" s="208">
        <v>35250</v>
      </c>
      <c r="Z187" s="208">
        <v>38100</v>
      </c>
      <c r="AA187" s="208">
        <v>40900</v>
      </c>
      <c r="AB187" s="208">
        <v>43750</v>
      </c>
      <c r="AC187" s="208">
        <v>46550</v>
      </c>
      <c r="AD187" s="209">
        <v>29640</v>
      </c>
      <c r="AE187" s="209">
        <v>33840</v>
      </c>
      <c r="AF187" s="209">
        <v>38100</v>
      </c>
      <c r="AG187" s="209">
        <v>42300</v>
      </c>
      <c r="AH187" s="209">
        <v>45720</v>
      </c>
      <c r="AI187" s="209">
        <v>49080</v>
      </c>
      <c r="AJ187" s="209">
        <v>52500</v>
      </c>
      <c r="AK187" s="209">
        <v>55860</v>
      </c>
      <c r="AL187" s="165" t="s">
        <v>814</v>
      </c>
      <c r="AM187" s="165" t="s">
        <v>814</v>
      </c>
      <c r="AN187" s="165" t="s">
        <v>288</v>
      </c>
      <c r="AO187" s="165">
        <v>1</v>
      </c>
      <c r="AP187" s="165" t="s">
        <v>815</v>
      </c>
      <c r="AQ187" s="165" t="s">
        <v>290</v>
      </c>
      <c r="AR187" s="165">
        <v>367</v>
      </c>
      <c r="AS187" s="165" t="s">
        <v>815</v>
      </c>
    </row>
    <row r="188" spans="1:45">
      <c r="A188" s="165" t="str">
        <f t="shared" si="2"/>
        <v>5/13/2016 - 4/13/2017Parmer</v>
      </c>
      <c r="B188" s="165" t="s">
        <v>818</v>
      </c>
      <c r="C188" s="165" t="s">
        <v>233</v>
      </c>
      <c r="D188" s="165">
        <v>48300</v>
      </c>
      <c r="E188" s="208">
        <v>18350</v>
      </c>
      <c r="F188" s="208">
        <v>21000</v>
      </c>
      <c r="G188" s="208">
        <v>23600</v>
      </c>
      <c r="H188" s="208">
        <v>26200</v>
      </c>
      <c r="I188" s="208">
        <v>28300</v>
      </c>
      <c r="J188" s="208">
        <v>30400</v>
      </c>
      <c r="K188" s="208">
        <v>32500</v>
      </c>
      <c r="L188" s="208">
        <v>34600</v>
      </c>
      <c r="M188" s="209">
        <v>22020</v>
      </c>
      <c r="N188" s="209">
        <v>25200</v>
      </c>
      <c r="O188" s="209">
        <v>28320</v>
      </c>
      <c r="P188" s="209">
        <v>31440</v>
      </c>
      <c r="Q188" s="209">
        <v>33960</v>
      </c>
      <c r="R188" s="209">
        <v>36480</v>
      </c>
      <c r="S188" s="209">
        <v>39000</v>
      </c>
      <c r="T188" s="209">
        <v>41520</v>
      </c>
      <c r="U188" s="165" t="s">
        <v>286</v>
      </c>
      <c r="V188" s="208">
        <v>19100</v>
      </c>
      <c r="W188" s="208">
        <v>21800</v>
      </c>
      <c r="X188" s="208">
        <v>24550</v>
      </c>
      <c r="Y188" s="208">
        <v>27250</v>
      </c>
      <c r="Z188" s="208">
        <v>29450</v>
      </c>
      <c r="AA188" s="208">
        <v>31650</v>
      </c>
      <c r="AB188" s="208">
        <v>33800</v>
      </c>
      <c r="AC188" s="208">
        <v>36000</v>
      </c>
      <c r="AD188" s="209">
        <v>22920</v>
      </c>
      <c r="AE188" s="209">
        <v>26160</v>
      </c>
      <c r="AF188" s="209">
        <v>29460</v>
      </c>
      <c r="AG188" s="209">
        <v>32700</v>
      </c>
      <c r="AH188" s="209">
        <v>35340</v>
      </c>
      <c r="AI188" s="209">
        <v>37980</v>
      </c>
      <c r="AJ188" s="209">
        <v>40560</v>
      </c>
      <c r="AK188" s="209">
        <v>43200</v>
      </c>
      <c r="AL188" s="165" t="s">
        <v>817</v>
      </c>
      <c r="AM188" s="165" t="s">
        <v>817</v>
      </c>
      <c r="AN188" s="165" t="s">
        <v>288</v>
      </c>
      <c r="AO188" s="165">
        <v>0</v>
      </c>
      <c r="AP188" s="165" t="s">
        <v>818</v>
      </c>
      <c r="AQ188" s="165" t="s">
        <v>290</v>
      </c>
      <c r="AR188" s="165">
        <v>369</v>
      </c>
      <c r="AS188" s="165" t="s">
        <v>818</v>
      </c>
    </row>
    <row r="189" spans="1:45">
      <c r="A189" s="165" t="str">
        <f t="shared" si="2"/>
        <v>5/13/2016 - 4/13/2017Pecos</v>
      </c>
      <c r="B189" s="165" t="s">
        <v>821</v>
      </c>
      <c r="C189" s="165" t="s">
        <v>234</v>
      </c>
      <c r="D189" s="165">
        <v>60100</v>
      </c>
      <c r="E189" s="208">
        <v>19550</v>
      </c>
      <c r="F189" s="208">
        <v>22350</v>
      </c>
      <c r="G189" s="208">
        <v>25150</v>
      </c>
      <c r="H189" s="208">
        <v>27900</v>
      </c>
      <c r="I189" s="208">
        <v>30150</v>
      </c>
      <c r="J189" s="208">
        <v>32400</v>
      </c>
      <c r="K189" s="208">
        <v>34600</v>
      </c>
      <c r="L189" s="208">
        <v>36850</v>
      </c>
      <c r="M189" s="209">
        <v>23460</v>
      </c>
      <c r="N189" s="209">
        <v>26820</v>
      </c>
      <c r="O189" s="209">
        <v>30180</v>
      </c>
      <c r="P189" s="209">
        <v>33480</v>
      </c>
      <c r="Q189" s="209">
        <v>36180</v>
      </c>
      <c r="R189" s="209">
        <v>38880</v>
      </c>
      <c r="S189" s="209">
        <v>41520</v>
      </c>
      <c r="T189" s="209">
        <v>44220</v>
      </c>
      <c r="U189" s="165" t="s">
        <v>286</v>
      </c>
      <c r="V189" s="208">
        <v>24400</v>
      </c>
      <c r="W189" s="208">
        <v>27900</v>
      </c>
      <c r="X189" s="208">
        <v>31400</v>
      </c>
      <c r="Y189" s="208">
        <v>34850</v>
      </c>
      <c r="Z189" s="208">
        <v>37650</v>
      </c>
      <c r="AA189" s="208">
        <v>40450</v>
      </c>
      <c r="AB189" s="208">
        <v>43250</v>
      </c>
      <c r="AC189" s="208">
        <v>46050</v>
      </c>
      <c r="AD189" s="209">
        <v>29280</v>
      </c>
      <c r="AE189" s="209">
        <v>33480</v>
      </c>
      <c r="AF189" s="209">
        <v>37680</v>
      </c>
      <c r="AG189" s="209">
        <v>41820</v>
      </c>
      <c r="AH189" s="209">
        <v>45180</v>
      </c>
      <c r="AI189" s="209">
        <v>48540</v>
      </c>
      <c r="AJ189" s="209">
        <v>51900</v>
      </c>
      <c r="AK189" s="209">
        <v>55260</v>
      </c>
      <c r="AL189" s="165" t="s">
        <v>820</v>
      </c>
      <c r="AM189" s="165" t="s">
        <v>820</v>
      </c>
      <c r="AN189" s="165" t="s">
        <v>288</v>
      </c>
      <c r="AO189" s="165">
        <v>0</v>
      </c>
      <c r="AP189" s="165" t="s">
        <v>821</v>
      </c>
      <c r="AQ189" s="165" t="s">
        <v>290</v>
      </c>
      <c r="AR189" s="165">
        <v>371</v>
      </c>
      <c r="AS189" s="165" t="s">
        <v>821</v>
      </c>
    </row>
    <row r="190" spans="1:45">
      <c r="A190" s="165" t="str">
        <f t="shared" si="2"/>
        <v>5/13/2016 - 4/13/2017Polk</v>
      </c>
      <c r="B190" s="165" t="s">
        <v>824</v>
      </c>
      <c r="C190" s="165" t="s">
        <v>235</v>
      </c>
      <c r="D190" s="165">
        <v>46900</v>
      </c>
      <c r="E190" s="208">
        <v>18350</v>
      </c>
      <c r="F190" s="208">
        <v>21000</v>
      </c>
      <c r="G190" s="208">
        <v>23600</v>
      </c>
      <c r="H190" s="208">
        <v>26200</v>
      </c>
      <c r="I190" s="208">
        <v>28300</v>
      </c>
      <c r="J190" s="208">
        <v>30400</v>
      </c>
      <c r="K190" s="208">
        <v>32500</v>
      </c>
      <c r="L190" s="208">
        <v>34600</v>
      </c>
      <c r="M190" s="209">
        <v>22020</v>
      </c>
      <c r="N190" s="209">
        <v>25200</v>
      </c>
      <c r="O190" s="209">
        <v>28320</v>
      </c>
      <c r="P190" s="209">
        <v>31440</v>
      </c>
      <c r="Q190" s="209">
        <v>33960</v>
      </c>
      <c r="R190" s="209">
        <v>36480</v>
      </c>
      <c r="S190" s="209">
        <v>39000</v>
      </c>
      <c r="T190" s="209">
        <v>41520</v>
      </c>
      <c r="U190" s="165" t="s">
        <v>301</v>
      </c>
      <c r="AL190" s="165" t="s">
        <v>823</v>
      </c>
      <c r="AM190" s="165" t="s">
        <v>823</v>
      </c>
      <c r="AN190" s="165" t="s">
        <v>288</v>
      </c>
      <c r="AO190" s="165">
        <v>0</v>
      </c>
      <c r="AP190" s="165" t="s">
        <v>824</v>
      </c>
      <c r="AQ190" s="165" t="s">
        <v>290</v>
      </c>
      <c r="AR190" s="165">
        <v>373</v>
      </c>
      <c r="AS190" s="165" t="s">
        <v>824</v>
      </c>
    </row>
    <row r="191" spans="1:45">
      <c r="A191" s="165" t="str">
        <f t="shared" si="2"/>
        <v>5/13/2016 - 4/13/2017Potter</v>
      </c>
      <c r="B191" s="165" t="s">
        <v>826</v>
      </c>
      <c r="C191" s="165" t="s">
        <v>23</v>
      </c>
      <c r="D191" s="165">
        <v>63200</v>
      </c>
      <c r="E191" s="208">
        <v>22150</v>
      </c>
      <c r="F191" s="208">
        <v>25300</v>
      </c>
      <c r="G191" s="208">
        <v>28450</v>
      </c>
      <c r="H191" s="208">
        <v>31600</v>
      </c>
      <c r="I191" s="208">
        <v>34150</v>
      </c>
      <c r="J191" s="208">
        <v>36700</v>
      </c>
      <c r="K191" s="208">
        <v>39200</v>
      </c>
      <c r="L191" s="208">
        <v>41750</v>
      </c>
      <c r="M191" s="209">
        <v>26580</v>
      </c>
      <c r="N191" s="209">
        <v>30360</v>
      </c>
      <c r="O191" s="209">
        <v>34140</v>
      </c>
      <c r="P191" s="209">
        <v>37920</v>
      </c>
      <c r="Q191" s="209">
        <v>40980</v>
      </c>
      <c r="R191" s="209">
        <v>44040</v>
      </c>
      <c r="S191" s="209">
        <v>47040</v>
      </c>
      <c r="T191" s="209">
        <v>50100</v>
      </c>
      <c r="U191" s="165" t="s">
        <v>286</v>
      </c>
      <c r="V191" s="208">
        <v>22200</v>
      </c>
      <c r="W191" s="208">
        <v>25400</v>
      </c>
      <c r="X191" s="208">
        <v>28550</v>
      </c>
      <c r="Y191" s="208">
        <v>31700</v>
      </c>
      <c r="Z191" s="208">
        <v>34250</v>
      </c>
      <c r="AA191" s="208">
        <v>36800</v>
      </c>
      <c r="AB191" s="208">
        <v>39350</v>
      </c>
      <c r="AC191" s="208">
        <v>41850</v>
      </c>
      <c r="AD191" s="209">
        <v>26640</v>
      </c>
      <c r="AE191" s="209">
        <v>30480</v>
      </c>
      <c r="AF191" s="209">
        <v>34260</v>
      </c>
      <c r="AG191" s="209">
        <v>38040</v>
      </c>
      <c r="AH191" s="209">
        <v>41100</v>
      </c>
      <c r="AI191" s="209">
        <v>44160</v>
      </c>
      <c r="AJ191" s="209">
        <v>47220</v>
      </c>
      <c r="AK191" s="209">
        <v>50220</v>
      </c>
      <c r="AL191" s="165" t="s">
        <v>825</v>
      </c>
      <c r="AM191" s="165" t="s">
        <v>825</v>
      </c>
      <c r="AN191" s="165" t="s">
        <v>288</v>
      </c>
      <c r="AO191" s="165">
        <v>1</v>
      </c>
      <c r="AP191" s="165" t="s">
        <v>826</v>
      </c>
      <c r="AQ191" s="165" t="s">
        <v>290</v>
      </c>
      <c r="AR191" s="165">
        <v>375</v>
      </c>
      <c r="AS191" s="165" t="s">
        <v>826</v>
      </c>
    </row>
    <row r="192" spans="1:45">
      <c r="A192" s="165" t="str">
        <f t="shared" si="2"/>
        <v>5/13/2016 - 4/13/2017Presidio</v>
      </c>
      <c r="B192" s="165" t="s">
        <v>829</v>
      </c>
      <c r="C192" s="165" t="s">
        <v>236</v>
      </c>
      <c r="D192" s="165">
        <v>37500</v>
      </c>
      <c r="E192" s="208">
        <v>18350</v>
      </c>
      <c r="F192" s="208">
        <v>21000</v>
      </c>
      <c r="G192" s="208">
        <v>23600</v>
      </c>
      <c r="H192" s="208">
        <v>26200</v>
      </c>
      <c r="I192" s="208">
        <v>28300</v>
      </c>
      <c r="J192" s="208">
        <v>30400</v>
      </c>
      <c r="K192" s="208">
        <v>32500</v>
      </c>
      <c r="L192" s="208">
        <v>34600</v>
      </c>
      <c r="M192" s="209">
        <v>22020</v>
      </c>
      <c r="N192" s="209">
        <v>25200</v>
      </c>
      <c r="O192" s="209">
        <v>28320</v>
      </c>
      <c r="P192" s="209">
        <v>31440</v>
      </c>
      <c r="Q192" s="209">
        <v>33960</v>
      </c>
      <c r="R192" s="209">
        <v>36480</v>
      </c>
      <c r="S192" s="209">
        <v>39000</v>
      </c>
      <c r="T192" s="209">
        <v>41520</v>
      </c>
      <c r="U192" s="165" t="s">
        <v>286</v>
      </c>
      <c r="V192" s="208">
        <v>23850</v>
      </c>
      <c r="W192" s="208">
        <v>27250</v>
      </c>
      <c r="X192" s="208">
        <v>30650</v>
      </c>
      <c r="Y192" s="208">
        <v>34050</v>
      </c>
      <c r="Z192" s="208">
        <v>36800</v>
      </c>
      <c r="AA192" s="208">
        <v>39500</v>
      </c>
      <c r="AB192" s="208">
        <v>42250</v>
      </c>
      <c r="AC192" s="208">
        <v>44950</v>
      </c>
      <c r="AD192" s="209">
        <v>28620</v>
      </c>
      <c r="AE192" s="209">
        <v>32700</v>
      </c>
      <c r="AF192" s="209">
        <v>36780</v>
      </c>
      <c r="AG192" s="209">
        <v>40860</v>
      </c>
      <c r="AH192" s="209">
        <v>44160</v>
      </c>
      <c r="AI192" s="209">
        <v>47400</v>
      </c>
      <c r="AJ192" s="209">
        <v>50700</v>
      </c>
      <c r="AK192" s="209">
        <v>53940</v>
      </c>
      <c r="AL192" s="165" t="s">
        <v>828</v>
      </c>
      <c r="AM192" s="165" t="s">
        <v>828</v>
      </c>
      <c r="AN192" s="165" t="s">
        <v>288</v>
      </c>
      <c r="AO192" s="165">
        <v>0</v>
      </c>
      <c r="AP192" s="165" t="s">
        <v>829</v>
      </c>
      <c r="AQ192" s="165" t="s">
        <v>290</v>
      </c>
      <c r="AR192" s="165">
        <v>377</v>
      </c>
      <c r="AS192" s="165" t="s">
        <v>829</v>
      </c>
    </row>
    <row r="193" spans="1:45">
      <c r="A193" s="165" t="str">
        <f t="shared" si="2"/>
        <v>5/13/2016 - 4/13/2017Rains</v>
      </c>
      <c r="B193" s="165" t="s">
        <v>832</v>
      </c>
      <c r="C193" s="165" t="s">
        <v>237</v>
      </c>
      <c r="D193" s="165">
        <v>56700</v>
      </c>
      <c r="E193" s="208">
        <v>19850</v>
      </c>
      <c r="F193" s="208">
        <v>22700</v>
      </c>
      <c r="G193" s="208">
        <v>25550</v>
      </c>
      <c r="H193" s="208">
        <v>28350</v>
      </c>
      <c r="I193" s="208">
        <v>30650</v>
      </c>
      <c r="J193" s="208">
        <v>32900</v>
      </c>
      <c r="K193" s="208">
        <v>35200</v>
      </c>
      <c r="L193" s="208">
        <v>37450</v>
      </c>
      <c r="M193" s="209">
        <v>23820</v>
      </c>
      <c r="N193" s="209">
        <v>27240</v>
      </c>
      <c r="O193" s="209">
        <v>30660</v>
      </c>
      <c r="P193" s="209">
        <v>34020</v>
      </c>
      <c r="Q193" s="209">
        <v>36780</v>
      </c>
      <c r="R193" s="209">
        <v>39480</v>
      </c>
      <c r="S193" s="209">
        <v>42240</v>
      </c>
      <c r="T193" s="209">
        <v>44940</v>
      </c>
      <c r="U193" s="165" t="s">
        <v>286</v>
      </c>
      <c r="V193" s="208">
        <v>20350</v>
      </c>
      <c r="W193" s="208">
        <v>23250</v>
      </c>
      <c r="X193" s="208">
        <v>26150</v>
      </c>
      <c r="Y193" s="208">
        <v>29050</v>
      </c>
      <c r="Z193" s="208">
        <v>31400</v>
      </c>
      <c r="AA193" s="208">
        <v>33700</v>
      </c>
      <c r="AB193" s="208">
        <v>36050</v>
      </c>
      <c r="AC193" s="208">
        <v>38350</v>
      </c>
      <c r="AD193" s="209">
        <v>24420</v>
      </c>
      <c r="AE193" s="209">
        <v>27900</v>
      </c>
      <c r="AF193" s="209">
        <v>31380</v>
      </c>
      <c r="AG193" s="209">
        <v>34860</v>
      </c>
      <c r="AH193" s="209">
        <v>37680</v>
      </c>
      <c r="AI193" s="209">
        <v>40440</v>
      </c>
      <c r="AJ193" s="209">
        <v>43260</v>
      </c>
      <c r="AK193" s="209">
        <v>46020</v>
      </c>
      <c r="AL193" s="165" t="s">
        <v>831</v>
      </c>
      <c r="AM193" s="165" t="s">
        <v>831</v>
      </c>
      <c r="AN193" s="165" t="s">
        <v>288</v>
      </c>
      <c r="AO193" s="165">
        <v>0</v>
      </c>
      <c r="AP193" s="165" t="s">
        <v>832</v>
      </c>
      <c r="AQ193" s="165" t="s">
        <v>290</v>
      </c>
      <c r="AR193" s="165">
        <v>379</v>
      </c>
      <c r="AS193" s="165" t="s">
        <v>832</v>
      </c>
    </row>
    <row r="194" spans="1:45">
      <c r="A194" s="165" t="str">
        <f t="shared" si="2"/>
        <v>5/13/2016 - 4/13/2017Randall</v>
      </c>
      <c r="B194" s="165" t="s">
        <v>834</v>
      </c>
      <c r="C194" s="165" t="s">
        <v>24</v>
      </c>
      <c r="D194" s="165">
        <v>63200</v>
      </c>
      <c r="E194" s="208">
        <v>22150</v>
      </c>
      <c r="F194" s="208">
        <v>25300</v>
      </c>
      <c r="G194" s="208">
        <v>28450</v>
      </c>
      <c r="H194" s="208">
        <v>31600</v>
      </c>
      <c r="I194" s="208">
        <v>34150</v>
      </c>
      <c r="J194" s="208">
        <v>36700</v>
      </c>
      <c r="K194" s="208">
        <v>39200</v>
      </c>
      <c r="L194" s="208">
        <v>41750</v>
      </c>
      <c r="M194" s="209">
        <v>26580</v>
      </c>
      <c r="N194" s="209">
        <v>30360</v>
      </c>
      <c r="O194" s="209">
        <v>34140</v>
      </c>
      <c r="P194" s="209">
        <v>37920</v>
      </c>
      <c r="Q194" s="209">
        <v>40980</v>
      </c>
      <c r="R194" s="209">
        <v>44040</v>
      </c>
      <c r="S194" s="209">
        <v>47040</v>
      </c>
      <c r="T194" s="209">
        <v>50100</v>
      </c>
      <c r="U194" s="165" t="s">
        <v>286</v>
      </c>
      <c r="V194" s="208">
        <v>22200</v>
      </c>
      <c r="W194" s="208">
        <v>25400</v>
      </c>
      <c r="X194" s="208">
        <v>28550</v>
      </c>
      <c r="Y194" s="208">
        <v>31700</v>
      </c>
      <c r="Z194" s="208">
        <v>34250</v>
      </c>
      <c r="AA194" s="208">
        <v>36800</v>
      </c>
      <c r="AB194" s="208">
        <v>39350</v>
      </c>
      <c r="AC194" s="208">
        <v>41850</v>
      </c>
      <c r="AD194" s="209">
        <v>26640</v>
      </c>
      <c r="AE194" s="209">
        <v>30480</v>
      </c>
      <c r="AF194" s="209">
        <v>34260</v>
      </c>
      <c r="AG194" s="209">
        <v>38040</v>
      </c>
      <c r="AH194" s="209">
        <v>41100</v>
      </c>
      <c r="AI194" s="209">
        <v>44160</v>
      </c>
      <c r="AJ194" s="209">
        <v>47220</v>
      </c>
      <c r="AK194" s="209">
        <v>50220</v>
      </c>
      <c r="AL194" s="165" t="s">
        <v>833</v>
      </c>
      <c r="AM194" s="165" t="s">
        <v>833</v>
      </c>
      <c r="AN194" s="165" t="s">
        <v>288</v>
      </c>
      <c r="AO194" s="165">
        <v>1</v>
      </c>
      <c r="AP194" s="165" t="s">
        <v>834</v>
      </c>
      <c r="AQ194" s="165" t="s">
        <v>290</v>
      </c>
      <c r="AR194" s="165">
        <v>381</v>
      </c>
      <c r="AS194" s="165" t="s">
        <v>834</v>
      </c>
    </row>
    <row r="195" spans="1:45">
      <c r="A195" s="165" t="str">
        <f t="shared" si="2"/>
        <v>5/13/2016 - 4/13/2017Reagan</v>
      </c>
      <c r="B195" s="165" t="s">
        <v>837</v>
      </c>
      <c r="C195" s="165" t="s">
        <v>238</v>
      </c>
      <c r="D195" s="165">
        <v>67300</v>
      </c>
      <c r="E195" s="208">
        <v>22150</v>
      </c>
      <c r="F195" s="208">
        <v>25300</v>
      </c>
      <c r="G195" s="208">
        <v>28450</v>
      </c>
      <c r="H195" s="208">
        <v>31600</v>
      </c>
      <c r="I195" s="208">
        <v>34150</v>
      </c>
      <c r="J195" s="208">
        <v>36700</v>
      </c>
      <c r="K195" s="208">
        <v>39200</v>
      </c>
      <c r="L195" s="208">
        <v>41750</v>
      </c>
      <c r="M195" s="209">
        <v>26580</v>
      </c>
      <c r="N195" s="209">
        <v>30360</v>
      </c>
      <c r="O195" s="209">
        <v>34140</v>
      </c>
      <c r="P195" s="209">
        <v>37920</v>
      </c>
      <c r="Q195" s="209">
        <v>40980</v>
      </c>
      <c r="R195" s="209">
        <v>44040</v>
      </c>
      <c r="S195" s="209">
        <v>47040</v>
      </c>
      <c r="T195" s="209">
        <v>50100</v>
      </c>
      <c r="U195" s="165" t="s">
        <v>286</v>
      </c>
      <c r="V195" s="208">
        <v>23600</v>
      </c>
      <c r="W195" s="208">
        <v>26950</v>
      </c>
      <c r="X195" s="208">
        <v>30300</v>
      </c>
      <c r="Y195" s="208">
        <v>33650</v>
      </c>
      <c r="Z195" s="208">
        <v>36350</v>
      </c>
      <c r="AA195" s="208">
        <v>39050</v>
      </c>
      <c r="AB195" s="208">
        <v>41750</v>
      </c>
      <c r="AC195" s="208">
        <v>44450</v>
      </c>
      <c r="AD195" s="209">
        <v>28320</v>
      </c>
      <c r="AE195" s="209">
        <v>32340</v>
      </c>
      <c r="AF195" s="209">
        <v>36360</v>
      </c>
      <c r="AG195" s="209">
        <v>40380</v>
      </c>
      <c r="AH195" s="209">
        <v>43620</v>
      </c>
      <c r="AI195" s="209">
        <v>46860</v>
      </c>
      <c r="AJ195" s="209">
        <v>50100</v>
      </c>
      <c r="AK195" s="209">
        <v>53340</v>
      </c>
      <c r="AL195" s="165" t="s">
        <v>836</v>
      </c>
      <c r="AM195" s="165" t="s">
        <v>836</v>
      </c>
      <c r="AN195" s="165" t="s">
        <v>288</v>
      </c>
      <c r="AO195" s="165">
        <v>0</v>
      </c>
      <c r="AP195" s="165" t="s">
        <v>837</v>
      </c>
      <c r="AQ195" s="165" t="s">
        <v>290</v>
      </c>
      <c r="AR195" s="165">
        <v>383</v>
      </c>
      <c r="AS195" s="165" t="s">
        <v>837</v>
      </c>
    </row>
    <row r="196" spans="1:45">
      <c r="A196" s="165" t="str">
        <f t="shared" si="2"/>
        <v>5/13/2016 - 4/13/2017Real</v>
      </c>
      <c r="B196" s="165" t="s">
        <v>840</v>
      </c>
      <c r="C196" s="165" t="s">
        <v>239</v>
      </c>
      <c r="D196" s="165">
        <v>39500</v>
      </c>
      <c r="E196" s="208">
        <v>18350</v>
      </c>
      <c r="F196" s="208">
        <v>21000</v>
      </c>
      <c r="G196" s="208">
        <v>23600</v>
      </c>
      <c r="H196" s="208">
        <v>26200</v>
      </c>
      <c r="I196" s="208">
        <v>28300</v>
      </c>
      <c r="J196" s="208">
        <v>30400</v>
      </c>
      <c r="K196" s="208">
        <v>32500</v>
      </c>
      <c r="L196" s="208">
        <v>34600</v>
      </c>
      <c r="M196" s="209">
        <v>22020</v>
      </c>
      <c r="N196" s="209">
        <v>25200</v>
      </c>
      <c r="O196" s="209">
        <v>28320</v>
      </c>
      <c r="P196" s="209">
        <v>31440</v>
      </c>
      <c r="Q196" s="209">
        <v>33960</v>
      </c>
      <c r="R196" s="209">
        <v>36480</v>
      </c>
      <c r="S196" s="209">
        <v>39000</v>
      </c>
      <c r="T196" s="209">
        <v>41520</v>
      </c>
      <c r="U196" s="165" t="s">
        <v>301</v>
      </c>
      <c r="AL196" s="165" t="s">
        <v>839</v>
      </c>
      <c r="AM196" s="165" t="s">
        <v>839</v>
      </c>
      <c r="AN196" s="165" t="s">
        <v>288</v>
      </c>
      <c r="AO196" s="165">
        <v>0</v>
      </c>
      <c r="AP196" s="165" t="s">
        <v>840</v>
      </c>
      <c r="AQ196" s="165" t="s">
        <v>290</v>
      </c>
      <c r="AR196" s="165">
        <v>385</v>
      </c>
      <c r="AS196" s="165" t="s">
        <v>840</v>
      </c>
    </row>
    <row r="197" spans="1:45">
      <c r="A197" s="165" t="str">
        <f t="shared" ref="A197:A257" si="3">CONCATENATE($B$2,C197)</f>
        <v>5/13/2016 - 4/13/2017Red River</v>
      </c>
      <c r="B197" s="165" t="s">
        <v>843</v>
      </c>
      <c r="C197" s="165" t="s">
        <v>240</v>
      </c>
      <c r="D197" s="165">
        <v>43500</v>
      </c>
      <c r="E197" s="208">
        <v>18350</v>
      </c>
      <c r="F197" s="208">
        <v>21000</v>
      </c>
      <c r="G197" s="208">
        <v>23600</v>
      </c>
      <c r="H197" s="208">
        <v>26200</v>
      </c>
      <c r="I197" s="208">
        <v>28300</v>
      </c>
      <c r="J197" s="208">
        <v>30400</v>
      </c>
      <c r="K197" s="208">
        <v>32500</v>
      </c>
      <c r="L197" s="208">
        <v>34600</v>
      </c>
      <c r="M197" s="209">
        <v>22020</v>
      </c>
      <c r="N197" s="209">
        <v>25200</v>
      </c>
      <c r="O197" s="209">
        <v>28320</v>
      </c>
      <c r="P197" s="209">
        <v>31440</v>
      </c>
      <c r="Q197" s="209">
        <v>33960</v>
      </c>
      <c r="R197" s="209">
        <v>36480</v>
      </c>
      <c r="S197" s="209">
        <v>39000</v>
      </c>
      <c r="T197" s="209">
        <v>41520</v>
      </c>
      <c r="U197" s="165" t="s">
        <v>301</v>
      </c>
      <c r="AL197" s="165" t="s">
        <v>842</v>
      </c>
      <c r="AM197" s="165" t="s">
        <v>842</v>
      </c>
      <c r="AN197" s="165" t="s">
        <v>288</v>
      </c>
      <c r="AO197" s="165">
        <v>0</v>
      </c>
      <c r="AP197" s="165" t="s">
        <v>843</v>
      </c>
      <c r="AQ197" s="165" t="s">
        <v>290</v>
      </c>
      <c r="AR197" s="165">
        <v>387</v>
      </c>
      <c r="AS197" s="165" t="s">
        <v>843</v>
      </c>
    </row>
    <row r="198" spans="1:45">
      <c r="A198" s="165" t="str">
        <f t="shared" si="3"/>
        <v>5/13/2016 - 4/13/2017Reeves</v>
      </c>
      <c r="B198" s="165" t="s">
        <v>846</v>
      </c>
      <c r="C198" s="165" t="s">
        <v>241</v>
      </c>
      <c r="D198" s="165">
        <v>46200</v>
      </c>
      <c r="E198" s="208">
        <v>18350</v>
      </c>
      <c r="F198" s="208">
        <v>21000</v>
      </c>
      <c r="G198" s="208">
        <v>23600</v>
      </c>
      <c r="H198" s="208">
        <v>26200</v>
      </c>
      <c r="I198" s="208">
        <v>28300</v>
      </c>
      <c r="J198" s="208">
        <v>30400</v>
      </c>
      <c r="K198" s="208">
        <v>32500</v>
      </c>
      <c r="L198" s="208">
        <v>34600</v>
      </c>
      <c r="M198" s="209">
        <v>22020</v>
      </c>
      <c r="N198" s="209">
        <v>25200</v>
      </c>
      <c r="O198" s="209">
        <v>28320</v>
      </c>
      <c r="P198" s="209">
        <v>31440</v>
      </c>
      <c r="Q198" s="209">
        <v>33960</v>
      </c>
      <c r="R198" s="209">
        <v>36480</v>
      </c>
      <c r="S198" s="209">
        <v>39000</v>
      </c>
      <c r="T198" s="209">
        <v>41520</v>
      </c>
      <c r="U198" s="165" t="s">
        <v>286</v>
      </c>
      <c r="V198" s="208">
        <v>23900</v>
      </c>
      <c r="W198" s="208">
        <v>27300</v>
      </c>
      <c r="X198" s="208">
        <v>30700</v>
      </c>
      <c r="Y198" s="208">
        <v>34100</v>
      </c>
      <c r="Z198" s="208">
        <v>36850</v>
      </c>
      <c r="AA198" s="208">
        <v>39600</v>
      </c>
      <c r="AB198" s="208">
        <v>42300</v>
      </c>
      <c r="AC198" s="208">
        <v>45050</v>
      </c>
      <c r="AD198" s="209">
        <v>28680</v>
      </c>
      <c r="AE198" s="209">
        <v>32760</v>
      </c>
      <c r="AF198" s="209">
        <v>36840</v>
      </c>
      <c r="AG198" s="209">
        <v>40920</v>
      </c>
      <c r="AH198" s="209">
        <v>44220</v>
      </c>
      <c r="AI198" s="209">
        <v>47520</v>
      </c>
      <c r="AJ198" s="209">
        <v>50760</v>
      </c>
      <c r="AK198" s="209">
        <v>54060</v>
      </c>
      <c r="AL198" s="165" t="s">
        <v>845</v>
      </c>
      <c r="AM198" s="165" t="s">
        <v>845</v>
      </c>
      <c r="AN198" s="165" t="s">
        <v>288</v>
      </c>
      <c r="AO198" s="165">
        <v>0</v>
      </c>
      <c r="AP198" s="165" t="s">
        <v>846</v>
      </c>
      <c r="AQ198" s="165" t="s">
        <v>290</v>
      </c>
      <c r="AR198" s="165">
        <v>389</v>
      </c>
      <c r="AS198" s="165" t="s">
        <v>846</v>
      </c>
    </row>
    <row r="199" spans="1:45">
      <c r="A199" s="165" t="str">
        <f t="shared" si="3"/>
        <v>5/13/2016 - 4/13/2017Refugio</v>
      </c>
      <c r="B199" s="165" t="s">
        <v>849</v>
      </c>
      <c r="C199" s="165" t="s">
        <v>242</v>
      </c>
      <c r="D199" s="165">
        <v>50300</v>
      </c>
      <c r="E199" s="208">
        <v>18350</v>
      </c>
      <c r="F199" s="208">
        <v>21000</v>
      </c>
      <c r="G199" s="208">
        <v>23600</v>
      </c>
      <c r="H199" s="208">
        <v>26200</v>
      </c>
      <c r="I199" s="208">
        <v>28300</v>
      </c>
      <c r="J199" s="208">
        <v>30400</v>
      </c>
      <c r="K199" s="208">
        <v>32500</v>
      </c>
      <c r="L199" s="208">
        <v>34600</v>
      </c>
      <c r="M199" s="209">
        <v>22020</v>
      </c>
      <c r="N199" s="209">
        <v>25200</v>
      </c>
      <c r="O199" s="209">
        <v>28320</v>
      </c>
      <c r="P199" s="209">
        <v>31440</v>
      </c>
      <c r="Q199" s="209">
        <v>33960</v>
      </c>
      <c r="R199" s="209">
        <v>36480</v>
      </c>
      <c r="S199" s="209">
        <v>39000</v>
      </c>
      <c r="T199" s="209">
        <v>41520</v>
      </c>
      <c r="U199" s="165" t="s">
        <v>286</v>
      </c>
      <c r="V199" s="208">
        <v>19700</v>
      </c>
      <c r="W199" s="208">
        <v>22500</v>
      </c>
      <c r="X199" s="208">
        <v>25300</v>
      </c>
      <c r="Y199" s="208">
        <v>28100</v>
      </c>
      <c r="Z199" s="208">
        <v>30350</v>
      </c>
      <c r="AA199" s="208">
        <v>32600</v>
      </c>
      <c r="AB199" s="208">
        <v>34850</v>
      </c>
      <c r="AC199" s="208">
        <v>37100</v>
      </c>
      <c r="AD199" s="209">
        <v>23640</v>
      </c>
      <c r="AE199" s="209">
        <v>27000</v>
      </c>
      <c r="AF199" s="209">
        <v>30360</v>
      </c>
      <c r="AG199" s="209">
        <v>33720</v>
      </c>
      <c r="AH199" s="209">
        <v>36420</v>
      </c>
      <c r="AI199" s="209">
        <v>39120</v>
      </c>
      <c r="AJ199" s="209">
        <v>41820</v>
      </c>
      <c r="AK199" s="209">
        <v>44520</v>
      </c>
      <c r="AL199" s="165" t="s">
        <v>848</v>
      </c>
      <c r="AM199" s="165" t="s">
        <v>848</v>
      </c>
      <c r="AN199" s="165" t="s">
        <v>288</v>
      </c>
      <c r="AO199" s="165">
        <v>0</v>
      </c>
      <c r="AP199" s="165" t="s">
        <v>849</v>
      </c>
      <c r="AQ199" s="165" t="s">
        <v>290</v>
      </c>
      <c r="AR199" s="165">
        <v>391</v>
      </c>
      <c r="AS199" s="165" t="s">
        <v>849</v>
      </c>
    </row>
    <row r="200" spans="1:45">
      <c r="A200" s="165" t="str">
        <f t="shared" si="3"/>
        <v>5/13/2016 - 4/13/2017Roberts</v>
      </c>
      <c r="B200" s="165" t="s">
        <v>852</v>
      </c>
      <c r="C200" s="165" t="s">
        <v>243</v>
      </c>
      <c r="D200" s="165">
        <v>85500</v>
      </c>
      <c r="E200" s="208">
        <v>27550</v>
      </c>
      <c r="F200" s="208">
        <v>31450</v>
      </c>
      <c r="G200" s="208">
        <v>35400</v>
      </c>
      <c r="H200" s="208">
        <v>39300</v>
      </c>
      <c r="I200" s="208">
        <v>42450</v>
      </c>
      <c r="J200" s="208">
        <v>45600</v>
      </c>
      <c r="K200" s="208">
        <v>48750</v>
      </c>
      <c r="L200" s="208">
        <v>51900</v>
      </c>
      <c r="M200" s="209">
        <v>33060</v>
      </c>
      <c r="N200" s="209">
        <v>37740</v>
      </c>
      <c r="O200" s="209">
        <v>42480</v>
      </c>
      <c r="P200" s="209">
        <v>47160</v>
      </c>
      <c r="Q200" s="209">
        <v>50940</v>
      </c>
      <c r="R200" s="209">
        <v>54720</v>
      </c>
      <c r="S200" s="209">
        <v>58500</v>
      </c>
      <c r="T200" s="209">
        <v>62280</v>
      </c>
      <c r="U200" s="165" t="s">
        <v>286</v>
      </c>
      <c r="V200" s="208">
        <v>29950</v>
      </c>
      <c r="W200" s="208">
        <v>34200</v>
      </c>
      <c r="X200" s="208">
        <v>38500</v>
      </c>
      <c r="Y200" s="208">
        <v>42750</v>
      </c>
      <c r="Z200" s="208">
        <v>46200</v>
      </c>
      <c r="AA200" s="208">
        <v>49600</v>
      </c>
      <c r="AB200" s="208">
        <v>53050</v>
      </c>
      <c r="AC200" s="208">
        <v>56450</v>
      </c>
      <c r="AD200" s="209">
        <v>35940</v>
      </c>
      <c r="AE200" s="209">
        <v>41040</v>
      </c>
      <c r="AF200" s="209">
        <v>46200</v>
      </c>
      <c r="AG200" s="209">
        <v>51300</v>
      </c>
      <c r="AH200" s="209">
        <v>55440</v>
      </c>
      <c r="AI200" s="209">
        <v>59520</v>
      </c>
      <c r="AJ200" s="209">
        <v>63660</v>
      </c>
      <c r="AK200" s="209">
        <v>67740</v>
      </c>
      <c r="AL200" s="165" t="s">
        <v>851</v>
      </c>
      <c r="AM200" s="165" t="s">
        <v>851</v>
      </c>
      <c r="AN200" s="165" t="s">
        <v>288</v>
      </c>
      <c r="AO200" s="165">
        <v>0</v>
      </c>
      <c r="AP200" s="165" t="s">
        <v>852</v>
      </c>
      <c r="AQ200" s="165" t="s">
        <v>290</v>
      </c>
      <c r="AR200" s="165">
        <v>393</v>
      </c>
      <c r="AS200" s="165" t="s">
        <v>852</v>
      </c>
    </row>
    <row r="201" spans="1:45">
      <c r="A201" s="165" t="str">
        <f t="shared" si="3"/>
        <v>5/13/2016 - 4/13/2017Robertson</v>
      </c>
      <c r="B201" s="165" t="s">
        <v>854</v>
      </c>
      <c r="C201" s="165" t="s">
        <v>36</v>
      </c>
      <c r="D201" s="165">
        <v>58900</v>
      </c>
      <c r="E201" s="208">
        <v>20650</v>
      </c>
      <c r="F201" s="208">
        <v>23600</v>
      </c>
      <c r="G201" s="208">
        <v>26550</v>
      </c>
      <c r="H201" s="208">
        <v>29450</v>
      </c>
      <c r="I201" s="208">
        <v>31850</v>
      </c>
      <c r="J201" s="208">
        <v>34200</v>
      </c>
      <c r="K201" s="208">
        <v>36550</v>
      </c>
      <c r="L201" s="208">
        <v>38900</v>
      </c>
      <c r="M201" s="209">
        <v>24780</v>
      </c>
      <c r="N201" s="209">
        <v>28320</v>
      </c>
      <c r="O201" s="209">
        <v>31860</v>
      </c>
      <c r="P201" s="209">
        <v>35340</v>
      </c>
      <c r="Q201" s="209">
        <v>38220</v>
      </c>
      <c r="R201" s="209">
        <v>41040</v>
      </c>
      <c r="S201" s="209">
        <v>43860</v>
      </c>
      <c r="T201" s="209">
        <v>46680</v>
      </c>
      <c r="U201" s="165" t="s">
        <v>286</v>
      </c>
      <c r="V201" s="208">
        <v>21700</v>
      </c>
      <c r="W201" s="208">
        <v>24800</v>
      </c>
      <c r="X201" s="208">
        <v>27900</v>
      </c>
      <c r="Y201" s="208">
        <v>31000</v>
      </c>
      <c r="Z201" s="208">
        <v>33500</v>
      </c>
      <c r="AA201" s="208">
        <v>36000</v>
      </c>
      <c r="AB201" s="208">
        <v>38450</v>
      </c>
      <c r="AC201" s="208">
        <v>40950</v>
      </c>
      <c r="AD201" s="209">
        <v>26040</v>
      </c>
      <c r="AE201" s="209">
        <v>29760</v>
      </c>
      <c r="AF201" s="209">
        <v>33480</v>
      </c>
      <c r="AG201" s="209">
        <v>37200</v>
      </c>
      <c r="AH201" s="209">
        <v>40200</v>
      </c>
      <c r="AI201" s="209">
        <v>43200</v>
      </c>
      <c r="AJ201" s="209">
        <v>46140</v>
      </c>
      <c r="AK201" s="209">
        <v>49140</v>
      </c>
      <c r="AL201" s="165" t="s">
        <v>853</v>
      </c>
      <c r="AM201" s="165" t="s">
        <v>853</v>
      </c>
      <c r="AN201" s="165" t="s">
        <v>288</v>
      </c>
      <c r="AO201" s="165">
        <v>1</v>
      </c>
      <c r="AP201" s="165" t="s">
        <v>854</v>
      </c>
      <c r="AQ201" s="165" t="s">
        <v>290</v>
      </c>
      <c r="AR201" s="165">
        <v>395</v>
      </c>
      <c r="AS201" s="165" t="s">
        <v>854</v>
      </c>
    </row>
    <row r="202" spans="1:45">
      <c r="A202" s="165" t="str">
        <f t="shared" si="3"/>
        <v>5/13/2016 - 4/13/2017Rockwall</v>
      </c>
      <c r="B202" s="165" t="s">
        <v>856</v>
      </c>
      <c r="C202" s="165" t="s">
        <v>49</v>
      </c>
      <c r="D202" s="165">
        <v>71700</v>
      </c>
      <c r="E202" s="208">
        <v>25100</v>
      </c>
      <c r="F202" s="208">
        <v>28700</v>
      </c>
      <c r="G202" s="208">
        <v>32300</v>
      </c>
      <c r="H202" s="208">
        <v>35850</v>
      </c>
      <c r="I202" s="208">
        <v>38750</v>
      </c>
      <c r="J202" s="208">
        <v>41600</v>
      </c>
      <c r="K202" s="208">
        <v>44500</v>
      </c>
      <c r="L202" s="208">
        <v>47350</v>
      </c>
      <c r="M202" s="209">
        <v>30120</v>
      </c>
      <c r="N202" s="209">
        <v>34440</v>
      </c>
      <c r="O202" s="209">
        <v>38760</v>
      </c>
      <c r="P202" s="209">
        <v>43020</v>
      </c>
      <c r="Q202" s="209">
        <v>46500</v>
      </c>
      <c r="R202" s="209">
        <v>49920</v>
      </c>
      <c r="S202" s="209">
        <v>53400</v>
      </c>
      <c r="T202" s="209">
        <v>56820</v>
      </c>
      <c r="U202" s="165" t="s">
        <v>286</v>
      </c>
      <c r="V202" s="208">
        <v>25800</v>
      </c>
      <c r="W202" s="208">
        <v>29450</v>
      </c>
      <c r="X202" s="208">
        <v>33150</v>
      </c>
      <c r="Y202" s="208">
        <v>36800</v>
      </c>
      <c r="Z202" s="208">
        <v>39750</v>
      </c>
      <c r="AA202" s="208">
        <v>42700</v>
      </c>
      <c r="AB202" s="208">
        <v>45650</v>
      </c>
      <c r="AC202" s="208">
        <v>48600</v>
      </c>
      <c r="AD202" s="209">
        <v>30960</v>
      </c>
      <c r="AE202" s="209">
        <v>35340</v>
      </c>
      <c r="AF202" s="209">
        <v>39780</v>
      </c>
      <c r="AG202" s="209">
        <v>44160</v>
      </c>
      <c r="AH202" s="209">
        <v>47700</v>
      </c>
      <c r="AI202" s="209">
        <v>51240</v>
      </c>
      <c r="AJ202" s="209">
        <v>54780</v>
      </c>
      <c r="AK202" s="209">
        <v>58320</v>
      </c>
      <c r="AL202" s="165" t="s">
        <v>855</v>
      </c>
      <c r="AM202" s="165" t="s">
        <v>855</v>
      </c>
      <c r="AN202" s="165" t="s">
        <v>288</v>
      </c>
      <c r="AO202" s="165">
        <v>1</v>
      </c>
      <c r="AP202" s="165" t="s">
        <v>856</v>
      </c>
      <c r="AQ202" s="165" t="s">
        <v>290</v>
      </c>
      <c r="AR202" s="165">
        <v>397</v>
      </c>
      <c r="AS202" s="165" t="s">
        <v>856</v>
      </c>
    </row>
    <row r="203" spans="1:45">
      <c r="A203" s="165" t="str">
        <f t="shared" si="3"/>
        <v>5/13/2016 - 4/13/2017Runnels</v>
      </c>
      <c r="B203" s="165" t="s">
        <v>859</v>
      </c>
      <c r="C203" s="165" t="s">
        <v>244</v>
      </c>
      <c r="D203" s="165">
        <v>46700</v>
      </c>
      <c r="E203" s="208">
        <v>18350</v>
      </c>
      <c r="F203" s="208">
        <v>21000</v>
      </c>
      <c r="G203" s="208">
        <v>23600</v>
      </c>
      <c r="H203" s="208">
        <v>26200</v>
      </c>
      <c r="I203" s="208">
        <v>28300</v>
      </c>
      <c r="J203" s="208">
        <v>30400</v>
      </c>
      <c r="K203" s="208">
        <v>32500</v>
      </c>
      <c r="L203" s="208">
        <v>34600</v>
      </c>
      <c r="M203" s="209">
        <v>22020</v>
      </c>
      <c r="N203" s="209">
        <v>25200</v>
      </c>
      <c r="O203" s="209">
        <v>28320</v>
      </c>
      <c r="P203" s="209">
        <v>31440</v>
      </c>
      <c r="Q203" s="209">
        <v>33960</v>
      </c>
      <c r="R203" s="209">
        <v>36480</v>
      </c>
      <c r="S203" s="209">
        <v>39000</v>
      </c>
      <c r="T203" s="209">
        <v>41520</v>
      </c>
      <c r="U203" s="165" t="s">
        <v>286</v>
      </c>
      <c r="V203" s="208">
        <v>18700</v>
      </c>
      <c r="W203" s="208">
        <v>21400</v>
      </c>
      <c r="X203" s="208">
        <v>24050</v>
      </c>
      <c r="Y203" s="208">
        <v>26700</v>
      </c>
      <c r="Z203" s="208">
        <v>28850</v>
      </c>
      <c r="AA203" s="208">
        <v>31000</v>
      </c>
      <c r="AB203" s="208">
        <v>33150</v>
      </c>
      <c r="AC203" s="208">
        <v>35250</v>
      </c>
      <c r="AD203" s="209">
        <v>22440</v>
      </c>
      <c r="AE203" s="209">
        <v>25680</v>
      </c>
      <c r="AF203" s="209">
        <v>28860</v>
      </c>
      <c r="AG203" s="209">
        <v>32040</v>
      </c>
      <c r="AH203" s="209">
        <v>34620</v>
      </c>
      <c r="AI203" s="209">
        <v>37200</v>
      </c>
      <c r="AJ203" s="209">
        <v>39780</v>
      </c>
      <c r="AK203" s="209">
        <v>42300</v>
      </c>
      <c r="AL203" s="165" t="s">
        <v>858</v>
      </c>
      <c r="AM203" s="165" t="s">
        <v>858</v>
      </c>
      <c r="AN203" s="165" t="s">
        <v>288</v>
      </c>
      <c r="AO203" s="165">
        <v>0</v>
      </c>
      <c r="AP203" s="165" t="s">
        <v>859</v>
      </c>
      <c r="AQ203" s="165" t="s">
        <v>290</v>
      </c>
      <c r="AR203" s="165">
        <v>399</v>
      </c>
      <c r="AS203" s="165" t="s">
        <v>859</v>
      </c>
    </row>
    <row r="204" spans="1:45">
      <c r="A204" s="165" t="str">
        <f t="shared" si="3"/>
        <v>5/13/2016 - 4/13/2017Rusk</v>
      </c>
      <c r="B204" s="165" t="s">
        <v>862</v>
      </c>
      <c r="C204" s="165" t="s">
        <v>245</v>
      </c>
      <c r="D204" s="165">
        <v>56900</v>
      </c>
      <c r="E204" s="208">
        <v>19950</v>
      </c>
      <c r="F204" s="208">
        <v>22800</v>
      </c>
      <c r="G204" s="208">
        <v>25650</v>
      </c>
      <c r="H204" s="208">
        <v>28450</v>
      </c>
      <c r="I204" s="208">
        <v>30750</v>
      </c>
      <c r="J204" s="208">
        <v>33050</v>
      </c>
      <c r="K204" s="208">
        <v>35300</v>
      </c>
      <c r="L204" s="208">
        <v>37600</v>
      </c>
      <c r="M204" s="209">
        <v>23940</v>
      </c>
      <c r="N204" s="209">
        <v>27360</v>
      </c>
      <c r="O204" s="209">
        <v>30780</v>
      </c>
      <c r="P204" s="209">
        <v>34140</v>
      </c>
      <c r="Q204" s="209">
        <v>36900</v>
      </c>
      <c r="R204" s="209">
        <v>39660</v>
      </c>
      <c r="S204" s="209">
        <v>42360</v>
      </c>
      <c r="T204" s="209">
        <v>45120</v>
      </c>
      <c r="U204" s="165" t="s">
        <v>286</v>
      </c>
      <c r="V204" s="208">
        <v>20750</v>
      </c>
      <c r="W204" s="208">
        <v>23700</v>
      </c>
      <c r="X204" s="208">
        <v>26650</v>
      </c>
      <c r="Y204" s="208">
        <v>29600</v>
      </c>
      <c r="Z204" s="208">
        <v>32000</v>
      </c>
      <c r="AA204" s="208">
        <v>34350</v>
      </c>
      <c r="AB204" s="208">
        <v>36750</v>
      </c>
      <c r="AC204" s="208">
        <v>39100</v>
      </c>
      <c r="AD204" s="209">
        <v>24900</v>
      </c>
      <c r="AE204" s="209">
        <v>28440</v>
      </c>
      <c r="AF204" s="209">
        <v>31980</v>
      </c>
      <c r="AG204" s="209">
        <v>35520</v>
      </c>
      <c r="AH204" s="209">
        <v>38400</v>
      </c>
      <c r="AI204" s="209">
        <v>41220</v>
      </c>
      <c r="AJ204" s="209">
        <v>44100</v>
      </c>
      <c r="AK204" s="209">
        <v>46920</v>
      </c>
      <c r="AL204" s="165" t="s">
        <v>861</v>
      </c>
      <c r="AM204" s="165" t="s">
        <v>861</v>
      </c>
      <c r="AN204" s="165" t="s">
        <v>288</v>
      </c>
      <c r="AO204" s="165">
        <v>1</v>
      </c>
      <c r="AP204" s="165" t="s">
        <v>862</v>
      </c>
      <c r="AQ204" s="165" t="s">
        <v>290</v>
      </c>
      <c r="AR204" s="165">
        <v>401</v>
      </c>
      <c r="AS204" s="165" t="s">
        <v>862</v>
      </c>
    </row>
    <row r="205" spans="1:45">
      <c r="A205" s="165" t="str">
        <f t="shared" si="3"/>
        <v>5/13/2016 - 4/13/2017Sabine</v>
      </c>
      <c r="B205" s="165" t="s">
        <v>865</v>
      </c>
      <c r="C205" s="165" t="s">
        <v>246</v>
      </c>
      <c r="D205" s="165">
        <v>38800</v>
      </c>
      <c r="E205" s="208">
        <v>18350</v>
      </c>
      <c r="F205" s="208">
        <v>21000</v>
      </c>
      <c r="G205" s="208">
        <v>23600</v>
      </c>
      <c r="H205" s="208">
        <v>26200</v>
      </c>
      <c r="I205" s="208">
        <v>28300</v>
      </c>
      <c r="J205" s="208">
        <v>30400</v>
      </c>
      <c r="K205" s="208">
        <v>32500</v>
      </c>
      <c r="L205" s="208">
        <v>34600</v>
      </c>
      <c r="M205" s="209">
        <v>22020</v>
      </c>
      <c r="N205" s="209">
        <v>25200</v>
      </c>
      <c r="O205" s="209">
        <v>28320</v>
      </c>
      <c r="P205" s="209">
        <v>31440</v>
      </c>
      <c r="Q205" s="209">
        <v>33960</v>
      </c>
      <c r="R205" s="209">
        <v>36480</v>
      </c>
      <c r="S205" s="209">
        <v>39000</v>
      </c>
      <c r="T205" s="209">
        <v>41520</v>
      </c>
      <c r="U205" s="165" t="s">
        <v>301</v>
      </c>
      <c r="AL205" s="165" t="s">
        <v>864</v>
      </c>
      <c r="AM205" s="165" t="s">
        <v>864</v>
      </c>
      <c r="AN205" s="165" t="s">
        <v>288</v>
      </c>
      <c r="AO205" s="165">
        <v>0</v>
      </c>
      <c r="AP205" s="165" t="s">
        <v>865</v>
      </c>
      <c r="AQ205" s="165" t="s">
        <v>290</v>
      </c>
      <c r="AR205" s="165">
        <v>403</v>
      </c>
      <c r="AS205" s="165" t="s">
        <v>865</v>
      </c>
    </row>
    <row r="206" spans="1:45">
      <c r="A206" s="165" t="str">
        <f t="shared" si="3"/>
        <v>5/13/2016 - 4/13/2017San Augustine</v>
      </c>
      <c r="B206" s="165" t="s">
        <v>868</v>
      </c>
      <c r="C206" s="165" t="s">
        <v>247</v>
      </c>
      <c r="D206" s="165">
        <v>42100</v>
      </c>
      <c r="E206" s="208">
        <v>18350</v>
      </c>
      <c r="F206" s="208">
        <v>21000</v>
      </c>
      <c r="G206" s="208">
        <v>23600</v>
      </c>
      <c r="H206" s="208">
        <v>26200</v>
      </c>
      <c r="I206" s="208">
        <v>28300</v>
      </c>
      <c r="J206" s="208">
        <v>30400</v>
      </c>
      <c r="K206" s="208">
        <v>32500</v>
      </c>
      <c r="L206" s="208">
        <v>34600</v>
      </c>
      <c r="M206" s="209">
        <v>22020</v>
      </c>
      <c r="N206" s="209">
        <v>25200</v>
      </c>
      <c r="O206" s="209">
        <v>28320</v>
      </c>
      <c r="P206" s="209">
        <v>31440</v>
      </c>
      <c r="Q206" s="209">
        <v>33960</v>
      </c>
      <c r="R206" s="209">
        <v>36480</v>
      </c>
      <c r="S206" s="209">
        <v>39000</v>
      </c>
      <c r="T206" s="209">
        <v>41520</v>
      </c>
      <c r="U206" s="165" t="s">
        <v>301</v>
      </c>
      <c r="AL206" s="165" t="s">
        <v>867</v>
      </c>
      <c r="AM206" s="165" t="s">
        <v>867</v>
      </c>
      <c r="AN206" s="165" t="s">
        <v>288</v>
      </c>
      <c r="AO206" s="165">
        <v>0</v>
      </c>
      <c r="AP206" s="165" t="s">
        <v>868</v>
      </c>
      <c r="AQ206" s="165" t="s">
        <v>290</v>
      </c>
      <c r="AR206" s="165">
        <v>405</v>
      </c>
      <c r="AS206" s="165" t="s">
        <v>868</v>
      </c>
    </row>
    <row r="207" spans="1:45">
      <c r="A207" s="165" t="str">
        <f t="shared" si="3"/>
        <v>5/13/2016 - 4/13/2017San Jacinto</v>
      </c>
      <c r="B207" s="165" t="s">
        <v>870</v>
      </c>
      <c r="C207" s="165" t="s">
        <v>58</v>
      </c>
      <c r="D207" s="165">
        <v>55000</v>
      </c>
      <c r="E207" s="208">
        <v>23100</v>
      </c>
      <c r="F207" s="208">
        <v>26400</v>
      </c>
      <c r="G207" s="208">
        <v>29700</v>
      </c>
      <c r="H207" s="208">
        <v>32950</v>
      </c>
      <c r="I207" s="208">
        <v>35600</v>
      </c>
      <c r="J207" s="208">
        <v>38250</v>
      </c>
      <c r="K207" s="208">
        <v>40900</v>
      </c>
      <c r="L207" s="208">
        <v>43500</v>
      </c>
      <c r="M207" s="209">
        <v>27720</v>
      </c>
      <c r="N207" s="209">
        <v>31680</v>
      </c>
      <c r="O207" s="209">
        <v>35640</v>
      </c>
      <c r="P207" s="209">
        <v>39540</v>
      </c>
      <c r="Q207" s="209">
        <v>42720</v>
      </c>
      <c r="R207" s="209">
        <v>45900</v>
      </c>
      <c r="S207" s="209">
        <v>49080</v>
      </c>
      <c r="T207" s="209">
        <v>52200</v>
      </c>
      <c r="U207" s="165" t="s">
        <v>286</v>
      </c>
      <c r="V207" s="208">
        <v>24300</v>
      </c>
      <c r="W207" s="208">
        <v>27750</v>
      </c>
      <c r="X207" s="208">
        <v>31200</v>
      </c>
      <c r="Y207" s="208">
        <v>34650</v>
      </c>
      <c r="Z207" s="208">
        <v>37450</v>
      </c>
      <c r="AA207" s="208">
        <v>40200</v>
      </c>
      <c r="AB207" s="208">
        <v>43000</v>
      </c>
      <c r="AC207" s="208">
        <v>45750</v>
      </c>
      <c r="AD207" s="209">
        <v>29160</v>
      </c>
      <c r="AE207" s="209">
        <v>33300</v>
      </c>
      <c r="AF207" s="209">
        <v>37440</v>
      </c>
      <c r="AG207" s="209">
        <v>41580</v>
      </c>
      <c r="AH207" s="209">
        <v>44940</v>
      </c>
      <c r="AI207" s="209">
        <v>48240</v>
      </c>
      <c r="AJ207" s="209">
        <v>51600</v>
      </c>
      <c r="AK207" s="209">
        <v>54900</v>
      </c>
      <c r="AL207" s="165" t="s">
        <v>869</v>
      </c>
      <c r="AM207" s="165" t="s">
        <v>869</v>
      </c>
      <c r="AN207" s="165" t="s">
        <v>288</v>
      </c>
      <c r="AO207" s="165">
        <v>0</v>
      </c>
      <c r="AP207" s="165" t="s">
        <v>870</v>
      </c>
      <c r="AQ207" s="165" t="s">
        <v>290</v>
      </c>
      <c r="AR207" s="165">
        <v>407</v>
      </c>
      <c r="AS207" s="165" t="s">
        <v>870</v>
      </c>
    </row>
    <row r="208" spans="1:45">
      <c r="A208" s="165" t="str">
        <f t="shared" si="3"/>
        <v>5/13/2016 - 4/13/2017San Patricio</v>
      </c>
      <c r="B208" s="165" t="s">
        <v>872</v>
      </c>
      <c r="C208" s="165" t="s">
        <v>39</v>
      </c>
      <c r="D208" s="165">
        <v>57900</v>
      </c>
      <c r="E208" s="208">
        <v>20350</v>
      </c>
      <c r="F208" s="208">
        <v>23250</v>
      </c>
      <c r="G208" s="208">
        <v>26150</v>
      </c>
      <c r="H208" s="208">
        <v>29050</v>
      </c>
      <c r="I208" s="208">
        <v>31400</v>
      </c>
      <c r="J208" s="208">
        <v>33700</v>
      </c>
      <c r="K208" s="208">
        <v>36050</v>
      </c>
      <c r="L208" s="208">
        <v>38350</v>
      </c>
      <c r="M208" s="209">
        <v>24420</v>
      </c>
      <c r="N208" s="209">
        <v>27900</v>
      </c>
      <c r="O208" s="209">
        <v>31380</v>
      </c>
      <c r="P208" s="209">
        <v>34860</v>
      </c>
      <c r="Q208" s="209">
        <v>37680</v>
      </c>
      <c r="R208" s="209">
        <v>40440</v>
      </c>
      <c r="S208" s="209">
        <v>43260</v>
      </c>
      <c r="T208" s="209">
        <v>46020</v>
      </c>
      <c r="U208" s="165" t="s">
        <v>286</v>
      </c>
      <c r="V208" s="208">
        <v>20800</v>
      </c>
      <c r="W208" s="208">
        <v>23750</v>
      </c>
      <c r="X208" s="208">
        <v>26700</v>
      </c>
      <c r="Y208" s="208">
        <v>29650</v>
      </c>
      <c r="Z208" s="208">
        <v>32050</v>
      </c>
      <c r="AA208" s="208">
        <v>34400</v>
      </c>
      <c r="AB208" s="208">
        <v>36800</v>
      </c>
      <c r="AC208" s="208">
        <v>39150</v>
      </c>
      <c r="AD208" s="209">
        <v>24960</v>
      </c>
      <c r="AE208" s="209">
        <v>28500</v>
      </c>
      <c r="AF208" s="209">
        <v>32040</v>
      </c>
      <c r="AG208" s="209">
        <v>35580</v>
      </c>
      <c r="AH208" s="209">
        <v>38460</v>
      </c>
      <c r="AI208" s="209">
        <v>41280</v>
      </c>
      <c r="AJ208" s="209">
        <v>44160</v>
      </c>
      <c r="AK208" s="209">
        <v>46980</v>
      </c>
      <c r="AL208" s="165" t="s">
        <v>871</v>
      </c>
      <c r="AM208" s="165" t="s">
        <v>871</v>
      </c>
      <c r="AN208" s="165" t="s">
        <v>288</v>
      </c>
      <c r="AO208" s="165">
        <v>1</v>
      </c>
      <c r="AP208" s="165" t="s">
        <v>872</v>
      </c>
      <c r="AQ208" s="165" t="s">
        <v>290</v>
      </c>
      <c r="AR208" s="165">
        <v>409</v>
      </c>
      <c r="AS208" s="165" t="s">
        <v>872</v>
      </c>
    </row>
    <row r="209" spans="1:45">
      <c r="A209" s="165" t="str">
        <f t="shared" si="3"/>
        <v>5/13/2016 - 4/13/2017San Saba</v>
      </c>
      <c r="B209" s="165" t="s">
        <v>875</v>
      </c>
      <c r="C209" s="165" t="s">
        <v>248</v>
      </c>
      <c r="D209" s="165">
        <v>46900</v>
      </c>
      <c r="E209" s="208">
        <v>18350</v>
      </c>
      <c r="F209" s="208">
        <v>21000</v>
      </c>
      <c r="G209" s="208">
        <v>23600</v>
      </c>
      <c r="H209" s="208">
        <v>26200</v>
      </c>
      <c r="I209" s="208">
        <v>28300</v>
      </c>
      <c r="J209" s="208">
        <v>30400</v>
      </c>
      <c r="K209" s="208">
        <v>32500</v>
      </c>
      <c r="L209" s="208">
        <v>34600</v>
      </c>
      <c r="M209" s="209">
        <v>22020</v>
      </c>
      <c r="N209" s="209">
        <v>25200</v>
      </c>
      <c r="O209" s="209">
        <v>28320</v>
      </c>
      <c r="P209" s="209">
        <v>31440</v>
      </c>
      <c r="Q209" s="209">
        <v>33960</v>
      </c>
      <c r="R209" s="209">
        <v>36480</v>
      </c>
      <c r="S209" s="209">
        <v>39000</v>
      </c>
      <c r="T209" s="209">
        <v>41520</v>
      </c>
      <c r="U209" s="165" t="s">
        <v>301</v>
      </c>
      <c r="AL209" s="165" t="s">
        <v>874</v>
      </c>
      <c r="AM209" s="165" t="s">
        <v>874</v>
      </c>
      <c r="AN209" s="165" t="s">
        <v>288</v>
      </c>
      <c r="AO209" s="165">
        <v>0</v>
      </c>
      <c r="AP209" s="165" t="s">
        <v>875</v>
      </c>
      <c r="AQ209" s="165" t="s">
        <v>290</v>
      </c>
      <c r="AR209" s="165">
        <v>411</v>
      </c>
      <c r="AS209" s="165" t="s">
        <v>875</v>
      </c>
    </row>
    <row r="210" spans="1:45">
      <c r="A210" s="165" t="str">
        <f t="shared" si="3"/>
        <v>5/13/2016 - 4/13/2017Schleicher</v>
      </c>
      <c r="B210" s="165" t="s">
        <v>878</v>
      </c>
      <c r="C210" s="165" t="s">
        <v>249</v>
      </c>
      <c r="D210" s="165">
        <v>72400</v>
      </c>
      <c r="E210" s="208">
        <v>22550</v>
      </c>
      <c r="F210" s="208">
        <v>25750</v>
      </c>
      <c r="G210" s="208">
        <v>28950</v>
      </c>
      <c r="H210" s="208">
        <v>32150</v>
      </c>
      <c r="I210" s="208">
        <v>34750</v>
      </c>
      <c r="J210" s="208">
        <v>37300</v>
      </c>
      <c r="K210" s="208">
        <v>39900</v>
      </c>
      <c r="L210" s="208">
        <v>42450</v>
      </c>
      <c r="M210" s="209">
        <v>27060</v>
      </c>
      <c r="N210" s="209">
        <v>30900</v>
      </c>
      <c r="O210" s="209">
        <v>34740</v>
      </c>
      <c r="P210" s="209">
        <v>38580</v>
      </c>
      <c r="Q210" s="209">
        <v>41700</v>
      </c>
      <c r="R210" s="209">
        <v>44760</v>
      </c>
      <c r="S210" s="209">
        <v>47880</v>
      </c>
      <c r="T210" s="209">
        <v>50940</v>
      </c>
      <c r="U210" s="165" t="s">
        <v>286</v>
      </c>
      <c r="V210" s="208">
        <v>25350</v>
      </c>
      <c r="W210" s="208">
        <v>29000</v>
      </c>
      <c r="X210" s="208">
        <v>32600</v>
      </c>
      <c r="Y210" s="208">
        <v>36200</v>
      </c>
      <c r="Z210" s="208">
        <v>39100</v>
      </c>
      <c r="AA210" s="208">
        <v>42000</v>
      </c>
      <c r="AB210" s="208">
        <v>44900</v>
      </c>
      <c r="AC210" s="208">
        <v>47800</v>
      </c>
      <c r="AD210" s="209">
        <v>30420</v>
      </c>
      <c r="AE210" s="209">
        <v>34800</v>
      </c>
      <c r="AF210" s="209">
        <v>39120</v>
      </c>
      <c r="AG210" s="209">
        <v>43440</v>
      </c>
      <c r="AH210" s="209">
        <v>46920</v>
      </c>
      <c r="AI210" s="209">
        <v>50400</v>
      </c>
      <c r="AJ210" s="209">
        <v>53880</v>
      </c>
      <c r="AK210" s="209">
        <v>57360</v>
      </c>
      <c r="AL210" s="165" t="s">
        <v>877</v>
      </c>
      <c r="AM210" s="165" t="s">
        <v>877</v>
      </c>
      <c r="AN210" s="165" t="s">
        <v>288</v>
      </c>
      <c r="AO210" s="165">
        <v>0</v>
      </c>
      <c r="AP210" s="165" t="s">
        <v>878</v>
      </c>
      <c r="AQ210" s="165" t="s">
        <v>290</v>
      </c>
      <c r="AR210" s="165">
        <v>413</v>
      </c>
      <c r="AS210" s="165" t="s">
        <v>878</v>
      </c>
    </row>
    <row r="211" spans="1:45">
      <c r="A211" s="165" t="str">
        <f t="shared" si="3"/>
        <v>5/13/2016 - 4/13/2017Scurry</v>
      </c>
      <c r="B211" s="165" t="s">
        <v>881</v>
      </c>
      <c r="C211" s="165" t="s">
        <v>250</v>
      </c>
      <c r="D211" s="165">
        <v>58100</v>
      </c>
      <c r="E211" s="208">
        <v>20350</v>
      </c>
      <c r="F211" s="208">
        <v>23250</v>
      </c>
      <c r="G211" s="208">
        <v>26150</v>
      </c>
      <c r="H211" s="208">
        <v>29050</v>
      </c>
      <c r="I211" s="208">
        <v>31400</v>
      </c>
      <c r="J211" s="208">
        <v>33700</v>
      </c>
      <c r="K211" s="208">
        <v>36050</v>
      </c>
      <c r="L211" s="208">
        <v>38350</v>
      </c>
      <c r="M211" s="209">
        <v>24420</v>
      </c>
      <c r="N211" s="209">
        <v>27900</v>
      </c>
      <c r="O211" s="209">
        <v>31380</v>
      </c>
      <c r="P211" s="209">
        <v>34860</v>
      </c>
      <c r="Q211" s="209">
        <v>37680</v>
      </c>
      <c r="R211" s="209">
        <v>40440</v>
      </c>
      <c r="S211" s="209">
        <v>43260</v>
      </c>
      <c r="T211" s="209">
        <v>46020</v>
      </c>
      <c r="U211" s="165" t="s">
        <v>301</v>
      </c>
      <c r="AL211" s="165" t="s">
        <v>880</v>
      </c>
      <c r="AM211" s="165" t="s">
        <v>880</v>
      </c>
      <c r="AN211" s="165" t="s">
        <v>288</v>
      </c>
      <c r="AO211" s="165">
        <v>0</v>
      </c>
      <c r="AP211" s="165" t="s">
        <v>881</v>
      </c>
      <c r="AQ211" s="165" t="s">
        <v>290</v>
      </c>
      <c r="AR211" s="165">
        <v>415</v>
      </c>
      <c r="AS211" s="165" t="s">
        <v>881</v>
      </c>
    </row>
    <row r="212" spans="1:45">
      <c r="A212" s="165" t="str">
        <f t="shared" si="3"/>
        <v>5/13/2016 - 4/13/2017Shackelford</v>
      </c>
      <c r="B212" s="165" t="s">
        <v>884</v>
      </c>
      <c r="C212" s="165" t="s">
        <v>251</v>
      </c>
      <c r="D212" s="165">
        <v>58400</v>
      </c>
      <c r="E212" s="208">
        <v>20450</v>
      </c>
      <c r="F212" s="208">
        <v>23400</v>
      </c>
      <c r="G212" s="208">
        <v>26300</v>
      </c>
      <c r="H212" s="208">
        <v>29200</v>
      </c>
      <c r="I212" s="208">
        <v>31550</v>
      </c>
      <c r="J212" s="208">
        <v>33900</v>
      </c>
      <c r="K212" s="208">
        <v>36250</v>
      </c>
      <c r="L212" s="208">
        <v>38550</v>
      </c>
      <c r="M212" s="209">
        <v>24540</v>
      </c>
      <c r="N212" s="209">
        <v>28080</v>
      </c>
      <c r="O212" s="209">
        <v>31560</v>
      </c>
      <c r="P212" s="209">
        <v>35040</v>
      </c>
      <c r="Q212" s="209">
        <v>37860</v>
      </c>
      <c r="R212" s="209">
        <v>40680</v>
      </c>
      <c r="S212" s="209">
        <v>43500</v>
      </c>
      <c r="T212" s="209">
        <v>46260</v>
      </c>
      <c r="U212" s="165" t="s">
        <v>286</v>
      </c>
      <c r="V212" s="208">
        <v>20900</v>
      </c>
      <c r="W212" s="208">
        <v>23900</v>
      </c>
      <c r="X212" s="208">
        <v>26900</v>
      </c>
      <c r="Y212" s="208">
        <v>29850</v>
      </c>
      <c r="Z212" s="208">
        <v>32250</v>
      </c>
      <c r="AA212" s="208">
        <v>34650</v>
      </c>
      <c r="AB212" s="208">
        <v>37050</v>
      </c>
      <c r="AC212" s="208">
        <v>39450</v>
      </c>
      <c r="AD212" s="209">
        <v>25080</v>
      </c>
      <c r="AE212" s="209">
        <v>28680</v>
      </c>
      <c r="AF212" s="209">
        <v>32280</v>
      </c>
      <c r="AG212" s="209">
        <v>35820</v>
      </c>
      <c r="AH212" s="209">
        <v>38700</v>
      </c>
      <c r="AI212" s="209">
        <v>41580</v>
      </c>
      <c r="AJ212" s="209">
        <v>44460</v>
      </c>
      <c r="AK212" s="209">
        <v>47340</v>
      </c>
      <c r="AL212" s="165" t="s">
        <v>883</v>
      </c>
      <c r="AM212" s="165" t="s">
        <v>883</v>
      </c>
      <c r="AN212" s="165" t="s">
        <v>288</v>
      </c>
      <c r="AO212" s="165">
        <v>0</v>
      </c>
      <c r="AP212" s="165" t="s">
        <v>884</v>
      </c>
      <c r="AQ212" s="165" t="s">
        <v>290</v>
      </c>
      <c r="AR212" s="165">
        <v>417</v>
      </c>
      <c r="AS212" s="165" t="s">
        <v>884</v>
      </c>
    </row>
    <row r="213" spans="1:45">
      <c r="A213" s="165" t="str">
        <f t="shared" si="3"/>
        <v>5/13/2016 - 4/13/2017Shelby</v>
      </c>
      <c r="B213" s="165" t="s">
        <v>887</v>
      </c>
      <c r="C213" s="165" t="s">
        <v>252</v>
      </c>
      <c r="D213" s="165">
        <v>45300</v>
      </c>
      <c r="E213" s="208">
        <v>18350</v>
      </c>
      <c r="F213" s="208">
        <v>21000</v>
      </c>
      <c r="G213" s="208">
        <v>23600</v>
      </c>
      <c r="H213" s="208">
        <v>26200</v>
      </c>
      <c r="I213" s="208">
        <v>28300</v>
      </c>
      <c r="J213" s="208">
        <v>30400</v>
      </c>
      <c r="K213" s="208">
        <v>32500</v>
      </c>
      <c r="L213" s="208">
        <v>34600</v>
      </c>
      <c r="M213" s="209">
        <v>22020</v>
      </c>
      <c r="N213" s="209">
        <v>25200</v>
      </c>
      <c r="O213" s="209">
        <v>28320</v>
      </c>
      <c r="P213" s="209">
        <v>31440</v>
      </c>
      <c r="Q213" s="209">
        <v>33960</v>
      </c>
      <c r="R213" s="209">
        <v>36480</v>
      </c>
      <c r="S213" s="209">
        <v>39000</v>
      </c>
      <c r="T213" s="209">
        <v>41520</v>
      </c>
      <c r="U213" s="165" t="s">
        <v>301</v>
      </c>
      <c r="AL213" s="165" t="s">
        <v>886</v>
      </c>
      <c r="AM213" s="165" t="s">
        <v>886</v>
      </c>
      <c r="AN213" s="165" t="s">
        <v>288</v>
      </c>
      <c r="AO213" s="165">
        <v>0</v>
      </c>
      <c r="AP213" s="165" t="s">
        <v>887</v>
      </c>
      <c r="AQ213" s="165" t="s">
        <v>290</v>
      </c>
      <c r="AR213" s="165">
        <v>419</v>
      </c>
      <c r="AS213" s="165" t="s">
        <v>887</v>
      </c>
    </row>
    <row r="214" spans="1:45">
      <c r="A214" s="165" t="str">
        <f t="shared" si="3"/>
        <v>5/13/2016 - 4/13/2017Sherman</v>
      </c>
      <c r="B214" s="165" t="s">
        <v>890</v>
      </c>
      <c r="C214" s="165" t="s">
        <v>253</v>
      </c>
      <c r="D214" s="165">
        <v>60500</v>
      </c>
      <c r="E214" s="208">
        <v>21200</v>
      </c>
      <c r="F214" s="208">
        <v>24200</v>
      </c>
      <c r="G214" s="208">
        <v>27250</v>
      </c>
      <c r="H214" s="208">
        <v>30250</v>
      </c>
      <c r="I214" s="208">
        <v>32700</v>
      </c>
      <c r="J214" s="208">
        <v>35100</v>
      </c>
      <c r="K214" s="208">
        <v>37550</v>
      </c>
      <c r="L214" s="208">
        <v>39950</v>
      </c>
      <c r="M214" s="209">
        <v>25440</v>
      </c>
      <c r="N214" s="209">
        <v>29040</v>
      </c>
      <c r="O214" s="209">
        <v>32700</v>
      </c>
      <c r="P214" s="209">
        <v>36300</v>
      </c>
      <c r="Q214" s="209">
        <v>39240</v>
      </c>
      <c r="R214" s="209">
        <v>42120</v>
      </c>
      <c r="S214" s="209">
        <v>45060</v>
      </c>
      <c r="T214" s="209">
        <v>47940</v>
      </c>
      <c r="U214" s="165" t="s">
        <v>286</v>
      </c>
      <c r="V214" s="208">
        <v>22050</v>
      </c>
      <c r="W214" s="208">
        <v>25200</v>
      </c>
      <c r="X214" s="208">
        <v>28350</v>
      </c>
      <c r="Y214" s="208">
        <v>31450</v>
      </c>
      <c r="Z214" s="208">
        <v>34000</v>
      </c>
      <c r="AA214" s="208">
        <v>36500</v>
      </c>
      <c r="AB214" s="208">
        <v>39000</v>
      </c>
      <c r="AC214" s="208">
        <v>41550</v>
      </c>
      <c r="AD214" s="209">
        <v>26460</v>
      </c>
      <c r="AE214" s="209">
        <v>30240</v>
      </c>
      <c r="AF214" s="209">
        <v>34020</v>
      </c>
      <c r="AG214" s="209">
        <v>37740</v>
      </c>
      <c r="AH214" s="209">
        <v>40800</v>
      </c>
      <c r="AI214" s="209">
        <v>43800</v>
      </c>
      <c r="AJ214" s="209">
        <v>46800</v>
      </c>
      <c r="AK214" s="209">
        <v>49860</v>
      </c>
      <c r="AL214" s="165" t="s">
        <v>889</v>
      </c>
      <c r="AM214" s="165" t="s">
        <v>889</v>
      </c>
      <c r="AN214" s="165" t="s">
        <v>288</v>
      </c>
      <c r="AO214" s="165">
        <v>0</v>
      </c>
      <c r="AP214" s="165" t="s">
        <v>890</v>
      </c>
      <c r="AQ214" s="165" t="s">
        <v>290</v>
      </c>
      <c r="AR214" s="165">
        <v>421</v>
      </c>
      <c r="AS214" s="165" t="s">
        <v>890</v>
      </c>
    </row>
    <row r="215" spans="1:45">
      <c r="A215" s="165" t="str">
        <f t="shared" si="3"/>
        <v>5/13/2016 - 4/13/2017Smith</v>
      </c>
      <c r="B215" s="165" t="s">
        <v>893</v>
      </c>
      <c r="C215" s="165" t="s">
        <v>86</v>
      </c>
      <c r="D215" s="165">
        <v>64000</v>
      </c>
      <c r="E215" s="208">
        <v>21500</v>
      </c>
      <c r="F215" s="208">
        <v>24550</v>
      </c>
      <c r="G215" s="208">
        <v>27600</v>
      </c>
      <c r="H215" s="208">
        <v>30650</v>
      </c>
      <c r="I215" s="208">
        <v>33150</v>
      </c>
      <c r="J215" s="208">
        <v>35600</v>
      </c>
      <c r="K215" s="208">
        <v>38050</v>
      </c>
      <c r="L215" s="208">
        <v>40500</v>
      </c>
      <c r="M215" s="209">
        <v>25800</v>
      </c>
      <c r="N215" s="209">
        <v>29460</v>
      </c>
      <c r="O215" s="209">
        <v>33120</v>
      </c>
      <c r="P215" s="209">
        <v>36780</v>
      </c>
      <c r="Q215" s="209">
        <v>39780</v>
      </c>
      <c r="R215" s="209">
        <v>42720</v>
      </c>
      <c r="S215" s="209">
        <v>45660</v>
      </c>
      <c r="T215" s="209">
        <v>48600</v>
      </c>
      <c r="U215" s="165" t="s">
        <v>286</v>
      </c>
      <c r="V215" s="208">
        <v>22500</v>
      </c>
      <c r="W215" s="208">
        <v>25700</v>
      </c>
      <c r="X215" s="208">
        <v>28900</v>
      </c>
      <c r="Y215" s="208">
        <v>32100</v>
      </c>
      <c r="Z215" s="208">
        <v>34700</v>
      </c>
      <c r="AA215" s="208">
        <v>37250</v>
      </c>
      <c r="AB215" s="208">
        <v>39850</v>
      </c>
      <c r="AC215" s="208">
        <v>42400</v>
      </c>
      <c r="AD215" s="209">
        <v>27000</v>
      </c>
      <c r="AE215" s="209">
        <v>30840</v>
      </c>
      <c r="AF215" s="209">
        <v>34680</v>
      </c>
      <c r="AG215" s="209">
        <v>38520</v>
      </c>
      <c r="AH215" s="209">
        <v>41640</v>
      </c>
      <c r="AI215" s="209">
        <v>44700</v>
      </c>
      <c r="AJ215" s="209">
        <v>47820</v>
      </c>
      <c r="AK215" s="209">
        <v>50880</v>
      </c>
      <c r="AL215" s="165" t="s">
        <v>892</v>
      </c>
      <c r="AM215" s="165" t="s">
        <v>892</v>
      </c>
      <c r="AN215" s="165" t="s">
        <v>288</v>
      </c>
      <c r="AO215" s="165">
        <v>1</v>
      </c>
      <c r="AP215" s="165" t="s">
        <v>893</v>
      </c>
      <c r="AQ215" s="165" t="s">
        <v>290</v>
      </c>
      <c r="AR215" s="165">
        <v>423</v>
      </c>
      <c r="AS215" s="165" t="s">
        <v>893</v>
      </c>
    </row>
    <row r="216" spans="1:45">
      <c r="A216" s="165" t="str">
        <f t="shared" si="3"/>
        <v>5/13/2016 - 4/13/2017Somervell</v>
      </c>
      <c r="B216" s="165" t="s">
        <v>896</v>
      </c>
      <c r="C216" s="165" t="s">
        <v>254</v>
      </c>
      <c r="D216" s="165">
        <v>72500</v>
      </c>
      <c r="E216" s="208">
        <v>24750</v>
      </c>
      <c r="F216" s="208">
        <v>28250</v>
      </c>
      <c r="G216" s="208">
        <v>31800</v>
      </c>
      <c r="H216" s="208">
        <v>35300</v>
      </c>
      <c r="I216" s="208">
        <v>38150</v>
      </c>
      <c r="J216" s="208">
        <v>40950</v>
      </c>
      <c r="K216" s="208">
        <v>43800</v>
      </c>
      <c r="L216" s="208">
        <v>46600</v>
      </c>
      <c r="M216" s="209">
        <v>29700</v>
      </c>
      <c r="N216" s="209">
        <v>33900</v>
      </c>
      <c r="O216" s="209">
        <v>38160</v>
      </c>
      <c r="P216" s="209">
        <v>42360</v>
      </c>
      <c r="Q216" s="209">
        <v>45780</v>
      </c>
      <c r="R216" s="209">
        <v>49140</v>
      </c>
      <c r="S216" s="209">
        <v>52560</v>
      </c>
      <c r="T216" s="209">
        <v>55920</v>
      </c>
      <c r="U216" s="165" t="s">
        <v>286</v>
      </c>
      <c r="V216" s="208">
        <v>25700</v>
      </c>
      <c r="W216" s="208">
        <v>29350</v>
      </c>
      <c r="X216" s="208">
        <v>33000</v>
      </c>
      <c r="Y216" s="208">
        <v>36650</v>
      </c>
      <c r="Z216" s="208">
        <v>39600</v>
      </c>
      <c r="AA216" s="208">
        <v>42550</v>
      </c>
      <c r="AB216" s="208">
        <v>45450</v>
      </c>
      <c r="AC216" s="208">
        <v>48400</v>
      </c>
      <c r="AD216" s="209">
        <v>30840</v>
      </c>
      <c r="AE216" s="209">
        <v>35220</v>
      </c>
      <c r="AF216" s="209">
        <v>39600</v>
      </c>
      <c r="AG216" s="209">
        <v>43980</v>
      </c>
      <c r="AH216" s="209">
        <v>47520</v>
      </c>
      <c r="AI216" s="209">
        <v>51060</v>
      </c>
      <c r="AJ216" s="209">
        <v>54540</v>
      </c>
      <c r="AK216" s="209">
        <v>58080</v>
      </c>
      <c r="AL216" s="165" t="s">
        <v>895</v>
      </c>
      <c r="AM216" s="165" t="s">
        <v>895</v>
      </c>
      <c r="AN216" s="165" t="s">
        <v>288</v>
      </c>
      <c r="AO216" s="165">
        <v>1</v>
      </c>
      <c r="AP216" s="165" t="s">
        <v>896</v>
      </c>
      <c r="AQ216" s="165" t="s">
        <v>290</v>
      </c>
      <c r="AR216" s="165">
        <v>425</v>
      </c>
      <c r="AS216" s="165" t="s">
        <v>896</v>
      </c>
    </row>
    <row r="217" spans="1:45">
      <c r="A217" s="165" t="str">
        <f t="shared" si="3"/>
        <v>5/13/2016 - 4/13/2017Starr</v>
      </c>
      <c r="B217" s="165" t="s">
        <v>899</v>
      </c>
      <c r="C217" s="165" t="s">
        <v>255</v>
      </c>
      <c r="D217" s="165">
        <v>28300</v>
      </c>
      <c r="E217" s="208">
        <v>18350</v>
      </c>
      <c r="F217" s="208">
        <v>21000</v>
      </c>
      <c r="G217" s="208">
        <v>23600</v>
      </c>
      <c r="H217" s="208">
        <v>26200</v>
      </c>
      <c r="I217" s="208">
        <v>28300</v>
      </c>
      <c r="J217" s="208">
        <v>30400</v>
      </c>
      <c r="K217" s="208">
        <v>32500</v>
      </c>
      <c r="L217" s="208">
        <v>34600</v>
      </c>
      <c r="M217" s="209">
        <v>22020</v>
      </c>
      <c r="N217" s="209">
        <v>25200</v>
      </c>
      <c r="O217" s="209">
        <v>28320</v>
      </c>
      <c r="P217" s="209">
        <v>31440</v>
      </c>
      <c r="Q217" s="209">
        <v>33960</v>
      </c>
      <c r="R217" s="209">
        <v>36480</v>
      </c>
      <c r="S217" s="209">
        <v>39000</v>
      </c>
      <c r="T217" s="209">
        <v>41520</v>
      </c>
      <c r="U217" s="165" t="s">
        <v>286</v>
      </c>
      <c r="V217" s="208">
        <v>21650</v>
      </c>
      <c r="W217" s="208">
        <v>24750</v>
      </c>
      <c r="X217" s="208">
        <v>27850</v>
      </c>
      <c r="Y217" s="208">
        <v>30900</v>
      </c>
      <c r="Z217" s="208">
        <v>33400</v>
      </c>
      <c r="AA217" s="208">
        <v>35850</v>
      </c>
      <c r="AB217" s="208">
        <v>38350</v>
      </c>
      <c r="AC217" s="208">
        <v>40800</v>
      </c>
      <c r="AD217" s="209">
        <v>25980</v>
      </c>
      <c r="AE217" s="209">
        <v>29700</v>
      </c>
      <c r="AF217" s="209">
        <v>33420</v>
      </c>
      <c r="AG217" s="209">
        <v>37080</v>
      </c>
      <c r="AH217" s="209">
        <v>40080</v>
      </c>
      <c r="AI217" s="209">
        <v>43020</v>
      </c>
      <c r="AJ217" s="209">
        <v>46020</v>
      </c>
      <c r="AK217" s="209">
        <v>48960</v>
      </c>
      <c r="AL217" s="165" t="s">
        <v>898</v>
      </c>
      <c r="AM217" s="165" t="s">
        <v>898</v>
      </c>
      <c r="AN217" s="165" t="s">
        <v>288</v>
      </c>
      <c r="AO217" s="165">
        <v>0</v>
      </c>
      <c r="AP217" s="165" t="s">
        <v>899</v>
      </c>
      <c r="AQ217" s="165" t="s">
        <v>290</v>
      </c>
      <c r="AR217" s="165">
        <v>427</v>
      </c>
      <c r="AS217" s="165" t="s">
        <v>899</v>
      </c>
    </row>
    <row r="218" spans="1:45">
      <c r="A218" s="165" t="str">
        <f t="shared" si="3"/>
        <v>5/13/2016 - 4/13/2017Stephens</v>
      </c>
      <c r="B218" s="165" t="s">
        <v>902</v>
      </c>
      <c r="C218" s="165" t="s">
        <v>256</v>
      </c>
      <c r="D218" s="165">
        <v>51400</v>
      </c>
      <c r="E218" s="208">
        <v>18350</v>
      </c>
      <c r="F218" s="208">
        <v>21000</v>
      </c>
      <c r="G218" s="208">
        <v>23600</v>
      </c>
      <c r="H218" s="208">
        <v>26200</v>
      </c>
      <c r="I218" s="208">
        <v>28300</v>
      </c>
      <c r="J218" s="208">
        <v>30400</v>
      </c>
      <c r="K218" s="208">
        <v>32500</v>
      </c>
      <c r="L218" s="208">
        <v>34600</v>
      </c>
      <c r="M218" s="209">
        <v>22020</v>
      </c>
      <c r="N218" s="209">
        <v>25200</v>
      </c>
      <c r="O218" s="209">
        <v>28320</v>
      </c>
      <c r="P218" s="209">
        <v>31440</v>
      </c>
      <c r="Q218" s="209">
        <v>33960</v>
      </c>
      <c r="R218" s="209">
        <v>36480</v>
      </c>
      <c r="S218" s="209">
        <v>39000</v>
      </c>
      <c r="T218" s="209">
        <v>41520</v>
      </c>
      <c r="U218" s="165" t="s">
        <v>286</v>
      </c>
      <c r="V218" s="208">
        <v>18650</v>
      </c>
      <c r="W218" s="208">
        <v>21300</v>
      </c>
      <c r="X218" s="208">
        <v>23950</v>
      </c>
      <c r="Y218" s="208">
        <v>26600</v>
      </c>
      <c r="Z218" s="208">
        <v>28750</v>
      </c>
      <c r="AA218" s="208">
        <v>30900</v>
      </c>
      <c r="AB218" s="208">
        <v>33000</v>
      </c>
      <c r="AC218" s="208">
        <v>35150</v>
      </c>
      <c r="AD218" s="209">
        <v>22380</v>
      </c>
      <c r="AE218" s="209">
        <v>25560</v>
      </c>
      <c r="AF218" s="209">
        <v>28740</v>
      </c>
      <c r="AG218" s="209">
        <v>31920</v>
      </c>
      <c r="AH218" s="209">
        <v>34500</v>
      </c>
      <c r="AI218" s="209">
        <v>37080</v>
      </c>
      <c r="AJ218" s="209">
        <v>39600</v>
      </c>
      <c r="AK218" s="209">
        <v>42180</v>
      </c>
      <c r="AL218" s="165" t="s">
        <v>901</v>
      </c>
      <c r="AM218" s="165" t="s">
        <v>901</v>
      </c>
      <c r="AN218" s="165" t="s">
        <v>288</v>
      </c>
      <c r="AO218" s="165">
        <v>0</v>
      </c>
      <c r="AP218" s="165" t="s">
        <v>902</v>
      </c>
      <c r="AQ218" s="165" t="s">
        <v>290</v>
      </c>
      <c r="AR218" s="165">
        <v>429</v>
      </c>
      <c r="AS218" s="165" t="s">
        <v>902</v>
      </c>
    </row>
    <row r="219" spans="1:45">
      <c r="A219" s="165" t="str">
        <f t="shared" si="3"/>
        <v>5/13/2016 - 4/13/2017Sterling</v>
      </c>
      <c r="B219" s="165" t="s">
        <v>905</v>
      </c>
      <c r="C219" s="165" t="s">
        <v>257</v>
      </c>
      <c r="D219" s="165">
        <v>59700</v>
      </c>
      <c r="E219" s="208">
        <v>20800</v>
      </c>
      <c r="F219" s="208">
        <v>23750</v>
      </c>
      <c r="G219" s="208">
        <v>26700</v>
      </c>
      <c r="H219" s="208">
        <v>29650</v>
      </c>
      <c r="I219" s="208">
        <v>32050</v>
      </c>
      <c r="J219" s="208">
        <v>34400</v>
      </c>
      <c r="K219" s="208">
        <v>36800</v>
      </c>
      <c r="L219" s="208">
        <v>39150</v>
      </c>
      <c r="M219" s="209">
        <v>24960</v>
      </c>
      <c r="N219" s="209">
        <v>28500</v>
      </c>
      <c r="O219" s="209">
        <v>32040</v>
      </c>
      <c r="P219" s="209">
        <v>35580</v>
      </c>
      <c r="Q219" s="209">
        <v>38460</v>
      </c>
      <c r="R219" s="209">
        <v>41280</v>
      </c>
      <c r="S219" s="209">
        <v>44160</v>
      </c>
      <c r="T219" s="209">
        <v>46980</v>
      </c>
      <c r="U219" s="165" t="s">
        <v>286</v>
      </c>
      <c r="V219" s="208">
        <v>22250</v>
      </c>
      <c r="W219" s="208">
        <v>25400</v>
      </c>
      <c r="X219" s="208">
        <v>28600</v>
      </c>
      <c r="Y219" s="208">
        <v>31750</v>
      </c>
      <c r="Z219" s="208">
        <v>34300</v>
      </c>
      <c r="AA219" s="208">
        <v>36850</v>
      </c>
      <c r="AB219" s="208">
        <v>39400</v>
      </c>
      <c r="AC219" s="208">
        <v>41950</v>
      </c>
      <c r="AD219" s="209">
        <v>26700</v>
      </c>
      <c r="AE219" s="209">
        <v>30480</v>
      </c>
      <c r="AF219" s="209">
        <v>34320</v>
      </c>
      <c r="AG219" s="209">
        <v>38100</v>
      </c>
      <c r="AH219" s="209">
        <v>41160</v>
      </c>
      <c r="AI219" s="209">
        <v>44220</v>
      </c>
      <c r="AJ219" s="209">
        <v>47280</v>
      </c>
      <c r="AK219" s="209">
        <v>50340</v>
      </c>
      <c r="AL219" s="165" t="s">
        <v>904</v>
      </c>
      <c r="AM219" s="165" t="s">
        <v>904</v>
      </c>
      <c r="AN219" s="165" t="s">
        <v>288</v>
      </c>
      <c r="AO219" s="165">
        <v>0</v>
      </c>
      <c r="AP219" s="165" t="s">
        <v>905</v>
      </c>
      <c r="AQ219" s="165" t="s">
        <v>290</v>
      </c>
      <c r="AR219" s="165">
        <v>431</v>
      </c>
      <c r="AS219" s="165" t="s">
        <v>905</v>
      </c>
    </row>
    <row r="220" spans="1:45">
      <c r="A220" s="165" t="str">
        <f t="shared" si="3"/>
        <v>5/13/2016 - 4/13/2017Stonewall</v>
      </c>
      <c r="B220" s="165" t="s">
        <v>908</v>
      </c>
      <c r="C220" s="165" t="s">
        <v>258</v>
      </c>
      <c r="D220" s="165">
        <v>55600</v>
      </c>
      <c r="E220" s="208">
        <v>19850</v>
      </c>
      <c r="F220" s="208">
        <v>22700</v>
      </c>
      <c r="G220" s="208">
        <v>25550</v>
      </c>
      <c r="H220" s="208">
        <v>28350</v>
      </c>
      <c r="I220" s="208">
        <v>30650</v>
      </c>
      <c r="J220" s="208">
        <v>32900</v>
      </c>
      <c r="K220" s="208">
        <v>35200</v>
      </c>
      <c r="L220" s="208">
        <v>37450</v>
      </c>
      <c r="M220" s="209">
        <v>23820</v>
      </c>
      <c r="N220" s="209">
        <v>27240</v>
      </c>
      <c r="O220" s="209">
        <v>30660</v>
      </c>
      <c r="P220" s="209">
        <v>34020</v>
      </c>
      <c r="Q220" s="209">
        <v>36780</v>
      </c>
      <c r="R220" s="209">
        <v>39480</v>
      </c>
      <c r="S220" s="209">
        <v>42240</v>
      </c>
      <c r="T220" s="209">
        <v>44940</v>
      </c>
      <c r="U220" s="165" t="s">
        <v>286</v>
      </c>
      <c r="V220" s="208">
        <v>23250</v>
      </c>
      <c r="W220" s="208">
        <v>26550</v>
      </c>
      <c r="X220" s="208">
        <v>29850</v>
      </c>
      <c r="Y220" s="208">
        <v>33150</v>
      </c>
      <c r="Z220" s="208">
        <v>35850</v>
      </c>
      <c r="AA220" s="208">
        <v>38500</v>
      </c>
      <c r="AB220" s="208">
        <v>41150</v>
      </c>
      <c r="AC220" s="208">
        <v>43800</v>
      </c>
      <c r="AD220" s="209">
        <v>27900</v>
      </c>
      <c r="AE220" s="209">
        <v>31860</v>
      </c>
      <c r="AF220" s="209">
        <v>35820</v>
      </c>
      <c r="AG220" s="209">
        <v>39780</v>
      </c>
      <c r="AH220" s="209">
        <v>43020</v>
      </c>
      <c r="AI220" s="209">
        <v>46200</v>
      </c>
      <c r="AJ220" s="209">
        <v>49380</v>
      </c>
      <c r="AK220" s="209">
        <v>52560</v>
      </c>
      <c r="AL220" s="165" t="s">
        <v>907</v>
      </c>
      <c r="AM220" s="165" t="s">
        <v>907</v>
      </c>
      <c r="AN220" s="165" t="s">
        <v>288</v>
      </c>
      <c r="AO220" s="165">
        <v>0</v>
      </c>
      <c r="AP220" s="165" t="s">
        <v>908</v>
      </c>
      <c r="AQ220" s="165" t="s">
        <v>290</v>
      </c>
      <c r="AR220" s="165">
        <v>433</v>
      </c>
      <c r="AS220" s="165" t="s">
        <v>908</v>
      </c>
    </row>
    <row r="221" spans="1:45">
      <c r="A221" s="165" t="str">
        <f t="shared" si="3"/>
        <v>5/13/2016 - 4/13/2017Sutton</v>
      </c>
      <c r="B221" s="165" t="s">
        <v>911</v>
      </c>
      <c r="C221" s="165" t="s">
        <v>259</v>
      </c>
      <c r="D221" s="165">
        <v>62000</v>
      </c>
      <c r="E221" s="208">
        <v>21700</v>
      </c>
      <c r="F221" s="208">
        <v>24800</v>
      </c>
      <c r="G221" s="208">
        <v>27900</v>
      </c>
      <c r="H221" s="208">
        <v>31000</v>
      </c>
      <c r="I221" s="208">
        <v>33500</v>
      </c>
      <c r="J221" s="208">
        <v>36000</v>
      </c>
      <c r="K221" s="208">
        <v>38450</v>
      </c>
      <c r="L221" s="208">
        <v>40950</v>
      </c>
      <c r="M221" s="209">
        <v>26040</v>
      </c>
      <c r="N221" s="209">
        <v>29760</v>
      </c>
      <c r="O221" s="209">
        <v>33480</v>
      </c>
      <c r="P221" s="209">
        <v>37200</v>
      </c>
      <c r="Q221" s="209">
        <v>40200</v>
      </c>
      <c r="R221" s="209">
        <v>43200</v>
      </c>
      <c r="S221" s="209">
        <v>46140</v>
      </c>
      <c r="T221" s="209">
        <v>49140</v>
      </c>
      <c r="U221" s="165" t="s">
        <v>286</v>
      </c>
      <c r="V221" s="208">
        <v>24050</v>
      </c>
      <c r="W221" s="208">
        <v>27500</v>
      </c>
      <c r="X221" s="208">
        <v>30950</v>
      </c>
      <c r="Y221" s="208">
        <v>34350</v>
      </c>
      <c r="Z221" s="208">
        <v>37100</v>
      </c>
      <c r="AA221" s="208">
        <v>39850</v>
      </c>
      <c r="AB221" s="208">
        <v>42600</v>
      </c>
      <c r="AC221" s="208">
        <v>45350</v>
      </c>
      <c r="AD221" s="209">
        <v>28860</v>
      </c>
      <c r="AE221" s="209">
        <v>33000</v>
      </c>
      <c r="AF221" s="209">
        <v>37140</v>
      </c>
      <c r="AG221" s="209">
        <v>41220</v>
      </c>
      <c r="AH221" s="209">
        <v>44520</v>
      </c>
      <c r="AI221" s="209">
        <v>47820</v>
      </c>
      <c r="AJ221" s="209">
        <v>51120</v>
      </c>
      <c r="AK221" s="209">
        <v>54420</v>
      </c>
      <c r="AL221" s="165" t="s">
        <v>910</v>
      </c>
      <c r="AM221" s="165" t="s">
        <v>910</v>
      </c>
      <c r="AN221" s="165" t="s">
        <v>288</v>
      </c>
      <c r="AO221" s="165">
        <v>0</v>
      </c>
      <c r="AP221" s="165" t="s">
        <v>911</v>
      </c>
      <c r="AQ221" s="165" t="s">
        <v>290</v>
      </c>
      <c r="AR221" s="165">
        <v>435</v>
      </c>
      <c r="AS221" s="165" t="s">
        <v>911</v>
      </c>
    </row>
    <row r="222" spans="1:45">
      <c r="A222" s="165" t="str">
        <f t="shared" si="3"/>
        <v>5/13/2016 - 4/13/2017Swisher</v>
      </c>
      <c r="B222" s="165" t="s">
        <v>914</v>
      </c>
      <c r="C222" s="165" t="s">
        <v>260</v>
      </c>
      <c r="D222" s="165">
        <v>46300</v>
      </c>
      <c r="E222" s="208">
        <v>18350</v>
      </c>
      <c r="F222" s="208">
        <v>21000</v>
      </c>
      <c r="G222" s="208">
        <v>23600</v>
      </c>
      <c r="H222" s="208">
        <v>26200</v>
      </c>
      <c r="I222" s="208">
        <v>28300</v>
      </c>
      <c r="J222" s="208">
        <v>30400</v>
      </c>
      <c r="K222" s="208">
        <v>32500</v>
      </c>
      <c r="L222" s="208">
        <v>34600</v>
      </c>
      <c r="M222" s="209">
        <v>22020</v>
      </c>
      <c r="N222" s="209">
        <v>25200</v>
      </c>
      <c r="O222" s="209">
        <v>28320</v>
      </c>
      <c r="P222" s="209">
        <v>31440</v>
      </c>
      <c r="Q222" s="209">
        <v>33960</v>
      </c>
      <c r="R222" s="209">
        <v>36480</v>
      </c>
      <c r="S222" s="209">
        <v>39000</v>
      </c>
      <c r="T222" s="209">
        <v>41520</v>
      </c>
      <c r="U222" s="165" t="s">
        <v>286</v>
      </c>
      <c r="V222" s="208">
        <v>20000</v>
      </c>
      <c r="W222" s="208">
        <v>22850</v>
      </c>
      <c r="X222" s="208">
        <v>25700</v>
      </c>
      <c r="Y222" s="208">
        <v>28550</v>
      </c>
      <c r="Z222" s="208">
        <v>30850</v>
      </c>
      <c r="AA222" s="208">
        <v>33150</v>
      </c>
      <c r="AB222" s="208">
        <v>35450</v>
      </c>
      <c r="AC222" s="208">
        <v>37700</v>
      </c>
      <c r="AD222" s="209">
        <v>24000</v>
      </c>
      <c r="AE222" s="209">
        <v>27420</v>
      </c>
      <c r="AF222" s="209">
        <v>30840</v>
      </c>
      <c r="AG222" s="209">
        <v>34260</v>
      </c>
      <c r="AH222" s="209">
        <v>37020</v>
      </c>
      <c r="AI222" s="209">
        <v>39780</v>
      </c>
      <c r="AJ222" s="209">
        <v>42540</v>
      </c>
      <c r="AK222" s="209">
        <v>45240</v>
      </c>
      <c r="AL222" s="165" t="s">
        <v>913</v>
      </c>
      <c r="AM222" s="165" t="s">
        <v>913</v>
      </c>
      <c r="AN222" s="165" t="s">
        <v>288</v>
      </c>
      <c r="AO222" s="165">
        <v>0</v>
      </c>
      <c r="AP222" s="165" t="s">
        <v>914</v>
      </c>
      <c r="AQ222" s="165" t="s">
        <v>290</v>
      </c>
      <c r="AR222" s="165">
        <v>437</v>
      </c>
      <c r="AS222" s="165" t="s">
        <v>914</v>
      </c>
    </row>
    <row r="223" spans="1:45">
      <c r="A223" s="165" t="str">
        <f t="shared" si="3"/>
        <v>5/13/2016 - 4/13/2017Tarrant</v>
      </c>
      <c r="B223" s="165" t="s">
        <v>916</v>
      </c>
      <c r="C223" s="165" t="s">
        <v>50</v>
      </c>
      <c r="D223" s="165">
        <v>69400</v>
      </c>
      <c r="E223" s="208">
        <v>24300</v>
      </c>
      <c r="F223" s="208">
        <v>27800</v>
      </c>
      <c r="G223" s="208">
        <v>31250</v>
      </c>
      <c r="H223" s="208">
        <v>34700</v>
      </c>
      <c r="I223" s="208">
        <v>37500</v>
      </c>
      <c r="J223" s="208">
        <v>40300</v>
      </c>
      <c r="K223" s="208">
        <v>43050</v>
      </c>
      <c r="L223" s="208">
        <v>45850</v>
      </c>
      <c r="M223" s="209">
        <v>29160</v>
      </c>
      <c r="N223" s="209">
        <v>33360</v>
      </c>
      <c r="O223" s="209">
        <v>37500</v>
      </c>
      <c r="P223" s="209">
        <v>41640</v>
      </c>
      <c r="Q223" s="209">
        <v>45000</v>
      </c>
      <c r="R223" s="209">
        <v>48360</v>
      </c>
      <c r="S223" s="209">
        <v>51660</v>
      </c>
      <c r="T223" s="209">
        <v>55020</v>
      </c>
      <c r="U223" s="165" t="s">
        <v>286</v>
      </c>
      <c r="V223" s="208">
        <v>24700</v>
      </c>
      <c r="W223" s="208">
        <v>28200</v>
      </c>
      <c r="X223" s="208">
        <v>31750</v>
      </c>
      <c r="Y223" s="208">
        <v>35250</v>
      </c>
      <c r="Z223" s="208">
        <v>38100</v>
      </c>
      <c r="AA223" s="208">
        <v>40900</v>
      </c>
      <c r="AB223" s="208">
        <v>43750</v>
      </c>
      <c r="AC223" s="208">
        <v>46550</v>
      </c>
      <c r="AD223" s="209">
        <v>29640</v>
      </c>
      <c r="AE223" s="209">
        <v>33840</v>
      </c>
      <c r="AF223" s="209">
        <v>38100</v>
      </c>
      <c r="AG223" s="209">
        <v>42300</v>
      </c>
      <c r="AH223" s="209">
        <v>45720</v>
      </c>
      <c r="AI223" s="209">
        <v>49080</v>
      </c>
      <c r="AJ223" s="209">
        <v>52500</v>
      </c>
      <c r="AK223" s="209">
        <v>55860</v>
      </c>
      <c r="AL223" s="165" t="s">
        <v>915</v>
      </c>
      <c r="AM223" s="165" t="s">
        <v>915</v>
      </c>
      <c r="AN223" s="165" t="s">
        <v>288</v>
      </c>
      <c r="AO223" s="165">
        <v>1</v>
      </c>
      <c r="AP223" s="165" t="s">
        <v>916</v>
      </c>
      <c r="AQ223" s="165" t="s">
        <v>290</v>
      </c>
      <c r="AR223" s="165">
        <v>439</v>
      </c>
      <c r="AS223" s="165" t="s">
        <v>916</v>
      </c>
    </row>
    <row r="224" spans="1:45">
      <c r="A224" s="165" t="str">
        <f t="shared" si="3"/>
        <v>5/13/2016 - 4/13/2017Taylor</v>
      </c>
      <c r="B224" s="165" t="s">
        <v>918</v>
      </c>
      <c r="C224" s="165" t="s">
        <v>19</v>
      </c>
      <c r="D224" s="165">
        <v>58000</v>
      </c>
      <c r="E224" s="208">
        <v>20300</v>
      </c>
      <c r="F224" s="208">
        <v>23200</v>
      </c>
      <c r="G224" s="208">
        <v>26100</v>
      </c>
      <c r="H224" s="208">
        <v>29000</v>
      </c>
      <c r="I224" s="208">
        <v>31350</v>
      </c>
      <c r="J224" s="208">
        <v>33650</v>
      </c>
      <c r="K224" s="208">
        <v>36000</v>
      </c>
      <c r="L224" s="208">
        <v>38300</v>
      </c>
      <c r="M224" s="209">
        <v>24360</v>
      </c>
      <c r="N224" s="209">
        <v>27840</v>
      </c>
      <c r="O224" s="209">
        <v>31320</v>
      </c>
      <c r="P224" s="209">
        <v>34800</v>
      </c>
      <c r="Q224" s="209">
        <v>37620</v>
      </c>
      <c r="R224" s="209">
        <v>40380</v>
      </c>
      <c r="S224" s="209">
        <v>43200</v>
      </c>
      <c r="T224" s="209">
        <v>45960</v>
      </c>
      <c r="U224" s="165" t="s">
        <v>301</v>
      </c>
      <c r="AL224" s="165" t="s">
        <v>917</v>
      </c>
      <c r="AM224" s="165" t="s">
        <v>917</v>
      </c>
      <c r="AN224" s="165" t="s">
        <v>288</v>
      </c>
      <c r="AO224" s="165">
        <v>1</v>
      </c>
      <c r="AP224" s="165" t="s">
        <v>918</v>
      </c>
      <c r="AQ224" s="165" t="s">
        <v>290</v>
      </c>
      <c r="AR224" s="165">
        <v>441</v>
      </c>
      <c r="AS224" s="165" t="s">
        <v>918</v>
      </c>
    </row>
    <row r="225" spans="1:45">
      <c r="A225" s="165" t="str">
        <f t="shared" si="3"/>
        <v>5/13/2016 - 4/13/2017Terrell</v>
      </c>
      <c r="B225" s="165" t="s">
        <v>921</v>
      </c>
      <c r="C225" s="165" t="s">
        <v>261</v>
      </c>
      <c r="D225" s="165">
        <v>52400</v>
      </c>
      <c r="E225" s="208">
        <v>18350</v>
      </c>
      <c r="F225" s="208">
        <v>21000</v>
      </c>
      <c r="G225" s="208">
        <v>23600</v>
      </c>
      <c r="H225" s="208">
        <v>26200</v>
      </c>
      <c r="I225" s="208">
        <v>28300</v>
      </c>
      <c r="J225" s="208">
        <v>30400</v>
      </c>
      <c r="K225" s="208">
        <v>32500</v>
      </c>
      <c r="L225" s="208">
        <v>34600</v>
      </c>
      <c r="M225" s="209">
        <v>22020</v>
      </c>
      <c r="N225" s="209">
        <v>25200</v>
      </c>
      <c r="O225" s="209">
        <v>28320</v>
      </c>
      <c r="P225" s="209">
        <v>31440</v>
      </c>
      <c r="Q225" s="209">
        <v>33960</v>
      </c>
      <c r="R225" s="209">
        <v>36480</v>
      </c>
      <c r="S225" s="209">
        <v>39000</v>
      </c>
      <c r="T225" s="209">
        <v>41520</v>
      </c>
      <c r="U225" s="165" t="s">
        <v>286</v>
      </c>
      <c r="V225" s="208">
        <v>22900</v>
      </c>
      <c r="W225" s="208">
        <v>26150</v>
      </c>
      <c r="X225" s="208">
        <v>29400</v>
      </c>
      <c r="Y225" s="208">
        <v>32650</v>
      </c>
      <c r="Z225" s="208">
        <v>35300</v>
      </c>
      <c r="AA225" s="208">
        <v>37900</v>
      </c>
      <c r="AB225" s="208">
        <v>40500</v>
      </c>
      <c r="AC225" s="208">
        <v>43100</v>
      </c>
      <c r="AD225" s="209">
        <v>27480</v>
      </c>
      <c r="AE225" s="209">
        <v>31380</v>
      </c>
      <c r="AF225" s="209">
        <v>35280</v>
      </c>
      <c r="AG225" s="209">
        <v>39180</v>
      </c>
      <c r="AH225" s="209">
        <v>42360</v>
      </c>
      <c r="AI225" s="209">
        <v>45480</v>
      </c>
      <c r="AJ225" s="209">
        <v>48600</v>
      </c>
      <c r="AK225" s="209">
        <v>51720</v>
      </c>
      <c r="AL225" s="165" t="s">
        <v>920</v>
      </c>
      <c r="AM225" s="165" t="s">
        <v>920</v>
      </c>
      <c r="AN225" s="165" t="s">
        <v>288</v>
      </c>
      <c r="AO225" s="165">
        <v>0</v>
      </c>
      <c r="AP225" s="165" t="s">
        <v>921</v>
      </c>
      <c r="AQ225" s="165" t="s">
        <v>290</v>
      </c>
      <c r="AR225" s="165">
        <v>443</v>
      </c>
      <c r="AS225" s="165" t="s">
        <v>921</v>
      </c>
    </row>
    <row r="226" spans="1:45">
      <c r="A226" s="165" t="str">
        <f t="shared" si="3"/>
        <v>5/13/2016 - 4/13/2017Terry</v>
      </c>
      <c r="B226" s="165" t="s">
        <v>924</v>
      </c>
      <c r="C226" s="165" t="s">
        <v>262</v>
      </c>
      <c r="D226" s="165">
        <v>47000</v>
      </c>
      <c r="E226" s="208">
        <v>18350</v>
      </c>
      <c r="F226" s="208">
        <v>21000</v>
      </c>
      <c r="G226" s="208">
        <v>23600</v>
      </c>
      <c r="H226" s="208">
        <v>26200</v>
      </c>
      <c r="I226" s="208">
        <v>28300</v>
      </c>
      <c r="J226" s="208">
        <v>30400</v>
      </c>
      <c r="K226" s="208">
        <v>32500</v>
      </c>
      <c r="L226" s="208">
        <v>34600</v>
      </c>
      <c r="M226" s="209">
        <v>22020</v>
      </c>
      <c r="N226" s="209">
        <v>25200</v>
      </c>
      <c r="O226" s="209">
        <v>28320</v>
      </c>
      <c r="P226" s="209">
        <v>31440</v>
      </c>
      <c r="Q226" s="209">
        <v>33960</v>
      </c>
      <c r="R226" s="209">
        <v>36480</v>
      </c>
      <c r="S226" s="209">
        <v>39000</v>
      </c>
      <c r="T226" s="209">
        <v>41520</v>
      </c>
      <c r="U226" s="165" t="s">
        <v>286</v>
      </c>
      <c r="V226" s="208">
        <v>19550</v>
      </c>
      <c r="W226" s="208">
        <v>22350</v>
      </c>
      <c r="X226" s="208">
        <v>25150</v>
      </c>
      <c r="Y226" s="208">
        <v>27900</v>
      </c>
      <c r="Z226" s="208">
        <v>30150</v>
      </c>
      <c r="AA226" s="208">
        <v>32400</v>
      </c>
      <c r="AB226" s="208">
        <v>34600</v>
      </c>
      <c r="AC226" s="208">
        <v>36850</v>
      </c>
      <c r="AD226" s="209">
        <v>23460</v>
      </c>
      <c r="AE226" s="209">
        <v>26820</v>
      </c>
      <c r="AF226" s="209">
        <v>30180</v>
      </c>
      <c r="AG226" s="209">
        <v>33480</v>
      </c>
      <c r="AH226" s="209">
        <v>36180</v>
      </c>
      <c r="AI226" s="209">
        <v>38880</v>
      </c>
      <c r="AJ226" s="209">
        <v>41520</v>
      </c>
      <c r="AK226" s="209">
        <v>44220</v>
      </c>
      <c r="AL226" s="165" t="s">
        <v>923</v>
      </c>
      <c r="AM226" s="165" t="s">
        <v>923</v>
      </c>
      <c r="AN226" s="165" t="s">
        <v>288</v>
      </c>
      <c r="AO226" s="165">
        <v>0</v>
      </c>
      <c r="AP226" s="165" t="s">
        <v>924</v>
      </c>
      <c r="AQ226" s="165" t="s">
        <v>290</v>
      </c>
      <c r="AR226" s="165">
        <v>445</v>
      </c>
      <c r="AS226" s="165" t="s">
        <v>924</v>
      </c>
    </row>
    <row r="227" spans="1:45">
      <c r="A227" s="165" t="str">
        <f t="shared" si="3"/>
        <v>5/13/2016 - 4/13/2017Throckmorton</v>
      </c>
      <c r="B227" s="165" t="s">
        <v>927</v>
      </c>
      <c r="C227" s="165" t="s">
        <v>263</v>
      </c>
      <c r="D227" s="165">
        <v>43500</v>
      </c>
      <c r="E227" s="208">
        <v>18350</v>
      </c>
      <c r="F227" s="208">
        <v>21000</v>
      </c>
      <c r="G227" s="208">
        <v>23600</v>
      </c>
      <c r="H227" s="208">
        <v>26200</v>
      </c>
      <c r="I227" s="208">
        <v>28300</v>
      </c>
      <c r="J227" s="208">
        <v>30400</v>
      </c>
      <c r="K227" s="208">
        <v>32500</v>
      </c>
      <c r="L227" s="208">
        <v>34600</v>
      </c>
      <c r="M227" s="209">
        <v>22020</v>
      </c>
      <c r="N227" s="209">
        <v>25200</v>
      </c>
      <c r="O227" s="209">
        <v>28320</v>
      </c>
      <c r="P227" s="209">
        <v>31440</v>
      </c>
      <c r="Q227" s="209">
        <v>33960</v>
      </c>
      <c r="R227" s="209">
        <v>36480</v>
      </c>
      <c r="S227" s="209">
        <v>39000</v>
      </c>
      <c r="T227" s="209">
        <v>41520</v>
      </c>
      <c r="U227" s="165" t="s">
        <v>301</v>
      </c>
      <c r="AL227" s="165" t="s">
        <v>926</v>
      </c>
      <c r="AM227" s="165" t="s">
        <v>926</v>
      </c>
      <c r="AN227" s="165" t="s">
        <v>288</v>
      </c>
      <c r="AO227" s="165">
        <v>0</v>
      </c>
      <c r="AP227" s="165" t="s">
        <v>927</v>
      </c>
      <c r="AQ227" s="165" t="s">
        <v>290</v>
      </c>
      <c r="AR227" s="165">
        <v>447</v>
      </c>
      <c r="AS227" s="165" t="s">
        <v>927</v>
      </c>
    </row>
    <row r="228" spans="1:45">
      <c r="A228" s="165" t="str">
        <f t="shared" si="3"/>
        <v>5/13/2016 - 4/13/2017Titus</v>
      </c>
      <c r="B228" s="165" t="s">
        <v>930</v>
      </c>
      <c r="C228" s="165" t="s">
        <v>264</v>
      </c>
      <c r="D228" s="165">
        <v>51700</v>
      </c>
      <c r="E228" s="208">
        <v>18350</v>
      </c>
      <c r="F228" s="208">
        <v>21000</v>
      </c>
      <c r="G228" s="208">
        <v>23600</v>
      </c>
      <c r="H228" s="208">
        <v>26200</v>
      </c>
      <c r="I228" s="208">
        <v>28300</v>
      </c>
      <c r="J228" s="208">
        <v>30400</v>
      </c>
      <c r="K228" s="208">
        <v>32500</v>
      </c>
      <c r="L228" s="208">
        <v>34600</v>
      </c>
      <c r="M228" s="209">
        <v>22020</v>
      </c>
      <c r="N228" s="209">
        <v>25200</v>
      </c>
      <c r="O228" s="209">
        <v>28320</v>
      </c>
      <c r="P228" s="209">
        <v>31440</v>
      </c>
      <c r="Q228" s="209">
        <v>33960</v>
      </c>
      <c r="R228" s="209">
        <v>36480</v>
      </c>
      <c r="S228" s="209">
        <v>39000</v>
      </c>
      <c r="T228" s="209">
        <v>41520</v>
      </c>
      <c r="U228" s="165" t="s">
        <v>301</v>
      </c>
      <c r="AL228" s="165" t="s">
        <v>929</v>
      </c>
      <c r="AM228" s="165" t="s">
        <v>929</v>
      </c>
      <c r="AN228" s="165" t="s">
        <v>288</v>
      </c>
      <c r="AO228" s="165">
        <v>0</v>
      </c>
      <c r="AP228" s="165" t="s">
        <v>930</v>
      </c>
      <c r="AQ228" s="165" t="s">
        <v>290</v>
      </c>
      <c r="AR228" s="165">
        <v>449</v>
      </c>
      <c r="AS228" s="165" t="s">
        <v>930</v>
      </c>
    </row>
    <row r="229" spans="1:45">
      <c r="A229" s="165" t="str">
        <f t="shared" si="3"/>
        <v>5/13/2016 - 4/13/2017Tom Green</v>
      </c>
      <c r="B229" s="165" t="s">
        <v>932</v>
      </c>
      <c r="C229" s="165" t="s">
        <v>76</v>
      </c>
      <c r="D229" s="165">
        <v>59800</v>
      </c>
      <c r="E229" s="208">
        <v>20950</v>
      </c>
      <c r="F229" s="208">
        <v>23950</v>
      </c>
      <c r="G229" s="208">
        <v>26950</v>
      </c>
      <c r="H229" s="208">
        <v>29900</v>
      </c>
      <c r="I229" s="208">
        <v>32300</v>
      </c>
      <c r="J229" s="208">
        <v>34700</v>
      </c>
      <c r="K229" s="208">
        <v>37100</v>
      </c>
      <c r="L229" s="208">
        <v>39500</v>
      </c>
      <c r="M229" s="209">
        <v>25140</v>
      </c>
      <c r="N229" s="209">
        <v>28740</v>
      </c>
      <c r="O229" s="209">
        <v>32340</v>
      </c>
      <c r="P229" s="209">
        <v>35880</v>
      </c>
      <c r="Q229" s="209">
        <v>38760</v>
      </c>
      <c r="R229" s="209">
        <v>41640</v>
      </c>
      <c r="S229" s="209">
        <v>44520</v>
      </c>
      <c r="T229" s="209">
        <v>47400</v>
      </c>
      <c r="U229" s="165" t="s">
        <v>301</v>
      </c>
      <c r="AL229" s="165" t="s">
        <v>931</v>
      </c>
      <c r="AM229" s="165" t="s">
        <v>931</v>
      </c>
      <c r="AN229" s="165" t="s">
        <v>288</v>
      </c>
      <c r="AO229" s="165">
        <v>1</v>
      </c>
      <c r="AP229" s="165" t="s">
        <v>932</v>
      </c>
      <c r="AQ229" s="165" t="s">
        <v>290</v>
      </c>
      <c r="AR229" s="165">
        <v>451</v>
      </c>
      <c r="AS229" s="165" t="s">
        <v>932</v>
      </c>
    </row>
    <row r="230" spans="1:45">
      <c r="A230" s="165" t="str">
        <f t="shared" si="3"/>
        <v>5/13/2016 - 4/13/2017Travis</v>
      </c>
      <c r="B230" s="165" t="s">
        <v>934</v>
      </c>
      <c r="C230" s="165" t="s">
        <v>28</v>
      </c>
      <c r="D230" s="165">
        <v>77800</v>
      </c>
      <c r="E230" s="208">
        <v>27250</v>
      </c>
      <c r="F230" s="208">
        <v>31150</v>
      </c>
      <c r="G230" s="208">
        <v>35050</v>
      </c>
      <c r="H230" s="208">
        <v>38900</v>
      </c>
      <c r="I230" s="208">
        <v>42050</v>
      </c>
      <c r="J230" s="208">
        <v>45150</v>
      </c>
      <c r="K230" s="208">
        <v>48250</v>
      </c>
      <c r="L230" s="208">
        <v>51350</v>
      </c>
      <c r="M230" s="209">
        <v>32700</v>
      </c>
      <c r="N230" s="209">
        <v>37380</v>
      </c>
      <c r="O230" s="209">
        <v>42060</v>
      </c>
      <c r="P230" s="209">
        <v>46680</v>
      </c>
      <c r="Q230" s="209">
        <v>50460</v>
      </c>
      <c r="R230" s="209">
        <v>54180</v>
      </c>
      <c r="S230" s="209">
        <v>57900</v>
      </c>
      <c r="T230" s="209">
        <v>61620</v>
      </c>
      <c r="U230" s="165" t="s">
        <v>286</v>
      </c>
      <c r="V230" s="208">
        <v>28050</v>
      </c>
      <c r="W230" s="208">
        <v>32050</v>
      </c>
      <c r="X230" s="208">
        <v>36050</v>
      </c>
      <c r="Y230" s="208">
        <v>40050</v>
      </c>
      <c r="Z230" s="208">
        <v>43300</v>
      </c>
      <c r="AA230" s="208">
        <v>46500</v>
      </c>
      <c r="AB230" s="208">
        <v>49700</v>
      </c>
      <c r="AC230" s="208">
        <v>52900</v>
      </c>
      <c r="AD230" s="209">
        <v>33660</v>
      </c>
      <c r="AE230" s="209">
        <v>38460</v>
      </c>
      <c r="AF230" s="209">
        <v>43260</v>
      </c>
      <c r="AG230" s="209">
        <v>48060</v>
      </c>
      <c r="AH230" s="209">
        <v>51960</v>
      </c>
      <c r="AI230" s="209">
        <v>55800</v>
      </c>
      <c r="AJ230" s="209">
        <v>59640</v>
      </c>
      <c r="AK230" s="209">
        <v>63480</v>
      </c>
      <c r="AL230" s="165" t="s">
        <v>933</v>
      </c>
      <c r="AM230" s="165" t="s">
        <v>933</v>
      </c>
      <c r="AN230" s="165" t="s">
        <v>288</v>
      </c>
      <c r="AO230" s="165">
        <v>1</v>
      </c>
      <c r="AP230" s="165" t="s">
        <v>934</v>
      </c>
      <c r="AQ230" s="165" t="s">
        <v>290</v>
      </c>
      <c r="AR230" s="165">
        <v>453</v>
      </c>
      <c r="AS230" s="165" t="s">
        <v>934</v>
      </c>
    </row>
    <row r="231" spans="1:45">
      <c r="A231" s="165" t="str">
        <f t="shared" si="3"/>
        <v>5/13/2016 - 4/13/2017Trinity</v>
      </c>
      <c r="B231" s="165" t="s">
        <v>937</v>
      </c>
      <c r="C231" s="165" t="s">
        <v>265</v>
      </c>
      <c r="D231" s="165">
        <v>45500</v>
      </c>
      <c r="E231" s="208">
        <v>18350</v>
      </c>
      <c r="F231" s="208">
        <v>21000</v>
      </c>
      <c r="G231" s="208">
        <v>23600</v>
      </c>
      <c r="H231" s="208">
        <v>26200</v>
      </c>
      <c r="I231" s="208">
        <v>28300</v>
      </c>
      <c r="J231" s="208">
        <v>30400</v>
      </c>
      <c r="K231" s="208">
        <v>32500</v>
      </c>
      <c r="L231" s="208">
        <v>34600</v>
      </c>
      <c r="M231" s="209">
        <v>22020</v>
      </c>
      <c r="N231" s="209">
        <v>25200</v>
      </c>
      <c r="O231" s="209">
        <v>28320</v>
      </c>
      <c r="P231" s="209">
        <v>31440</v>
      </c>
      <c r="Q231" s="209">
        <v>33960</v>
      </c>
      <c r="R231" s="209">
        <v>36480</v>
      </c>
      <c r="S231" s="209">
        <v>39000</v>
      </c>
      <c r="T231" s="209">
        <v>41520</v>
      </c>
      <c r="U231" s="165" t="s">
        <v>286</v>
      </c>
      <c r="V231" s="208">
        <v>20450</v>
      </c>
      <c r="W231" s="208">
        <v>23350</v>
      </c>
      <c r="X231" s="208">
        <v>26250</v>
      </c>
      <c r="Y231" s="208">
        <v>29150</v>
      </c>
      <c r="Z231" s="208">
        <v>31500</v>
      </c>
      <c r="AA231" s="208">
        <v>33850</v>
      </c>
      <c r="AB231" s="208">
        <v>36150</v>
      </c>
      <c r="AC231" s="208">
        <v>38500</v>
      </c>
      <c r="AD231" s="209">
        <v>24540</v>
      </c>
      <c r="AE231" s="209">
        <v>28020</v>
      </c>
      <c r="AF231" s="209">
        <v>31500</v>
      </c>
      <c r="AG231" s="209">
        <v>34980</v>
      </c>
      <c r="AH231" s="209">
        <v>37800</v>
      </c>
      <c r="AI231" s="209">
        <v>40620</v>
      </c>
      <c r="AJ231" s="209">
        <v>43380</v>
      </c>
      <c r="AK231" s="209">
        <v>46200</v>
      </c>
      <c r="AL231" s="165" t="s">
        <v>936</v>
      </c>
      <c r="AM231" s="165" t="s">
        <v>936</v>
      </c>
      <c r="AN231" s="165" t="s">
        <v>288</v>
      </c>
      <c r="AO231" s="165">
        <v>0</v>
      </c>
      <c r="AP231" s="165" t="s">
        <v>937</v>
      </c>
      <c r="AQ231" s="165" t="s">
        <v>290</v>
      </c>
      <c r="AR231" s="165">
        <v>455</v>
      </c>
      <c r="AS231" s="165" t="s">
        <v>937</v>
      </c>
    </row>
    <row r="232" spans="1:45">
      <c r="A232" s="165" t="str">
        <f t="shared" si="3"/>
        <v>5/13/2016 - 4/13/2017Tyler</v>
      </c>
      <c r="B232" s="165" t="s">
        <v>940</v>
      </c>
      <c r="C232" s="165" t="s">
        <v>85</v>
      </c>
      <c r="D232" s="165">
        <v>46400</v>
      </c>
      <c r="E232" s="208">
        <v>18350</v>
      </c>
      <c r="F232" s="208">
        <v>21000</v>
      </c>
      <c r="G232" s="208">
        <v>23600</v>
      </c>
      <c r="H232" s="208">
        <v>26200</v>
      </c>
      <c r="I232" s="208">
        <v>28300</v>
      </c>
      <c r="J232" s="208">
        <v>30400</v>
      </c>
      <c r="K232" s="208">
        <v>32500</v>
      </c>
      <c r="L232" s="208">
        <v>34600</v>
      </c>
      <c r="M232" s="209">
        <v>22020</v>
      </c>
      <c r="N232" s="209">
        <v>25200</v>
      </c>
      <c r="O232" s="209">
        <v>28320</v>
      </c>
      <c r="P232" s="209">
        <v>31440</v>
      </c>
      <c r="Q232" s="209">
        <v>33960</v>
      </c>
      <c r="R232" s="209">
        <v>36480</v>
      </c>
      <c r="S232" s="209">
        <v>39000</v>
      </c>
      <c r="T232" s="209">
        <v>41520</v>
      </c>
      <c r="U232" s="165" t="s">
        <v>301</v>
      </c>
      <c r="AL232" s="165" t="s">
        <v>939</v>
      </c>
      <c r="AM232" s="165" t="s">
        <v>939</v>
      </c>
      <c r="AN232" s="165" t="s">
        <v>288</v>
      </c>
      <c r="AO232" s="165">
        <v>0</v>
      </c>
      <c r="AP232" s="165" t="s">
        <v>940</v>
      </c>
      <c r="AQ232" s="165" t="s">
        <v>290</v>
      </c>
      <c r="AR232" s="165">
        <v>457</v>
      </c>
      <c r="AS232" s="165" t="s">
        <v>940</v>
      </c>
    </row>
    <row r="233" spans="1:45">
      <c r="A233" s="165" t="str">
        <f t="shared" si="3"/>
        <v>5/13/2016 - 4/13/2017Upshur</v>
      </c>
      <c r="B233" s="165" t="s">
        <v>942</v>
      </c>
      <c r="C233" s="165" t="s">
        <v>67</v>
      </c>
      <c r="D233" s="165">
        <v>56400</v>
      </c>
      <c r="E233" s="208">
        <v>19750</v>
      </c>
      <c r="F233" s="208">
        <v>22600</v>
      </c>
      <c r="G233" s="208">
        <v>25400</v>
      </c>
      <c r="H233" s="208">
        <v>28200</v>
      </c>
      <c r="I233" s="208">
        <v>30500</v>
      </c>
      <c r="J233" s="208">
        <v>32750</v>
      </c>
      <c r="K233" s="208">
        <v>35000</v>
      </c>
      <c r="L233" s="208">
        <v>37250</v>
      </c>
      <c r="M233" s="209">
        <v>23700</v>
      </c>
      <c r="N233" s="209">
        <v>27120</v>
      </c>
      <c r="O233" s="209">
        <v>30480</v>
      </c>
      <c r="P233" s="209">
        <v>33840</v>
      </c>
      <c r="Q233" s="209">
        <v>36600</v>
      </c>
      <c r="R233" s="209">
        <v>39300</v>
      </c>
      <c r="S233" s="209">
        <v>42000</v>
      </c>
      <c r="T233" s="209">
        <v>44700</v>
      </c>
      <c r="U233" s="165" t="s">
        <v>286</v>
      </c>
      <c r="V233" s="208">
        <v>19950</v>
      </c>
      <c r="W233" s="208">
        <v>22800</v>
      </c>
      <c r="X233" s="208">
        <v>25650</v>
      </c>
      <c r="Y233" s="208">
        <v>28450</v>
      </c>
      <c r="Z233" s="208">
        <v>30750</v>
      </c>
      <c r="AA233" s="208">
        <v>33050</v>
      </c>
      <c r="AB233" s="208">
        <v>35300</v>
      </c>
      <c r="AC233" s="208">
        <v>37600</v>
      </c>
      <c r="AD233" s="209">
        <v>23940</v>
      </c>
      <c r="AE233" s="209">
        <v>27360</v>
      </c>
      <c r="AF233" s="209">
        <v>30780</v>
      </c>
      <c r="AG233" s="209">
        <v>34140</v>
      </c>
      <c r="AH233" s="209">
        <v>36900</v>
      </c>
      <c r="AI233" s="209">
        <v>39660</v>
      </c>
      <c r="AJ233" s="209">
        <v>42360</v>
      </c>
      <c r="AK233" s="209">
        <v>45120</v>
      </c>
      <c r="AL233" s="165" t="s">
        <v>941</v>
      </c>
      <c r="AM233" s="165" t="s">
        <v>941</v>
      </c>
      <c r="AN233" s="165" t="s">
        <v>288</v>
      </c>
      <c r="AO233" s="165">
        <v>1</v>
      </c>
      <c r="AP233" s="165" t="s">
        <v>942</v>
      </c>
      <c r="AQ233" s="165" t="s">
        <v>290</v>
      </c>
      <c r="AR233" s="165">
        <v>459</v>
      </c>
      <c r="AS233" s="165" t="s">
        <v>942</v>
      </c>
    </row>
    <row r="234" spans="1:45">
      <c r="A234" s="165" t="str">
        <f t="shared" si="3"/>
        <v>5/13/2016 - 4/13/2017Upton</v>
      </c>
      <c r="B234" s="165" t="s">
        <v>945</v>
      </c>
      <c r="C234" s="165" t="s">
        <v>266</v>
      </c>
      <c r="D234" s="165">
        <v>58900</v>
      </c>
      <c r="E234" s="208">
        <v>20650</v>
      </c>
      <c r="F234" s="208">
        <v>23600</v>
      </c>
      <c r="G234" s="208">
        <v>26550</v>
      </c>
      <c r="H234" s="208">
        <v>29450</v>
      </c>
      <c r="I234" s="208">
        <v>31850</v>
      </c>
      <c r="J234" s="208">
        <v>34200</v>
      </c>
      <c r="K234" s="208">
        <v>36550</v>
      </c>
      <c r="L234" s="208">
        <v>38900</v>
      </c>
      <c r="M234" s="209">
        <v>24780</v>
      </c>
      <c r="N234" s="209">
        <v>28320</v>
      </c>
      <c r="O234" s="209">
        <v>31860</v>
      </c>
      <c r="P234" s="209">
        <v>35340</v>
      </c>
      <c r="Q234" s="209">
        <v>38220</v>
      </c>
      <c r="R234" s="209">
        <v>41040</v>
      </c>
      <c r="S234" s="209">
        <v>43860</v>
      </c>
      <c r="T234" s="209">
        <v>46680</v>
      </c>
      <c r="U234" s="165" t="s">
        <v>286</v>
      </c>
      <c r="V234" s="208">
        <v>20800</v>
      </c>
      <c r="W234" s="208">
        <v>23800</v>
      </c>
      <c r="X234" s="208">
        <v>26750</v>
      </c>
      <c r="Y234" s="208">
        <v>29700</v>
      </c>
      <c r="Z234" s="208">
        <v>32100</v>
      </c>
      <c r="AA234" s="208">
        <v>34500</v>
      </c>
      <c r="AB234" s="208">
        <v>36850</v>
      </c>
      <c r="AC234" s="208">
        <v>39250</v>
      </c>
      <c r="AD234" s="209">
        <v>24960</v>
      </c>
      <c r="AE234" s="209">
        <v>28560</v>
      </c>
      <c r="AF234" s="209">
        <v>32100</v>
      </c>
      <c r="AG234" s="209">
        <v>35640</v>
      </c>
      <c r="AH234" s="209">
        <v>38520</v>
      </c>
      <c r="AI234" s="209">
        <v>41400</v>
      </c>
      <c r="AJ234" s="209">
        <v>44220</v>
      </c>
      <c r="AK234" s="209">
        <v>47100</v>
      </c>
      <c r="AL234" s="165" t="s">
        <v>944</v>
      </c>
      <c r="AM234" s="165" t="s">
        <v>944</v>
      </c>
      <c r="AN234" s="165" t="s">
        <v>288</v>
      </c>
      <c r="AO234" s="165">
        <v>0</v>
      </c>
      <c r="AP234" s="165" t="s">
        <v>945</v>
      </c>
      <c r="AQ234" s="165" t="s">
        <v>290</v>
      </c>
      <c r="AR234" s="165">
        <v>461</v>
      </c>
      <c r="AS234" s="165" t="s">
        <v>945</v>
      </c>
    </row>
    <row r="235" spans="1:45">
      <c r="A235" s="165" t="str">
        <f t="shared" si="3"/>
        <v>5/13/2016 - 4/13/2017Uvalde</v>
      </c>
      <c r="B235" s="165" t="s">
        <v>948</v>
      </c>
      <c r="C235" s="165" t="s">
        <v>267</v>
      </c>
      <c r="D235" s="165">
        <v>42300</v>
      </c>
      <c r="E235" s="208">
        <v>18350</v>
      </c>
      <c r="F235" s="208">
        <v>21000</v>
      </c>
      <c r="G235" s="208">
        <v>23600</v>
      </c>
      <c r="H235" s="208">
        <v>26200</v>
      </c>
      <c r="I235" s="208">
        <v>28300</v>
      </c>
      <c r="J235" s="208">
        <v>30400</v>
      </c>
      <c r="K235" s="208">
        <v>32500</v>
      </c>
      <c r="L235" s="208">
        <v>34600</v>
      </c>
      <c r="M235" s="209">
        <v>22020</v>
      </c>
      <c r="N235" s="209">
        <v>25200</v>
      </c>
      <c r="O235" s="209">
        <v>28320</v>
      </c>
      <c r="P235" s="209">
        <v>31440</v>
      </c>
      <c r="Q235" s="209">
        <v>33960</v>
      </c>
      <c r="R235" s="209">
        <v>36480</v>
      </c>
      <c r="S235" s="209">
        <v>39000</v>
      </c>
      <c r="T235" s="209">
        <v>41520</v>
      </c>
      <c r="U235" s="165" t="s">
        <v>301</v>
      </c>
      <c r="AL235" s="165" t="s">
        <v>947</v>
      </c>
      <c r="AM235" s="165" t="s">
        <v>947</v>
      </c>
      <c r="AN235" s="165" t="s">
        <v>288</v>
      </c>
      <c r="AO235" s="165">
        <v>0</v>
      </c>
      <c r="AP235" s="165" t="s">
        <v>948</v>
      </c>
      <c r="AQ235" s="165" t="s">
        <v>290</v>
      </c>
      <c r="AR235" s="165">
        <v>463</v>
      </c>
      <c r="AS235" s="165" t="s">
        <v>948</v>
      </c>
    </row>
    <row r="236" spans="1:45">
      <c r="A236" s="165" t="str">
        <f t="shared" si="3"/>
        <v>5/13/2016 - 4/13/2017Val Verde</v>
      </c>
      <c r="B236" s="165" t="s">
        <v>951</v>
      </c>
      <c r="C236" s="165" t="s">
        <v>269</v>
      </c>
      <c r="D236" s="165">
        <v>46700</v>
      </c>
      <c r="E236" s="208">
        <v>18350</v>
      </c>
      <c r="F236" s="208">
        <v>21000</v>
      </c>
      <c r="G236" s="208">
        <v>23600</v>
      </c>
      <c r="H236" s="208">
        <v>26200</v>
      </c>
      <c r="I236" s="208">
        <v>28300</v>
      </c>
      <c r="J236" s="208">
        <v>30400</v>
      </c>
      <c r="K236" s="208">
        <v>32500</v>
      </c>
      <c r="L236" s="208">
        <v>34600</v>
      </c>
      <c r="M236" s="209">
        <v>22020</v>
      </c>
      <c r="N236" s="209">
        <v>25200</v>
      </c>
      <c r="O236" s="209">
        <v>28320</v>
      </c>
      <c r="P236" s="209">
        <v>31440</v>
      </c>
      <c r="Q236" s="209">
        <v>33960</v>
      </c>
      <c r="R236" s="209">
        <v>36480</v>
      </c>
      <c r="S236" s="209">
        <v>39000</v>
      </c>
      <c r="T236" s="209">
        <v>41520</v>
      </c>
      <c r="U236" s="165" t="s">
        <v>286</v>
      </c>
      <c r="V236" s="208">
        <v>18850</v>
      </c>
      <c r="W236" s="208">
        <v>21550</v>
      </c>
      <c r="X236" s="208">
        <v>24250</v>
      </c>
      <c r="Y236" s="208">
        <v>26900</v>
      </c>
      <c r="Z236" s="208">
        <v>29100</v>
      </c>
      <c r="AA236" s="208">
        <v>31250</v>
      </c>
      <c r="AB236" s="208">
        <v>33400</v>
      </c>
      <c r="AC236" s="208">
        <v>35550</v>
      </c>
      <c r="AD236" s="209">
        <v>22620</v>
      </c>
      <c r="AE236" s="209">
        <v>25860</v>
      </c>
      <c r="AF236" s="209">
        <v>29100</v>
      </c>
      <c r="AG236" s="209">
        <v>32280</v>
      </c>
      <c r="AH236" s="209">
        <v>34920</v>
      </c>
      <c r="AI236" s="209">
        <v>37500</v>
      </c>
      <c r="AJ236" s="209">
        <v>40080</v>
      </c>
      <c r="AK236" s="209">
        <v>42660</v>
      </c>
      <c r="AL236" s="165" t="s">
        <v>950</v>
      </c>
      <c r="AM236" s="165" t="s">
        <v>950</v>
      </c>
      <c r="AN236" s="165" t="s">
        <v>288</v>
      </c>
      <c r="AO236" s="165">
        <v>0</v>
      </c>
      <c r="AP236" s="165" t="s">
        <v>951</v>
      </c>
      <c r="AQ236" s="165" t="s">
        <v>290</v>
      </c>
      <c r="AR236" s="165">
        <v>465</v>
      </c>
      <c r="AS236" s="165" t="s">
        <v>951</v>
      </c>
    </row>
    <row r="237" spans="1:45">
      <c r="A237" s="165" t="str">
        <f t="shared" si="3"/>
        <v>5/13/2016 - 4/13/2017Van Zandt</v>
      </c>
      <c r="B237" s="165" t="s">
        <v>954</v>
      </c>
      <c r="C237" s="165" t="s">
        <v>270</v>
      </c>
      <c r="D237" s="165">
        <v>53100</v>
      </c>
      <c r="E237" s="208">
        <v>18600</v>
      </c>
      <c r="F237" s="208">
        <v>21250</v>
      </c>
      <c r="G237" s="208">
        <v>23900</v>
      </c>
      <c r="H237" s="208">
        <v>26550</v>
      </c>
      <c r="I237" s="208">
        <v>28700</v>
      </c>
      <c r="J237" s="208">
        <v>30800</v>
      </c>
      <c r="K237" s="208">
        <v>32950</v>
      </c>
      <c r="L237" s="208">
        <v>35050</v>
      </c>
      <c r="M237" s="209">
        <v>22320</v>
      </c>
      <c r="N237" s="209">
        <v>25500</v>
      </c>
      <c r="O237" s="209">
        <v>28680</v>
      </c>
      <c r="P237" s="209">
        <v>31860</v>
      </c>
      <c r="Q237" s="209">
        <v>34440</v>
      </c>
      <c r="R237" s="209">
        <v>36960</v>
      </c>
      <c r="S237" s="209">
        <v>39540</v>
      </c>
      <c r="T237" s="209">
        <v>42060</v>
      </c>
      <c r="U237" s="165" t="s">
        <v>286</v>
      </c>
      <c r="V237" s="208">
        <v>19150</v>
      </c>
      <c r="W237" s="208">
        <v>21850</v>
      </c>
      <c r="X237" s="208">
        <v>24600</v>
      </c>
      <c r="Y237" s="208">
        <v>27300</v>
      </c>
      <c r="Z237" s="208">
        <v>29500</v>
      </c>
      <c r="AA237" s="208">
        <v>31700</v>
      </c>
      <c r="AB237" s="208">
        <v>33900</v>
      </c>
      <c r="AC237" s="208">
        <v>36050</v>
      </c>
      <c r="AD237" s="209">
        <v>22980</v>
      </c>
      <c r="AE237" s="209">
        <v>26220</v>
      </c>
      <c r="AF237" s="209">
        <v>29520</v>
      </c>
      <c r="AG237" s="209">
        <v>32760</v>
      </c>
      <c r="AH237" s="209">
        <v>35400</v>
      </c>
      <c r="AI237" s="209">
        <v>38040</v>
      </c>
      <c r="AJ237" s="209">
        <v>40680</v>
      </c>
      <c r="AK237" s="209">
        <v>43260</v>
      </c>
      <c r="AL237" s="165" t="s">
        <v>953</v>
      </c>
      <c r="AM237" s="165" t="s">
        <v>953</v>
      </c>
      <c r="AN237" s="165" t="s">
        <v>288</v>
      </c>
      <c r="AO237" s="165">
        <v>0</v>
      </c>
      <c r="AP237" s="165" t="s">
        <v>954</v>
      </c>
      <c r="AQ237" s="165" t="s">
        <v>290</v>
      </c>
      <c r="AR237" s="165">
        <v>467</v>
      </c>
      <c r="AS237" s="165" t="s">
        <v>954</v>
      </c>
    </row>
    <row r="238" spans="1:45">
      <c r="A238" s="165" t="str">
        <f t="shared" si="3"/>
        <v>5/13/2016 - 4/13/2017Victoria</v>
      </c>
      <c r="B238" s="165" t="s">
        <v>956</v>
      </c>
      <c r="C238" s="165" t="s">
        <v>87</v>
      </c>
      <c r="D238" s="165">
        <v>58200</v>
      </c>
      <c r="E238" s="208">
        <v>20400</v>
      </c>
      <c r="F238" s="208">
        <v>23300</v>
      </c>
      <c r="G238" s="208">
        <v>26200</v>
      </c>
      <c r="H238" s="208">
        <v>29100</v>
      </c>
      <c r="I238" s="208">
        <v>31450</v>
      </c>
      <c r="J238" s="208">
        <v>33800</v>
      </c>
      <c r="K238" s="208">
        <v>36100</v>
      </c>
      <c r="L238" s="208">
        <v>38450</v>
      </c>
      <c r="M238" s="209">
        <v>24480</v>
      </c>
      <c r="N238" s="209">
        <v>27960</v>
      </c>
      <c r="O238" s="209">
        <v>31440</v>
      </c>
      <c r="P238" s="209">
        <v>34920</v>
      </c>
      <c r="Q238" s="209">
        <v>37740</v>
      </c>
      <c r="R238" s="209">
        <v>40560</v>
      </c>
      <c r="S238" s="209">
        <v>43320</v>
      </c>
      <c r="T238" s="209">
        <v>46140</v>
      </c>
      <c r="U238" s="165" t="s">
        <v>286</v>
      </c>
      <c r="V238" s="208">
        <v>23100</v>
      </c>
      <c r="W238" s="208">
        <v>26400</v>
      </c>
      <c r="X238" s="208">
        <v>29700</v>
      </c>
      <c r="Y238" s="208">
        <v>33000</v>
      </c>
      <c r="Z238" s="208">
        <v>35650</v>
      </c>
      <c r="AA238" s="208">
        <v>38300</v>
      </c>
      <c r="AB238" s="208">
        <v>40950</v>
      </c>
      <c r="AC238" s="208">
        <v>43600</v>
      </c>
      <c r="AD238" s="209">
        <v>27720</v>
      </c>
      <c r="AE238" s="209">
        <v>31680</v>
      </c>
      <c r="AF238" s="209">
        <v>35640</v>
      </c>
      <c r="AG238" s="209">
        <v>39600</v>
      </c>
      <c r="AH238" s="209">
        <v>42780</v>
      </c>
      <c r="AI238" s="209">
        <v>45960</v>
      </c>
      <c r="AJ238" s="209">
        <v>49140</v>
      </c>
      <c r="AK238" s="209">
        <v>52320</v>
      </c>
      <c r="AL238" s="165" t="s">
        <v>955</v>
      </c>
      <c r="AM238" s="165" t="s">
        <v>955</v>
      </c>
      <c r="AN238" s="165" t="s">
        <v>288</v>
      </c>
      <c r="AO238" s="165">
        <v>1</v>
      </c>
      <c r="AP238" s="165" t="s">
        <v>956</v>
      </c>
      <c r="AQ238" s="165" t="s">
        <v>290</v>
      </c>
      <c r="AR238" s="165">
        <v>469</v>
      </c>
      <c r="AS238" s="165" t="s">
        <v>956</v>
      </c>
    </row>
    <row r="239" spans="1:45">
      <c r="A239" s="165" t="str">
        <f t="shared" si="3"/>
        <v>5/13/2016 - 4/13/2017Walker</v>
      </c>
      <c r="B239" s="165" t="s">
        <v>959</v>
      </c>
      <c r="C239" s="165" t="s">
        <v>271</v>
      </c>
      <c r="D239" s="165">
        <v>59000</v>
      </c>
      <c r="E239" s="208">
        <v>20600</v>
      </c>
      <c r="F239" s="208">
        <v>23550</v>
      </c>
      <c r="G239" s="208">
        <v>26500</v>
      </c>
      <c r="H239" s="208">
        <v>29400</v>
      </c>
      <c r="I239" s="208">
        <v>31800</v>
      </c>
      <c r="J239" s="208">
        <v>34150</v>
      </c>
      <c r="K239" s="208">
        <v>36500</v>
      </c>
      <c r="L239" s="208">
        <v>38850</v>
      </c>
      <c r="M239" s="209">
        <v>24720</v>
      </c>
      <c r="N239" s="209">
        <v>28260</v>
      </c>
      <c r="O239" s="209">
        <v>31800</v>
      </c>
      <c r="P239" s="209">
        <v>35280</v>
      </c>
      <c r="Q239" s="209">
        <v>38160</v>
      </c>
      <c r="R239" s="209">
        <v>40980</v>
      </c>
      <c r="S239" s="209">
        <v>43800</v>
      </c>
      <c r="T239" s="209">
        <v>46620</v>
      </c>
      <c r="U239" s="165" t="s">
        <v>286</v>
      </c>
      <c r="V239" s="208">
        <v>21150</v>
      </c>
      <c r="W239" s="208">
        <v>24150</v>
      </c>
      <c r="X239" s="208">
        <v>27150</v>
      </c>
      <c r="Y239" s="208">
        <v>30150</v>
      </c>
      <c r="Z239" s="208">
        <v>32600</v>
      </c>
      <c r="AA239" s="208">
        <v>35000</v>
      </c>
      <c r="AB239" s="208">
        <v>37400</v>
      </c>
      <c r="AC239" s="208">
        <v>39800</v>
      </c>
      <c r="AD239" s="209">
        <v>25380</v>
      </c>
      <c r="AE239" s="209">
        <v>28980</v>
      </c>
      <c r="AF239" s="209">
        <v>32580</v>
      </c>
      <c r="AG239" s="209">
        <v>36180</v>
      </c>
      <c r="AH239" s="209">
        <v>39120</v>
      </c>
      <c r="AI239" s="209">
        <v>42000</v>
      </c>
      <c r="AJ239" s="209">
        <v>44880</v>
      </c>
      <c r="AK239" s="209">
        <v>47760</v>
      </c>
      <c r="AL239" s="165" t="s">
        <v>958</v>
      </c>
      <c r="AM239" s="165" t="s">
        <v>958</v>
      </c>
      <c r="AN239" s="165" t="s">
        <v>288</v>
      </c>
      <c r="AO239" s="165">
        <v>0</v>
      </c>
      <c r="AP239" s="165" t="s">
        <v>959</v>
      </c>
      <c r="AQ239" s="165" t="s">
        <v>290</v>
      </c>
      <c r="AR239" s="165">
        <v>471</v>
      </c>
      <c r="AS239" s="165" t="s">
        <v>959</v>
      </c>
    </row>
    <row r="240" spans="1:45">
      <c r="A240" s="165" t="str">
        <f t="shared" si="3"/>
        <v>5/13/2016 - 4/13/2017Waller</v>
      </c>
      <c r="B240" s="165" t="s">
        <v>961</v>
      </c>
      <c r="C240" s="165" t="s">
        <v>59</v>
      </c>
      <c r="D240" s="165">
        <v>69200</v>
      </c>
      <c r="E240" s="208">
        <v>24250</v>
      </c>
      <c r="F240" s="208">
        <v>27700</v>
      </c>
      <c r="G240" s="208">
        <v>31150</v>
      </c>
      <c r="H240" s="208">
        <v>34600</v>
      </c>
      <c r="I240" s="208">
        <v>37400</v>
      </c>
      <c r="J240" s="208">
        <v>40150</v>
      </c>
      <c r="K240" s="208">
        <v>42950</v>
      </c>
      <c r="L240" s="208">
        <v>45700</v>
      </c>
      <c r="M240" s="209">
        <v>29100</v>
      </c>
      <c r="N240" s="209">
        <v>33240</v>
      </c>
      <c r="O240" s="209">
        <v>37380</v>
      </c>
      <c r="P240" s="209">
        <v>41520</v>
      </c>
      <c r="Q240" s="209">
        <v>44880</v>
      </c>
      <c r="R240" s="209">
        <v>48180</v>
      </c>
      <c r="S240" s="209">
        <v>51540</v>
      </c>
      <c r="T240" s="209">
        <v>54840</v>
      </c>
      <c r="U240" s="165" t="s">
        <v>286</v>
      </c>
      <c r="V240" s="208">
        <v>24300</v>
      </c>
      <c r="W240" s="208">
        <v>27750</v>
      </c>
      <c r="X240" s="208">
        <v>31200</v>
      </c>
      <c r="Y240" s="208">
        <v>34650</v>
      </c>
      <c r="Z240" s="208">
        <v>37450</v>
      </c>
      <c r="AA240" s="208">
        <v>40200</v>
      </c>
      <c r="AB240" s="208">
        <v>43000</v>
      </c>
      <c r="AC240" s="208">
        <v>45750</v>
      </c>
      <c r="AD240" s="209">
        <v>29160</v>
      </c>
      <c r="AE240" s="209">
        <v>33300</v>
      </c>
      <c r="AF240" s="209">
        <v>37440</v>
      </c>
      <c r="AG240" s="209">
        <v>41580</v>
      </c>
      <c r="AH240" s="209">
        <v>44940</v>
      </c>
      <c r="AI240" s="209">
        <v>48240</v>
      </c>
      <c r="AJ240" s="209">
        <v>51600</v>
      </c>
      <c r="AK240" s="209">
        <v>54900</v>
      </c>
      <c r="AL240" s="165" t="s">
        <v>960</v>
      </c>
      <c r="AM240" s="165" t="s">
        <v>960</v>
      </c>
      <c r="AN240" s="165" t="s">
        <v>288</v>
      </c>
      <c r="AO240" s="165">
        <v>1</v>
      </c>
      <c r="AP240" s="165" t="s">
        <v>961</v>
      </c>
      <c r="AQ240" s="165" t="s">
        <v>290</v>
      </c>
      <c r="AR240" s="165">
        <v>473</v>
      </c>
      <c r="AS240" s="165" t="s">
        <v>961</v>
      </c>
    </row>
    <row r="241" spans="1:45">
      <c r="A241" s="165" t="str">
        <f t="shared" si="3"/>
        <v>5/13/2016 - 4/13/2017Ward</v>
      </c>
      <c r="B241" s="165" t="s">
        <v>964</v>
      </c>
      <c r="C241" s="165" t="s">
        <v>272</v>
      </c>
      <c r="D241" s="165">
        <v>54300</v>
      </c>
      <c r="E241" s="208">
        <v>19050</v>
      </c>
      <c r="F241" s="208">
        <v>21750</v>
      </c>
      <c r="G241" s="208">
        <v>24450</v>
      </c>
      <c r="H241" s="208">
        <v>27150</v>
      </c>
      <c r="I241" s="208">
        <v>29350</v>
      </c>
      <c r="J241" s="208">
        <v>31500</v>
      </c>
      <c r="K241" s="208">
        <v>33700</v>
      </c>
      <c r="L241" s="208">
        <v>35850</v>
      </c>
      <c r="M241" s="209">
        <v>22860</v>
      </c>
      <c r="N241" s="209">
        <v>26100</v>
      </c>
      <c r="O241" s="209">
        <v>29340</v>
      </c>
      <c r="P241" s="209">
        <v>32580</v>
      </c>
      <c r="Q241" s="209">
        <v>35220</v>
      </c>
      <c r="R241" s="209">
        <v>37800</v>
      </c>
      <c r="S241" s="209">
        <v>40440</v>
      </c>
      <c r="T241" s="209">
        <v>43020</v>
      </c>
      <c r="U241" s="165" t="s">
        <v>301</v>
      </c>
      <c r="AL241" s="165" t="s">
        <v>963</v>
      </c>
      <c r="AM241" s="165" t="s">
        <v>963</v>
      </c>
      <c r="AN241" s="165" t="s">
        <v>288</v>
      </c>
      <c r="AO241" s="165">
        <v>0</v>
      </c>
      <c r="AP241" s="165" t="s">
        <v>964</v>
      </c>
      <c r="AQ241" s="165" t="s">
        <v>290</v>
      </c>
      <c r="AR241" s="165">
        <v>475</v>
      </c>
      <c r="AS241" s="165" t="s">
        <v>964</v>
      </c>
    </row>
    <row r="242" spans="1:45">
      <c r="A242" s="165" t="str">
        <f t="shared" si="3"/>
        <v>5/13/2016 - 4/13/2017Washington</v>
      </c>
      <c r="B242" s="165" t="s">
        <v>967</v>
      </c>
      <c r="C242" s="165" t="s">
        <v>273</v>
      </c>
      <c r="D242" s="165">
        <v>57100</v>
      </c>
      <c r="E242" s="208">
        <v>20000</v>
      </c>
      <c r="F242" s="208">
        <v>22850</v>
      </c>
      <c r="G242" s="208">
        <v>25700</v>
      </c>
      <c r="H242" s="208">
        <v>28550</v>
      </c>
      <c r="I242" s="208">
        <v>30850</v>
      </c>
      <c r="J242" s="208">
        <v>33150</v>
      </c>
      <c r="K242" s="208">
        <v>35450</v>
      </c>
      <c r="L242" s="208">
        <v>37700</v>
      </c>
      <c r="M242" s="209">
        <v>24000</v>
      </c>
      <c r="N242" s="209">
        <v>27420</v>
      </c>
      <c r="O242" s="209">
        <v>30840</v>
      </c>
      <c r="P242" s="209">
        <v>34260</v>
      </c>
      <c r="Q242" s="209">
        <v>37020</v>
      </c>
      <c r="R242" s="209">
        <v>39780</v>
      </c>
      <c r="S242" s="209">
        <v>42540</v>
      </c>
      <c r="T242" s="209">
        <v>45240</v>
      </c>
      <c r="U242" s="165" t="s">
        <v>286</v>
      </c>
      <c r="V242" s="208">
        <v>21250</v>
      </c>
      <c r="W242" s="208">
        <v>24250</v>
      </c>
      <c r="X242" s="208">
        <v>27300</v>
      </c>
      <c r="Y242" s="208">
        <v>30300</v>
      </c>
      <c r="Z242" s="208">
        <v>32750</v>
      </c>
      <c r="AA242" s="208">
        <v>35150</v>
      </c>
      <c r="AB242" s="208">
        <v>37600</v>
      </c>
      <c r="AC242" s="208">
        <v>40000</v>
      </c>
      <c r="AD242" s="209">
        <v>25500</v>
      </c>
      <c r="AE242" s="209">
        <v>29100</v>
      </c>
      <c r="AF242" s="209">
        <v>32760</v>
      </c>
      <c r="AG242" s="209">
        <v>36360</v>
      </c>
      <c r="AH242" s="209">
        <v>39300</v>
      </c>
      <c r="AI242" s="209">
        <v>42180</v>
      </c>
      <c r="AJ242" s="209">
        <v>45120</v>
      </c>
      <c r="AK242" s="209">
        <v>48000</v>
      </c>
      <c r="AL242" s="165" t="s">
        <v>966</v>
      </c>
      <c r="AM242" s="165" t="s">
        <v>966</v>
      </c>
      <c r="AN242" s="165" t="s">
        <v>288</v>
      </c>
      <c r="AO242" s="165">
        <v>0</v>
      </c>
      <c r="AP242" s="165" t="s">
        <v>967</v>
      </c>
      <c r="AQ242" s="165" t="s">
        <v>290</v>
      </c>
      <c r="AR242" s="165">
        <v>477</v>
      </c>
      <c r="AS242" s="165" t="s">
        <v>967</v>
      </c>
    </row>
    <row r="243" spans="1:45">
      <c r="A243" s="165" t="str">
        <f t="shared" si="3"/>
        <v>5/13/2016 - 4/13/2017Webb</v>
      </c>
      <c r="B243" s="165" t="s">
        <v>970</v>
      </c>
      <c r="C243" s="165" t="s">
        <v>63</v>
      </c>
      <c r="D243" s="165">
        <v>43900</v>
      </c>
      <c r="E243" s="208">
        <v>18350</v>
      </c>
      <c r="F243" s="208">
        <v>21000</v>
      </c>
      <c r="G243" s="208">
        <v>23600</v>
      </c>
      <c r="H243" s="208">
        <v>26200</v>
      </c>
      <c r="I243" s="208">
        <v>28300</v>
      </c>
      <c r="J243" s="208">
        <v>30400</v>
      </c>
      <c r="K243" s="208">
        <v>32500</v>
      </c>
      <c r="L243" s="208">
        <v>34600</v>
      </c>
      <c r="M243" s="209">
        <v>22020</v>
      </c>
      <c r="N243" s="209">
        <v>25200</v>
      </c>
      <c r="O243" s="209">
        <v>28320</v>
      </c>
      <c r="P243" s="209">
        <v>31440</v>
      </c>
      <c r="Q243" s="209">
        <v>33960</v>
      </c>
      <c r="R243" s="209">
        <v>36480</v>
      </c>
      <c r="S243" s="209">
        <v>39000</v>
      </c>
      <c r="T243" s="209">
        <v>41520</v>
      </c>
      <c r="U243" s="165" t="s">
        <v>286</v>
      </c>
      <c r="V243" s="208">
        <v>18650</v>
      </c>
      <c r="W243" s="208">
        <v>21300</v>
      </c>
      <c r="X243" s="208">
        <v>23950</v>
      </c>
      <c r="Y243" s="208">
        <v>26600</v>
      </c>
      <c r="Z243" s="208">
        <v>28750</v>
      </c>
      <c r="AA243" s="208">
        <v>30900</v>
      </c>
      <c r="AB243" s="208">
        <v>33000</v>
      </c>
      <c r="AC243" s="208">
        <v>35150</v>
      </c>
      <c r="AD243" s="209">
        <v>22380</v>
      </c>
      <c r="AE243" s="209">
        <v>25560</v>
      </c>
      <c r="AF243" s="209">
        <v>28740</v>
      </c>
      <c r="AG243" s="209">
        <v>31920</v>
      </c>
      <c r="AH243" s="209">
        <v>34500</v>
      </c>
      <c r="AI243" s="209">
        <v>37080</v>
      </c>
      <c r="AJ243" s="209">
        <v>39600</v>
      </c>
      <c r="AK243" s="209">
        <v>42180</v>
      </c>
      <c r="AL243" s="165" t="s">
        <v>969</v>
      </c>
      <c r="AM243" s="165" t="s">
        <v>969</v>
      </c>
      <c r="AN243" s="165" t="s">
        <v>288</v>
      </c>
      <c r="AO243" s="165">
        <v>1</v>
      </c>
      <c r="AP243" s="165" t="s">
        <v>970</v>
      </c>
      <c r="AQ243" s="165" t="s">
        <v>290</v>
      </c>
      <c r="AR243" s="165">
        <v>479</v>
      </c>
      <c r="AS243" s="165" t="s">
        <v>970</v>
      </c>
    </row>
    <row r="244" spans="1:45">
      <c r="A244" s="165" t="str">
        <f t="shared" si="3"/>
        <v>5/13/2016 - 4/13/2017Wharton</v>
      </c>
      <c r="B244" s="165" t="s">
        <v>973</v>
      </c>
      <c r="C244" s="165" t="s">
        <v>274</v>
      </c>
      <c r="D244" s="165">
        <v>53100</v>
      </c>
      <c r="E244" s="208">
        <v>18600</v>
      </c>
      <c r="F244" s="208">
        <v>21250</v>
      </c>
      <c r="G244" s="208">
        <v>23900</v>
      </c>
      <c r="H244" s="208">
        <v>26550</v>
      </c>
      <c r="I244" s="208">
        <v>28700</v>
      </c>
      <c r="J244" s="208">
        <v>30800</v>
      </c>
      <c r="K244" s="208">
        <v>32950</v>
      </c>
      <c r="L244" s="208">
        <v>35050</v>
      </c>
      <c r="M244" s="209">
        <v>22320</v>
      </c>
      <c r="N244" s="209">
        <v>25500</v>
      </c>
      <c r="O244" s="209">
        <v>28680</v>
      </c>
      <c r="P244" s="209">
        <v>31860</v>
      </c>
      <c r="Q244" s="209">
        <v>34440</v>
      </c>
      <c r="R244" s="209">
        <v>36960</v>
      </c>
      <c r="S244" s="209">
        <v>39540</v>
      </c>
      <c r="T244" s="209">
        <v>42060</v>
      </c>
      <c r="U244" s="165" t="s">
        <v>286</v>
      </c>
      <c r="V244" s="208">
        <v>19550</v>
      </c>
      <c r="W244" s="208">
        <v>22350</v>
      </c>
      <c r="X244" s="208">
        <v>25150</v>
      </c>
      <c r="Y244" s="208">
        <v>27900</v>
      </c>
      <c r="Z244" s="208">
        <v>30150</v>
      </c>
      <c r="AA244" s="208">
        <v>32400</v>
      </c>
      <c r="AB244" s="208">
        <v>34600</v>
      </c>
      <c r="AC244" s="208">
        <v>36850</v>
      </c>
      <c r="AD244" s="209">
        <v>23460</v>
      </c>
      <c r="AE244" s="209">
        <v>26820</v>
      </c>
      <c r="AF244" s="209">
        <v>30180</v>
      </c>
      <c r="AG244" s="209">
        <v>33480</v>
      </c>
      <c r="AH244" s="209">
        <v>36180</v>
      </c>
      <c r="AI244" s="209">
        <v>38880</v>
      </c>
      <c r="AJ244" s="209">
        <v>41520</v>
      </c>
      <c r="AK244" s="209">
        <v>44220</v>
      </c>
      <c r="AL244" s="165" t="s">
        <v>972</v>
      </c>
      <c r="AM244" s="165" t="s">
        <v>972</v>
      </c>
      <c r="AN244" s="165" t="s">
        <v>288</v>
      </c>
      <c r="AO244" s="165">
        <v>0</v>
      </c>
      <c r="AP244" s="165" t="s">
        <v>973</v>
      </c>
      <c r="AQ244" s="165" t="s">
        <v>290</v>
      </c>
      <c r="AR244" s="165">
        <v>481</v>
      </c>
      <c r="AS244" s="165" t="s">
        <v>973</v>
      </c>
    </row>
    <row r="245" spans="1:45">
      <c r="A245" s="165" t="str">
        <f t="shared" si="3"/>
        <v>5/13/2016 - 4/13/2017Wheeler</v>
      </c>
      <c r="B245" s="165" t="s">
        <v>976</v>
      </c>
      <c r="C245" s="165" t="s">
        <v>275</v>
      </c>
      <c r="D245" s="165">
        <v>64700</v>
      </c>
      <c r="E245" s="208">
        <v>22300</v>
      </c>
      <c r="F245" s="208">
        <v>25500</v>
      </c>
      <c r="G245" s="208">
        <v>28700</v>
      </c>
      <c r="H245" s="208">
        <v>31850</v>
      </c>
      <c r="I245" s="208">
        <v>34400</v>
      </c>
      <c r="J245" s="208">
        <v>36950</v>
      </c>
      <c r="K245" s="208">
        <v>39500</v>
      </c>
      <c r="L245" s="208">
        <v>42050</v>
      </c>
      <c r="M245" s="209">
        <v>26760</v>
      </c>
      <c r="N245" s="209">
        <v>30600</v>
      </c>
      <c r="O245" s="209">
        <v>34440</v>
      </c>
      <c r="P245" s="209">
        <v>38220</v>
      </c>
      <c r="Q245" s="209">
        <v>41280</v>
      </c>
      <c r="R245" s="209">
        <v>44340</v>
      </c>
      <c r="S245" s="209">
        <v>47400</v>
      </c>
      <c r="T245" s="209">
        <v>50460</v>
      </c>
      <c r="U245" s="165" t="s">
        <v>286</v>
      </c>
      <c r="V245" s="208">
        <v>22650</v>
      </c>
      <c r="W245" s="208">
        <v>25900</v>
      </c>
      <c r="X245" s="208">
        <v>29150</v>
      </c>
      <c r="Y245" s="208">
        <v>32350</v>
      </c>
      <c r="Z245" s="208">
        <v>34950</v>
      </c>
      <c r="AA245" s="208">
        <v>37550</v>
      </c>
      <c r="AB245" s="208">
        <v>40150</v>
      </c>
      <c r="AC245" s="208">
        <v>42750</v>
      </c>
      <c r="AD245" s="209">
        <v>27180</v>
      </c>
      <c r="AE245" s="209">
        <v>31080</v>
      </c>
      <c r="AF245" s="209">
        <v>34980</v>
      </c>
      <c r="AG245" s="209">
        <v>38820</v>
      </c>
      <c r="AH245" s="209">
        <v>41940</v>
      </c>
      <c r="AI245" s="209">
        <v>45060</v>
      </c>
      <c r="AJ245" s="209">
        <v>48180</v>
      </c>
      <c r="AK245" s="209">
        <v>51300</v>
      </c>
      <c r="AL245" s="165" t="s">
        <v>975</v>
      </c>
      <c r="AM245" s="165" t="s">
        <v>975</v>
      </c>
      <c r="AN245" s="165" t="s">
        <v>288</v>
      </c>
      <c r="AO245" s="165">
        <v>0</v>
      </c>
      <c r="AP245" s="165" t="s">
        <v>976</v>
      </c>
      <c r="AQ245" s="165" t="s">
        <v>290</v>
      </c>
      <c r="AR245" s="165">
        <v>483</v>
      </c>
      <c r="AS245" s="165" t="s">
        <v>976</v>
      </c>
    </row>
    <row r="246" spans="1:45">
      <c r="A246" s="165" t="str">
        <f t="shared" si="3"/>
        <v>5/13/2016 - 4/13/2017Wichita</v>
      </c>
      <c r="B246" s="165" t="s">
        <v>978</v>
      </c>
      <c r="C246" s="165" t="s">
        <v>94</v>
      </c>
      <c r="D246" s="165">
        <v>57400</v>
      </c>
      <c r="E246" s="208">
        <v>20100</v>
      </c>
      <c r="F246" s="208">
        <v>23000</v>
      </c>
      <c r="G246" s="208">
        <v>25850</v>
      </c>
      <c r="H246" s="208">
        <v>28700</v>
      </c>
      <c r="I246" s="208">
        <v>31000</v>
      </c>
      <c r="J246" s="208">
        <v>33300</v>
      </c>
      <c r="K246" s="208">
        <v>35600</v>
      </c>
      <c r="L246" s="208">
        <v>37900</v>
      </c>
      <c r="M246" s="209">
        <v>24120</v>
      </c>
      <c r="N246" s="209">
        <v>27600</v>
      </c>
      <c r="O246" s="209">
        <v>31020</v>
      </c>
      <c r="P246" s="209">
        <v>34440</v>
      </c>
      <c r="Q246" s="209">
        <v>37200</v>
      </c>
      <c r="R246" s="209">
        <v>39960</v>
      </c>
      <c r="S246" s="209">
        <v>42720</v>
      </c>
      <c r="T246" s="209">
        <v>45480</v>
      </c>
      <c r="U246" s="165" t="s">
        <v>301</v>
      </c>
      <c r="AL246" s="165" t="s">
        <v>977</v>
      </c>
      <c r="AM246" s="165" t="s">
        <v>977</v>
      </c>
      <c r="AN246" s="165" t="s">
        <v>288</v>
      </c>
      <c r="AO246" s="165">
        <v>1</v>
      </c>
      <c r="AP246" s="165" t="s">
        <v>978</v>
      </c>
      <c r="AQ246" s="165" t="s">
        <v>290</v>
      </c>
      <c r="AR246" s="165">
        <v>485</v>
      </c>
      <c r="AS246" s="165" t="s">
        <v>978</v>
      </c>
    </row>
    <row r="247" spans="1:45">
      <c r="A247" s="165" t="str">
        <f t="shared" si="3"/>
        <v>5/13/2016 - 4/13/2017Wilbarger</v>
      </c>
      <c r="B247" s="165" t="s">
        <v>981</v>
      </c>
      <c r="C247" s="165" t="s">
        <v>276</v>
      </c>
      <c r="D247" s="165">
        <v>46800</v>
      </c>
      <c r="E247" s="208">
        <v>18350</v>
      </c>
      <c r="F247" s="208">
        <v>21000</v>
      </c>
      <c r="G247" s="208">
        <v>23600</v>
      </c>
      <c r="H247" s="208">
        <v>26200</v>
      </c>
      <c r="I247" s="208">
        <v>28300</v>
      </c>
      <c r="J247" s="208">
        <v>30400</v>
      </c>
      <c r="K247" s="208">
        <v>32500</v>
      </c>
      <c r="L247" s="208">
        <v>34600</v>
      </c>
      <c r="M247" s="209">
        <v>22020</v>
      </c>
      <c r="N247" s="209">
        <v>25200</v>
      </c>
      <c r="O247" s="209">
        <v>28320</v>
      </c>
      <c r="P247" s="209">
        <v>31440</v>
      </c>
      <c r="Q247" s="209">
        <v>33960</v>
      </c>
      <c r="R247" s="209">
        <v>36480</v>
      </c>
      <c r="S247" s="209">
        <v>39000</v>
      </c>
      <c r="T247" s="209">
        <v>41520</v>
      </c>
      <c r="U247" s="165" t="s">
        <v>301</v>
      </c>
      <c r="AL247" s="165" t="s">
        <v>980</v>
      </c>
      <c r="AM247" s="165" t="s">
        <v>980</v>
      </c>
      <c r="AN247" s="165" t="s">
        <v>288</v>
      </c>
      <c r="AO247" s="165">
        <v>0</v>
      </c>
      <c r="AP247" s="165" t="s">
        <v>981</v>
      </c>
      <c r="AQ247" s="165" t="s">
        <v>290</v>
      </c>
      <c r="AR247" s="165">
        <v>487</v>
      </c>
      <c r="AS247" s="165" t="s">
        <v>981</v>
      </c>
    </row>
    <row r="248" spans="1:45">
      <c r="A248" s="165" t="str">
        <f t="shared" si="3"/>
        <v>5/13/2016 - 4/13/2017Willacy</v>
      </c>
      <c r="B248" s="165" t="s">
        <v>984</v>
      </c>
      <c r="C248" s="165" t="s">
        <v>277</v>
      </c>
      <c r="D248" s="165">
        <v>32400</v>
      </c>
      <c r="E248" s="208">
        <v>18350</v>
      </c>
      <c r="F248" s="208">
        <v>21000</v>
      </c>
      <c r="G248" s="208">
        <v>23600</v>
      </c>
      <c r="H248" s="208">
        <v>26200</v>
      </c>
      <c r="I248" s="208">
        <v>28300</v>
      </c>
      <c r="J248" s="208">
        <v>30400</v>
      </c>
      <c r="K248" s="208">
        <v>32500</v>
      </c>
      <c r="L248" s="208">
        <v>34600</v>
      </c>
      <c r="M248" s="209">
        <v>22020</v>
      </c>
      <c r="N248" s="209">
        <v>25200</v>
      </c>
      <c r="O248" s="209">
        <v>28320</v>
      </c>
      <c r="P248" s="209">
        <v>31440</v>
      </c>
      <c r="Q248" s="209">
        <v>33960</v>
      </c>
      <c r="R248" s="209">
        <v>36480</v>
      </c>
      <c r="S248" s="209">
        <v>39000</v>
      </c>
      <c r="T248" s="209">
        <v>41520</v>
      </c>
      <c r="U248" s="165" t="s">
        <v>301</v>
      </c>
      <c r="AL248" s="165" t="s">
        <v>983</v>
      </c>
      <c r="AM248" s="165" t="s">
        <v>983</v>
      </c>
      <c r="AN248" s="165" t="s">
        <v>288</v>
      </c>
      <c r="AO248" s="165">
        <v>0</v>
      </c>
      <c r="AP248" s="165" t="s">
        <v>984</v>
      </c>
      <c r="AQ248" s="165" t="s">
        <v>290</v>
      </c>
      <c r="AR248" s="165">
        <v>489</v>
      </c>
      <c r="AS248" s="165" t="s">
        <v>984</v>
      </c>
    </row>
    <row r="249" spans="1:45">
      <c r="A249" s="165" t="str">
        <f t="shared" si="3"/>
        <v>5/13/2016 - 4/13/2017Williamson</v>
      </c>
      <c r="B249" s="165" t="s">
        <v>986</v>
      </c>
      <c r="C249" s="165" t="s">
        <v>29</v>
      </c>
      <c r="D249" s="165">
        <v>77800</v>
      </c>
      <c r="E249" s="208">
        <v>27250</v>
      </c>
      <c r="F249" s="208">
        <v>31150</v>
      </c>
      <c r="G249" s="208">
        <v>35050</v>
      </c>
      <c r="H249" s="208">
        <v>38900</v>
      </c>
      <c r="I249" s="208">
        <v>42050</v>
      </c>
      <c r="J249" s="208">
        <v>45150</v>
      </c>
      <c r="K249" s="208">
        <v>48250</v>
      </c>
      <c r="L249" s="208">
        <v>51350</v>
      </c>
      <c r="M249" s="209">
        <v>32700</v>
      </c>
      <c r="N249" s="209">
        <v>37380</v>
      </c>
      <c r="O249" s="209">
        <v>42060</v>
      </c>
      <c r="P249" s="209">
        <v>46680</v>
      </c>
      <c r="Q249" s="209">
        <v>50460</v>
      </c>
      <c r="R249" s="209">
        <v>54180</v>
      </c>
      <c r="S249" s="209">
        <v>57900</v>
      </c>
      <c r="T249" s="209">
        <v>61620</v>
      </c>
      <c r="U249" s="165" t="s">
        <v>286</v>
      </c>
      <c r="V249" s="208">
        <v>28050</v>
      </c>
      <c r="W249" s="208">
        <v>32050</v>
      </c>
      <c r="X249" s="208">
        <v>36050</v>
      </c>
      <c r="Y249" s="208">
        <v>40050</v>
      </c>
      <c r="Z249" s="208">
        <v>43300</v>
      </c>
      <c r="AA249" s="208">
        <v>46500</v>
      </c>
      <c r="AB249" s="208">
        <v>49700</v>
      </c>
      <c r="AC249" s="208">
        <v>52900</v>
      </c>
      <c r="AD249" s="209">
        <v>33660</v>
      </c>
      <c r="AE249" s="209">
        <v>38460</v>
      </c>
      <c r="AF249" s="209">
        <v>43260</v>
      </c>
      <c r="AG249" s="209">
        <v>48060</v>
      </c>
      <c r="AH249" s="209">
        <v>51960</v>
      </c>
      <c r="AI249" s="209">
        <v>55800</v>
      </c>
      <c r="AJ249" s="209">
        <v>59640</v>
      </c>
      <c r="AK249" s="209">
        <v>63480</v>
      </c>
      <c r="AL249" s="165" t="s">
        <v>985</v>
      </c>
      <c r="AM249" s="165" t="s">
        <v>985</v>
      </c>
      <c r="AN249" s="165" t="s">
        <v>288</v>
      </c>
      <c r="AO249" s="165">
        <v>1</v>
      </c>
      <c r="AP249" s="165" t="s">
        <v>986</v>
      </c>
      <c r="AQ249" s="165" t="s">
        <v>290</v>
      </c>
      <c r="AR249" s="165">
        <v>491</v>
      </c>
      <c r="AS249" s="165" t="s">
        <v>986</v>
      </c>
    </row>
    <row r="250" spans="1:45">
      <c r="A250" s="165" t="str">
        <f t="shared" si="3"/>
        <v>5/13/2016 - 4/13/2017Wilson</v>
      </c>
      <c r="B250" s="165" t="s">
        <v>988</v>
      </c>
      <c r="C250" s="165" t="s">
        <v>82</v>
      </c>
      <c r="D250" s="165">
        <v>62100</v>
      </c>
      <c r="E250" s="208">
        <v>21750</v>
      </c>
      <c r="F250" s="208">
        <v>24850</v>
      </c>
      <c r="G250" s="208">
        <v>27950</v>
      </c>
      <c r="H250" s="208">
        <v>31050</v>
      </c>
      <c r="I250" s="208">
        <v>33550</v>
      </c>
      <c r="J250" s="208">
        <v>36050</v>
      </c>
      <c r="K250" s="208">
        <v>38550</v>
      </c>
      <c r="L250" s="208">
        <v>41000</v>
      </c>
      <c r="M250" s="209">
        <v>26100</v>
      </c>
      <c r="N250" s="209">
        <v>29820</v>
      </c>
      <c r="O250" s="209">
        <v>33540</v>
      </c>
      <c r="P250" s="209">
        <v>37260</v>
      </c>
      <c r="Q250" s="209">
        <v>40260</v>
      </c>
      <c r="R250" s="209">
        <v>43260</v>
      </c>
      <c r="S250" s="209">
        <v>46260</v>
      </c>
      <c r="T250" s="209">
        <v>49200</v>
      </c>
      <c r="U250" s="165" t="s">
        <v>301</v>
      </c>
      <c r="AL250" s="165" t="s">
        <v>987</v>
      </c>
      <c r="AM250" s="165" t="s">
        <v>987</v>
      </c>
      <c r="AN250" s="165" t="s">
        <v>288</v>
      </c>
      <c r="AO250" s="165">
        <v>1</v>
      </c>
      <c r="AP250" s="165" t="s">
        <v>988</v>
      </c>
      <c r="AQ250" s="165" t="s">
        <v>290</v>
      </c>
      <c r="AR250" s="165">
        <v>493</v>
      </c>
      <c r="AS250" s="165" t="s">
        <v>988</v>
      </c>
    </row>
    <row r="251" spans="1:45">
      <c r="A251" s="165" t="str">
        <f t="shared" si="3"/>
        <v>5/13/2016 - 4/13/2017Winkler</v>
      </c>
      <c r="B251" s="165" t="s">
        <v>991</v>
      </c>
      <c r="C251" s="165" t="s">
        <v>278</v>
      </c>
      <c r="D251" s="165">
        <v>57100</v>
      </c>
      <c r="E251" s="208">
        <v>20000</v>
      </c>
      <c r="F251" s="208">
        <v>22850</v>
      </c>
      <c r="G251" s="208">
        <v>25700</v>
      </c>
      <c r="H251" s="208">
        <v>28550</v>
      </c>
      <c r="I251" s="208">
        <v>30850</v>
      </c>
      <c r="J251" s="208">
        <v>33150</v>
      </c>
      <c r="K251" s="208">
        <v>35450</v>
      </c>
      <c r="L251" s="208">
        <v>37700</v>
      </c>
      <c r="M251" s="209">
        <v>24000</v>
      </c>
      <c r="N251" s="209">
        <v>27420</v>
      </c>
      <c r="O251" s="209">
        <v>30840</v>
      </c>
      <c r="P251" s="209">
        <v>34260</v>
      </c>
      <c r="Q251" s="209">
        <v>37020</v>
      </c>
      <c r="R251" s="209">
        <v>39780</v>
      </c>
      <c r="S251" s="209">
        <v>42540</v>
      </c>
      <c r="T251" s="209">
        <v>45240</v>
      </c>
      <c r="U251" s="165" t="s">
        <v>286</v>
      </c>
      <c r="V251" s="208">
        <v>20450</v>
      </c>
      <c r="W251" s="208">
        <v>23400</v>
      </c>
      <c r="X251" s="208">
        <v>26300</v>
      </c>
      <c r="Y251" s="208">
        <v>29200</v>
      </c>
      <c r="Z251" s="208">
        <v>31550</v>
      </c>
      <c r="AA251" s="208">
        <v>33900</v>
      </c>
      <c r="AB251" s="208">
        <v>36250</v>
      </c>
      <c r="AC251" s="208">
        <v>38550</v>
      </c>
      <c r="AD251" s="209">
        <v>24540</v>
      </c>
      <c r="AE251" s="209">
        <v>28080</v>
      </c>
      <c r="AF251" s="209">
        <v>31560</v>
      </c>
      <c r="AG251" s="209">
        <v>35040</v>
      </c>
      <c r="AH251" s="209">
        <v>37860</v>
      </c>
      <c r="AI251" s="209">
        <v>40680</v>
      </c>
      <c r="AJ251" s="209">
        <v>43500</v>
      </c>
      <c r="AK251" s="209">
        <v>46260</v>
      </c>
      <c r="AL251" s="165" t="s">
        <v>990</v>
      </c>
      <c r="AM251" s="165" t="s">
        <v>990</v>
      </c>
      <c r="AN251" s="165" t="s">
        <v>288</v>
      </c>
      <c r="AO251" s="165">
        <v>0</v>
      </c>
      <c r="AP251" s="165" t="s">
        <v>991</v>
      </c>
      <c r="AQ251" s="165" t="s">
        <v>290</v>
      </c>
      <c r="AR251" s="165">
        <v>495</v>
      </c>
      <c r="AS251" s="165" t="s">
        <v>991</v>
      </c>
    </row>
    <row r="252" spans="1:45">
      <c r="A252" s="165" t="str">
        <f t="shared" si="3"/>
        <v>5/13/2016 - 4/13/2017Wise</v>
      </c>
      <c r="B252" s="165" t="s">
        <v>994</v>
      </c>
      <c r="C252" s="165" t="s">
        <v>279</v>
      </c>
      <c r="D252" s="165">
        <v>65300</v>
      </c>
      <c r="E252" s="208">
        <v>22900</v>
      </c>
      <c r="F252" s="208">
        <v>26150</v>
      </c>
      <c r="G252" s="208">
        <v>29400</v>
      </c>
      <c r="H252" s="208">
        <v>32650</v>
      </c>
      <c r="I252" s="208">
        <v>35300</v>
      </c>
      <c r="J252" s="208">
        <v>37900</v>
      </c>
      <c r="K252" s="208">
        <v>40500</v>
      </c>
      <c r="L252" s="208">
        <v>43100</v>
      </c>
      <c r="M252" s="209">
        <v>27480</v>
      </c>
      <c r="N252" s="209">
        <v>31380</v>
      </c>
      <c r="O252" s="209">
        <v>35280</v>
      </c>
      <c r="P252" s="209">
        <v>39180</v>
      </c>
      <c r="Q252" s="209">
        <v>42360</v>
      </c>
      <c r="R252" s="209">
        <v>45480</v>
      </c>
      <c r="S252" s="209">
        <v>48600</v>
      </c>
      <c r="T252" s="209">
        <v>51720</v>
      </c>
      <c r="U252" s="165" t="s">
        <v>286</v>
      </c>
      <c r="V252" s="208">
        <v>24650</v>
      </c>
      <c r="W252" s="208">
        <v>28200</v>
      </c>
      <c r="X252" s="208">
        <v>31700</v>
      </c>
      <c r="Y252" s="208">
        <v>35200</v>
      </c>
      <c r="Z252" s="208">
        <v>38050</v>
      </c>
      <c r="AA252" s="208">
        <v>40850</v>
      </c>
      <c r="AB252" s="208">
        <v>43650</v>
      </c>
      <c r="AC252" s="208">
        <v>46500</v>
      </c>
      <c r="AD252" s="209">
        <v>29580</v>
      </c>
      <c r="AE252" s="209">
        <v>33840</v>
      </c>
      <c r="AF252" s="209">
        <v>38040</v>
      </c>
      <c r="AG252" s="209">
        <v>42240</v>
      </c>
      <c r="AH252" s="209">
        <v>45660</v>
      </c>
      <c r="AI252" s="209">
        <v>49020</v>
      </c>
      <c r="AJ252" s="209">
        <v>52380</v>
      </c>
      <c r="AK252" s="209">
        <v>55800</v>
      </c>
      <c r="AL252" s="165" t="s">
        <v>993</v>
      </c>
      <c r="AM252" s="165" t="s">
        <v>993</v>
      </c>
      <c r="AN252" s="165" t="s">
        <v>288</v>
      </c>
      <c r="AO252" s="165">
        <v>1</v>
      </c>
      <c r="AP252" s="165" t="s">
        <v>994</v>
      </c>
      <c r="AQ252" s="165" t="s">
        <v>290</v>
      </c>
      <c r="AR252" s="165">
        <v>497</v>
      </c>
      <c r="AS252" s="165" t="s">
        <v>994</v>
      </c>
    </row>
    <row r="253" spans="1:45">
      <c r="A253" s="165" t="str">
        <f t="shared" si="3"/>
        <v>5/13/2016 - 4/13/2017Wood</v>
      </c>
      <c r="B253" s="165" t="s">
        <v>997</v>
      </c>
      <c r="C253" s="165" t="s">
        <v>280</v>
      </c>
      <c r="D253" s="165">
        <v>53800</v>
      </c>
      <c r="E253" s="208">
        <v>18850</v>
      </c>
      <c r="F253" s="208">
        <v>21550</v>
      </c>
      <c r="G253" s="208">
        <v>24250</v>
      </c>
      <c r="H253" s="208">
        <v>26900</v>
      </c>
      <c r="I253" s="208">
        <v>29100</v>
      </c>
      <c r="J253" s="208">
        <v>31250</v>
      </c>
      <c r="K253" s="208">
        <v>33400</v>
      </c>
      <c r="L253" s="208">
        <v>35550</v>
      </c>
      <c r="M253" s="209">
        <v>22620</v>
      </c>
      <c r="N253" s="209">
        <v>25860</v>
      </c>
      <c r="O253" s="209">
        <v>29100</v>
      </c>
      <c r="P253" s="209">
        <v>32280</v>
      </c>
      <c r="Q253" s="209">
        <v>34920</v>
      </c>
      <c r="R253" s="209">
        <v>37500</v>
      </c>
      <c r="S253" s="209">
        <v>40080</v>
      </c>
      <c r="T253" s="209">
        <v>42660</v>
      </c>
      <c r="U253" s="165" t="s">
        <v>286</v>
      </c>
      <c r="V253" s="208">
        <v>19050</v>
      </c>
      <c r="W253" s="208">
        <v>21750</v>
      </c>
      <c r="X253" s="208">
        <v>24450</v>
      </c>
      <c r="Y253" s="208">
        <v>27150</v>
      </c>
      <c r="Z253" s="208">
        <v>29350</v>
      </c>
      <c r="AA253" s="208">
        <v>31500</v>
      </c>
      <c r="AB253" s="208">
        <v>33700</v>
      </c>
      <c r="AC253" s="208">
        <v>35850</v>
      </c>
      <c r="AD253" s="209">
        <v>22860</v>
      </c>
      <c r="AE253" s="209">
        <v>26100</v>
      </c>
      <c r="AF253" s="209">
        <v>29340</v>
      </c>
      <c r="AG253" s="209">
        <v>32580</v>
      </c>
      <c r="AH253" s="209">
        <v>35220</v>
      </c>
      <c r="AI253" s="209">
        <v>37800</v>
      </c>
      <c r="AJ253" s="209">
        <v>40440</v>
      </c>
      <c r="AK253" s="209">
        <v>43020</v>
      </c>
      <c r="AL253" s="165" t="s">
        <v>996</v>
      </c>
      <c r="AM253" s="165" t="s">
        <v>996</v>
      </c>
      <c r="AN253" s="165" t="s">
        <v>288</v>
      </c>
      <c r="AO253" s="165">
        <v>0</v>
      </c>
      <c r="AP253" s="165" t="s">
        <v>997</v>
      </c>
      <c r="AQ253" s="165" t="s">
        <v>290</v>
      </c>
      <c r="AR253" s="165">
        <v>499</v>
      </c>
      <c r="AS253" s="165" t="s">
        <v>997</v>
      </c>
    </row>
    <row r="254" spans="1:45">
      <c r="A254" s="165" t="str">
        <f t="shared" si="3"/>
        <v>5/13/2016 - 4/13/2017Yoakum</v>
      </c>
      <c r="B254" s="165" t="s">
        <v>1000</v>
      </c>
      <c r="C254" s="165" t="s">
        <v>281</v>
      </c>
      <c r="D254" s="165">
        <v>57000</v>
      </c>
      <c r="E254" s="208">
        <v>19950</v>
      </c>
      <c r="F254" s="208">
        <v>22800</v>
      </c>
      <c r="G254" s="208">
        <v>25650</v>
      </c>
      <c r="H254" s="208">
        <v>28500</v>
      </c>
      <c r="I254" s="208">
        <v>30800</v>
      </c>
      <c r="J254" s="208">
        <v>33100</v>
      </c>
      <c r="K254" s="208">
        <v>35350</v>
      </c>
      <c r="L254" s="208">
        <v>37650</v>
      </c>
      <c r="M254" s="209">
        <v>23940</v>
      </c>
      <c r="N254" s="209">
        <v>27360</v>
      </c>
      <c r="O254" s="209">
        <v>30780</v>
      </c>
      <c r="P254" s="209">
        <v>34200</v>
      </c>
      <c r="Q254" s="209">
        <v>36960</v>
      </c>
      <c r="R254" s="209">
        <v>39720</v>
      </c>
      <c r="S254" s="209">
        <v>42420</v>
      </c>
      <c r="T254" s="209">
        <v>45180</v>
      </c>
      <c r="U254" s="165" t="s">
        <v>286</v>
      </c>
      <c r="V254" s="208">
        <v>20500</v>
      </c>
      <c r="W254" s="208">
        <v>23400</v>
      </c>
      <c r="X254" s="208">
        <v>26350</v>
      </c>
      <c r="Y254" s="208">
        <v>29250</v>
      </c>
      <c r="Z254" s="208">
        <v>31600</v>
      </c>
      <c r="AA254" s="208">
        <v>33950</v>
      </c>
      <c r="AB254" s="208">
        <v>36300</v>
      </c>
      <c r="AC254" s="208">
        <v>38650</v>
      </c>
      <c r="AD254" s="209">
        <v>24600</v>
      </c>
      <c r="AE254" s="209">
        <v>28080</v>
      </c>
      <c r="AF254" s="209">
        <v>31620</v>
      </c>
      <c r="AG254" s="209">
        <v>35100</v>
      </c>
      <c r="AH254" s="209">
        <v>37920</v>
      </c>
      <c r="AI254" s="209">
        <v>40740</v>
      </c>
      <c r="AJ254" s="209">
        <v>43560</v>
      </c>
      <c r="AK254" s="209">
        <v>46380</v>
      </c>
      <c r="AL254" s="165" t="s">
        <v>999</v>
      </c>
      <c r="AM254" s="165" t="s">
        <v>999</v>
      </c>
      <c r="AN254" s="165" t="s">
        <v>288</v>
      </c>
      <c r="AO254" s="165">
        <v>0</v>
      </c>
      <c r="AP254" s="165" t="s">
        <v>1000</v>
      </c>
      <c r="AQ254" s="165" t="s">
        <v>290</v>
      </c>
      <c r="AR254" s="165">
        <v>501</v>
      </c>
      <c r="AS254" s="165" t="s">
        <v>1000</v>
      </c>
    </row>
    <row r="255" spans="1:45">
      <c r="A255" s="165" t="str">
        <f t="shared" si="3"/>
        <v>5/13/2016 - 4/13/2017Young</v>
      </c>
      <c r="B255" s="165" t="s">
        <v>1003</v>
      </c>
      <c r="C255" s="165" t="s">
        <v>282</v>
      </c>
      <c r="D255" s="165">
        <v>60400</v>
      </c>
      <c r="E255" s="208">
        <v>20900</v>
      </c>
      <c r="F255" s="208">
        <v>23850</v>
      </c>
      <c r="G255" s="208">
        <v>26850</v>
      </c>
      <c r="H255" s="208">
        <v>29800</v>
      </c>
      <c r="I255" s="208">
        <v>32200</v>
      </c>
      <c r="J255" s="208">
        <v>34600</v>
      </c>
      <c r="K255" s="208">
        <v>37000</v>
      </c>
      <c r="L255" s="208">
        <v>39350</v>
      </c>
      <c r="M255" s="209">
        <v>25080</v>
      </c>
      <c r="N255" s="209">
        <v>28620</v>
      </c>
      <c r="O255" s="209">
        <v>32220</v>
      </c>
      <c r="P255" s="209">
        <v>35760</v>
      </c>
      <c r="Q255" s="209">
        <v>38640</v>
      </c>
      <c r="R255" s="209">
        <v>41520</v>
      </c>
      <c r="S255" s="209">
        <v>44400</v>
      </c>
      <c r="T255" s="209">
        <v>47220</v>
      </c>
      <c r="U255" s="165" t="s">
        <v>286</v>
      </c>
      <c r="V255" s="208">
        <v>21150</v>
      </c>
      <c r="W255" s="208">
        <v>24200</v>
      </c>
      <c r="X255" s="208">
        <v>27200</v>
      </c>
      <c r="Y255" s="208">
        <v>30200</v>
      </c>
      <c r="Z255" s="208">
        <v>32650</v>
      </c>
      <c r="AA255" s="208">
        <v>35050</v>
      </c>
      <c r="AB255" s="208">
        <v>37450</v>
      </c>
      <c r="AC255" s="208">
        <v>39900</v>
      </c>
      <c r="AD255" s="209">
        <v>25380</v>
      </c>
      <c r="AE255" s="209">
        <v>29040</v>
      </c>
      <c r="AF255" s="209">
        <v>32640</v>
      </c>
      <c r="AG255" s="209">
        <v>36240</v>
      </c>
      <c r="AH255" s="209">
        <v>39180</v>
      </c>
      <c r="AI255" s="209">
        <v>42060</v>
      </c>
      <c r="AJ255" s="209">
        <v>44940</v>
      </c>
      <c r="AK255" s="209">
        <v>47880</v>
      </c>
      <c r="AL255" s="165" t="s">
        <v>1002</v>
      </c>
      <c r="AM255" s="165" t="s">
        <v>1002</v>
      </c>
      <c r="AN255" s="165" t="s">
        <v>288</v>
      </c>
      <c r="AO255" s="165">
        <v>0</v>
      </c>
      <c r="AP255" s="165" t="s">
        <v>1003</v>
      </c>
      <c r="AQ255" s="165" t="s">
        <v>290</v>
      </c>
      <c r="AR255" s="165">
        <v>503</v>
      </c>
      <c r="AS255" s="165" t="s">
        <v>1003</v>
      </c>
    </row>
    <row r="256" spans="1:45">
      <c r="A256" s="165" t="str">
        <f t="shared" si="3"/>
        <v>5/13/2016 - 4/13/2017Zapata</v>
      </c>
      <c r="B256" s="165" t="s">
        <v>1006</v>
      </c>
      <c r="C256" s="165" t="s">
        <v>283</v>
      </c>
      <c r="D256" s="165">
        <v>38200</v>
      </c>
      <c r="E256" s="208">
        <v>18350</v>
      </c>
      <c r="F256" s="208">
        <v>21000</v>
      </c>
      <c r="G256" s="208">
        <v>23600</v>
      </c>
      <c r="H256" s="208">
        <v>26200</v>
      </c>
      <c r="I256" s="208">
        <v>28300</v>
      </c>
      <c r="J256" s="208">
        <v>30400</v>
      </c>
      <c r="K256" s="208">
        <v>32500</v>
      </c>
      <c r="L256" s="208">
        <v>34600</v>
      </c>
      <c r="M256" s="209">
        <v>22020</v>
      </c>
      <c r="N256" s="209">
        <v>25200</v>
      </c>
      <c r="O256" s="209">
        <v>28320</v>
      </c>
      <c r="P256" s="209">
        <v>31440</v>
      </c>
      <c r="Q256" s="209">
        <v>33960</v>
      </c>
      <c r="R256" s="209">
        <v>36480</v>
      </c>
      <c r="S256" s="209">
        <v>39000</v>
      </c>
      <c r="T256" s="209">
        <v>41520</v>
      </c>
      <c r="U256" s="165" t="s">
        <v>301</v>
      </c>
      <c r="AL256" s="165" t="s">
        <v>1005</v>
      </c>
      <c r="AM256" s="165" t="s">
        <v>1005</v>
      </c>
      <c r="AN256" s="165" t="s">
        <v>288</v>
      </c>
      <c r="AO256" s="165">
        <v>0</v>
      </c>
      <c r="AP256" s="165" t="s">
        <v>1006</v>
      </c>
      <c r="AQ256" s="165" t="s">
        <v>290</v>
      </c>
      <c r="AR256" s="165">
        <v>505</v>
      </c>
      <c r="AS256" s="165" t="s">
        <v>1006</v>
      </c>
    </row>
    <row r="257" spans="1:45">
      <c r="A257" s="165" t="str">
        <f t="shared" si="3"/>
        <v>5/13/2016 - 4/13/2017Zavala</v>
      </c>
      <c r="B257" s="165" t="s">
        <v>1009</v>
      </c>
      <c r="C257" s="165" t="s">
        <v>284</v>
      </c>
      <c r="D257" s="165">
        <v>33800</v>
      </c>
      <c r="E257" s="208">
        <v>18350</v>
      </c>
      <c r="F257" s="208">
        <v>21000</v>
      </c>
      <c r="G257" s="208">
        <v>23600</v>
      </c>
      <c r="H257" s="208">
        <v>26200</v>
      </c>
      <c r="I257" s="208">
        <v>28300</v>
      </c>
      <c r="J257" s="208">
        <v>30400</v>
      </c>
      <c r="K257" s="208">
        <v>32500</v>
      </c>
      <c r="L257" s="208">
        <v>34600</v>
      </c>
      <c r="M257" s="209">
        <v>22020</v>
      </c>
      <c r="N257" s="209">
        <v>25200</v>
      </c>
      <c r="O257" s="209">
        <v>28320</v>
      </c>
      <c r="P257" s="209">
        <v>31440</v>
      </c>
      <c r="Q257" s="209">
        <v>33960</v>
      </c>
      <c r="R257" s="209">
        <v>36480</v>
      </c>
      <c r="S257" s="209">
        <v>39000</v>
      </c>
      <c r="T257" s="209">
        <v>41520</v>
      </c>
      <c r="U257" s="165" t="s">
        <v>286</v>
      </c>
      <c r="V257" s="208">
        <v>22350</v>
      </c>
      <c r="W257" s="208">
        <v>25550</v>
      </c>
      <c r="X257" s="208">
        <v>28750</v>
      </c>
      <c r="Y257" s="208">
        <v>31900</v>
      </c>
      <c r="Z257" s="208">
        <v>34500</v>
      </c>
      <c r="AA257" s="208">
        <v>37050</v>
      </c>
      <c r="AB257" s="208">
        <v>39600</v>
      </c>
      <c r="AC257" s="208">
        <v>42150</v>
      </c>
      <c r="AD257" s="209">
        <v>26820</v>
      </c>
      <c r="AE257" s="209">
        <v>30660</v>
      </c>
      <c r="AF257" s="209">
        <v>34500</v>
      </c>
      <c r="AG257" s="209">
        <v>38280</v>
      </c>
      <c r="AH257" s="209">
        <v>41400</v>
      </c>
      <c r="AI257" s="209">
        <v>44460</v>
      </c>
      <c r="AJ257" s="209">
        <v>47520</v>
      </c>
      <c r="AK257" s="209">
        <v>50580</v>
      </c>
      <c r="AL257" s="165" t="s">
        <v>1008</v>
      </c>
      <c r="AM257" s="165" t="s">
        <v>1008</v>
      </c>
      <c r="AN257" s="165" t="s">
        <v>288</v>
      </c>
      <c r="AO257" s="165">
        <v>0</v>
      </c>
      <c r="AP257" s="165" t="s">
        <v>1009</v>
      </c>
      <c r="AQ257" s="165" t="s">
        <v>290</v>
      </c>
      <c r="AR257" s="165">
        <v>507</v>
      </c>
      <c r="AS257" s="165"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9" width="17.28515625" style="210" bestFit="1" customWidth="1"/>
    <col min="30" max="37" width="17.28515625" style="214"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3">
      <c r="B2" t="s">
        <v>2366</v>
      </c>
    </row>
    <row r="3" spans="1:43">
      <c r="B3" t="s">
        <v>1065</v>
      </c>
      <c r="C3" t="s">
        <v>2229</v>
      </c>
      <c r="D3" t="s">
        <v>2268</v>
      </c>
      <c r="E3" s="210" t="s">
        <v>2269</v>
      </c>
      <c r="F3" s="210" t="s">
        <v>2270</v>
      </c>
      <c r="G3" s="210" t="s">
        <v>2271</v>
      </c>
      <c r="H3" s="210" t="s">
        <v>2272</v>
      </c>
      <c r="I3" s="210" t="s">
        <v>2273</v>
      </c>
      <c r="J3" s="210" t="s">
        <v>2274</v>
      </c>
      <c r="K3" s="210" t="s">
        <v>2275</v>
      </c>
      <c r="L3" s="210" t="s">
        <v>2276</v>
      </c>
      <c r="M3" s="214" t="s">
        <v>2277</v>
      </c>
      <c r="N3" s="214" t="s">
        <v>2278</v>
      </c>
      <c r="O3" s="214" t="s">
        <v>2279</v>
      </c>
      <c r="P3" s="214" t="s">
        <v>2280</v>
      </c>
      <c r="Q3" s="214" t="s">
        <v>2281</v>
      </c>
      <c r="R3" s="214" t="s">
        <v>2282</v>
      </c>
      <c r="S3" s="214" t="s">
        <v>2283</v>
      </c>
      <c r="T3" s="214" t="s">
        <v>2284</v>
      </c>
      <c r="U3" t="s">
        <v>2285</v>
      </c>
      <c r="V3" s="210" t="s">
        <v>2286</v>
      </c>
      <c r="W3" s="210" t="s">
        <v>2287</v>
      </c>
      <c r="X3" s="210" t="s">
        <v>2288</v>
      </c>
      <c r="Y3" s="210" t="s">
        <v>2289</v>
      </c>
      <c r="Z3" s="210" t="s">
        <v>2290</v>
      </c>
      <c r="AA3" s="210" t="s">
        <v>2291</v>
      </c>
      <c r="AB3" s="210" t="s">
        <v>2292</v>
      </c>
      <c r="AC3" s="210" t="s">
        <v>2293</v>
      </c>
      <c r="AD3" s="214" t="s">
        <v>2294</v>
      </c>
      <c r="AE3" s="214" t="s">
        <v>2295</v>
      </c>
      <c r="AF3" s="214" t="s">
        <v>2296</v>
      </c>
      <c r="AG3" s="214" t="s">
        <v>2297</v>
      </c>
      <c r="AH3" s="214" t="s">
        <v>2298</v>
      </c>
      <c r="AI3" s="214" t="s">
        <v>2299</v>
      </c>
      <c r="AJ3" s="214" t="s">
        <v>2300</v>
      </c>
      <c r="AK3" s="214" t="s">
        <v>2301</v>
      </c>
      <c r="AL3" t="s">
        <v>2098</v>
      </c>
      <c r="AM3" t="s">
        <v>1060</v>
      </c>
      <c r="AN3" t="s">
        <v>1061</v>
      </c>
      <c r="AO3" t="s">
        <v>1062</v>
      </c>
      <c r="AP3" t="s">
        <v>1063</v>
      </c>
      <c r="AQ3" t="s">
        <v>1064</v>
      </c>
    </row>
    <row r="4" spans="1:43">
      <c r="A4" t="str">
        <f>CONCATENATE($B$2,C4)</f>
        <v>5/30/2017 - 3/31/2018Anderson</v>
      </c>
      <c r="B4" t="s">
        <v>289</v>
      </c>
      <c r="C4" t="s">
        <v>95</v>
      </c>
      <c r="D4">
        <v>56000</v>
      </c>
      <c r="E4" s="210">
        <v>19600</v>
      </c>
      <c r="F4" s="210">
        <v>22400</v>
      </c>
      <c r="G4" s="210">
        <v>25200</v>
      </c>
      <c r="H4" s="210">
        <v>28000</v>
      </c>
      <c r="I4" s="210">
        <v>30250</v>
      </c>
      <c r="J4" s="210">
        <v>32500</v>
      </c>
      <c r="K4" s="210">
        <v>34750</v>
      </c>
      <c r="L4" s="210">
        <v>37000</v>
      </c>
      <c r="M4" s="214">
        <v>23520</v>
      </c>
      <c r="N4" s="214">
        <v>26880</v>
      </c>
      <c r="O4" s="214">
        <v>30240</v>
      </c>
      <c r="P4" s="214">
        <v>33600</v>
      </c>
      <c r="Q4" s="214">
        <v>36300</v>
      </c>
      <c r="R4" s="214">
        <v>39000</v>
      </c>
      <c r="S4" s="214">
        <v>41700</v>
      </c>
      <c r="T4" s="214">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10">
        <v>23850</v>
      </c>
      <c r="F5" s="210">
        <v>27250</v>
      </c>
      <c r="G5" s="210">
        <v>30650</v>
      </c>
      <c r="H5" s="210">
        <v>34050</v>
      </c>
      <c r="I5" s="210">
        <v>36800</v>
      </c>
      <c r="J5" s="210">
        <v>39500</v>
      </c>
      <c r="K5" s="210">
        <v>42250</v>
      </c>
      <c r="L5" s="210">
        <v>44950</v>
      </c>
      <c r="M5" s="214">
        <v>28620</v>
      </c>
      <c r="N5" s="214">
        <v>32700</v>
      </c>
      <c r="O5" s="214">
        <v>36780</v>
      </c>
      <c r="P5" s="214">
        <v>40860</v>
      </c>
      <c r="Q5" s="214">
        <v>44160</v>
      </c>
      <c r="R5" s="214">
        <v>47400</v>
      </c>
      <c r="S5" s="214">
        <v>50700</v>
      </c>
      <c r="T5" s="214">
        <v>53940</v>
      </c>
      <c r="U5" t="s">
        <v>286</v>
      </c>
      <c r="V5" s="210">
        <v>30600</v>
      </c>
      <c r="W5" s="210">
        <v>35000</v>
      </c>
      <c r="X5" s="210">
        <v>39350</v>
      </c>
      <c r="Y5" s="210">
        <v>43700</v>
      </c>
      <c r="Z5" s="210">
        <v>47200</v>
      </c>
      <c r="AA5" s="210">
        <v>50700</v>
      </c>
      <c r="AB5" s="210">
        <v>54200</v>
      </c>
      <c r="AC5" s="210">
        <v>57700</v>
      </c>
      <c r="AD5" s="214">
        <v>36720</v>
      </c>
      <c r="AE5" s="214">
        <v>42000</v>
      </c>
      <c r="AF5" s="214">
        <v>47220</v>
      </c>
      <c r="AG5" s="214">
        <v>52440</v>
      </c>
      <c r="AH5" s="214">
        <v>56640</v>
      </c>
      <c r="AI5" s="214">
        <v>60840</v>
      </c>
      <c r="AJ5" s="214">
        <v>65040</v>
      </c>
      <c r="AK5" s="214">
        <v>69240</v>
      </c>
      <c r="AL5" t="s">
        <v>292</v>
      </c>
      <c r="AM5" t="s">
        <v>288</v>
      </c>
      <c r="AN5">
        <v>0</v>
      </c>
      <c r="AO5" t="s">
        <v>293</v>
      </c>
      <c r="AP5" t="s">
        <v>290</v>
      </c>
      <c r="AQ5">
        <v>3</v>
      </c>
    </row>
    <row r="6" spans="1:43">
      <c r="A6" t="str">
        <f t="shared" si="0"/>
        <v>5/30/2017 - 3/31/2018Angelina</v>
      </c>
      <c r="B6" t="s">
        <v>296</v>
      </c>
      <c r="C6" t="s">
        <v>97</v>
      </c>
      <c r="D6">
        <v>48800</v>
      </c>
      <c r="E6" s="210">
        <v>19000</v>
      </c>
      <c r="F6" s="210">
        <v>21700</v>
      </c>
      <c r="G6" s="210">
        <v>24400</v>
      </c>
      <c r="H6" s="210">
        <v>27100</v>
      </c>
      <c r="I6" s="210">
        <v>29300</v>
      </c>
      <c r="J6" s="210">
        <v>31450</v>
      </c>
      <c r="K6" s="210">
        <v>33650</v>
      </c>
      <c r="L6" s="210">
        <v>35800</v>
      </c>
      <c r="M6" s="214">
        <v>22800</v>
      </c>
      <c r="N6" s="214">
        <v>26040</v>
      </c>
      <c r="O6" s="214">
        <v>29280</v>
      </c>
      <c r="P6" s="214">
        <v>32520</v>
      </c>
      <c r="Q6" s="214">
        <v>35160</v>
      </c>
      <c r="R6" s="214">
        <v>37740</v>
      </c>
      <c r="S6" s="214">
        <v>40380</v>
      </c>
      <c r="T6" s="214">
        <v>42960</v>
      </c>
      <c r="U6" t="s">
        <v>301</v>
      </c>
      <c r="AL6" t="s">
        <v>295</v>
      </c>
      <c r="AM6" t="s">
        <v>288</v>
      </c>
      <c r="AN6">
        <v>0</v>
      </c>
      <c r="AO6" t="s">
        <v>296</v>
      </c>
      <c r="AP6" t="s">
        <v>290</v>
      </c>
      <c r="AQ6">
        <v>5</v>
      </c>
    </row>
    <row r="7" spans="1:43">
      <c r="A7" t="str">
        <f t="shared" si="0"/>
        <v>5/30/2017 - 3/31/2018Aransas</v>
      </c>
      <c r="B7" t="s">
        <v>299</v>
      </c>
      <c r="C7" t="s">
        <v>98</v>
      </c>
      <c r="D7">
        <v>51800</v>
      </c>
      <c r="E7" s="210">
        <v>19150</v>
      </c>
      <c r="F7" s="210">
        <v>21850</v>
      </c>
      <c r="G7" s="210">
        <v>24600</v>
      </c>
      <c r="H7" s="210">
        <v>27300</v>
      </c>
      <c r="I7" s="210">
        <v>29500</v>
      </c>
      <c r="J7" s="210">
        <v>31700</v>
      </c>
      <c r="K7" s="210">
        <v>33900</v>
      </c>
      <c r="L7" s="210">
        <v>36050</v>
      </c>
      <c r="M7" s="214">
        <v>22980</v>
      </c>
      <c r="N7" s="214">
        <v>26220</v>
      </c>
      <c r="O7" s="214">
        <v>29520</v>
      </c>
      <c r="P7" s="214">
        <v>32760</v>
      </c>
      <c r="Q7" s="214">
        <v>35400</v>
      </c>
      <c r="R7" s="214">
        <v>38040</v>
      </c>
      <c r="S7" s="214">
        <v>40680</v>
      </c>
      <c r="T7" s="214">
        <v>43260</v>
      </c>
      <c r="U7" t="s">
        <v>286</v>
      </c>
      <c r="V7" s="210">
        <v>20900</v>
      </c>
      <c r="W7" s="210">
        <v>23850</v>
      </c>
      <c r="X7" s="210">
        <v>26850</v>
      </c>
      <c r="Y7" s="210">
        <v>29800</v>
      </c>
      <c r="Z7" s="210">
        <v>32200</v>
      </c>
      <c r="AA7" s="210">
        <v>34600</v>
      </c>
      <c r="AB7" s="210">
        <v>37000</v>
      </c>
      <c r="AC7" s="210">
        <v>39350</v>
      </c>
      <c r="AD7" s="214">
        <v>25080</v>
      </c>
      <c r="AE7" s="214">
        <v>28620</v>
      </c>
      <c r="AF7" s="214">
        <v>32220</v>
      </c>
      <c r="AG7" s="214">
        <v>35760</v>
      </c>
      <c r="AH7" s="214">
        <v>38640</v>
      </c>
      <c r="AI7" s="214">
        <v>41520</v>
      </c>
      <c r="AJ7" s="214">
        <v>44400</v>
      </c>
      <c r="AK7" s="214">
        <v>47220</v>
      </c>
      <c r="AL7" t="s">
        <v>298</v>
      </c>
      <c r="AM7" t="s">
        <v>288</v>
      </c>
      <c r="AN7">
        <v>1</v>
      </c>
      <c r="AO7" t="s">
        <v>299</v>
      </c>
      <c r="AP7" t="s">
        <v>290</v>
      </c>
      <c r="AQ7">
        <v>7</v>
      </c>
    </row>
    <row r="8" spans="1:43">
      <c r="A8" t="str">
        <f t="shared" si="0"/>
        <v>5/30/2017 - 3/31/2018Archer</v>
      </c>
      <c r="B8" t="s">
        <v>303</v>
      </c>
      <c r="C8" t="s">
        <v>92</v>
      </c>
      <c r="D8">
        <v>58700</v>
      </c>
      <c r="E8" s="210">
        <v>20550</v>
      </c>
      <c r="F8" s="210">
        <v>23500</v>
      </c>
      <c r="G8" s="210">
        <v>26450</v>
      </c>
      <c r="H8" s="210">
        <v>29350</v>
      </c>
      <c r="I8" s="210">
        <v>31700</v>
      </c>
      <c r="J8" s="210">
        <v>34050</v>
      </c>
      <c r="K8" s="210">
        <v>36400</v>
      </c>
      <c r="L8" s="210">
        <v>38750</v>
      </c>
      <c r="M8" s="214">
        <v>24660</v>
      </c>
      <c r="N8" s="214">
        <v>28200</v>
      </c>
      <c r="O8" s="214">
        <v>31740</v>
      </c>
      <c r="P8" s="214">
        <v>35220</v>
      </c>
      <c r="Q8" s="214">
        <v>38040</v>
      </c>
      <c r="R8" s="214">
        <v>40860</v>
      </c>
      <c r="S8" s="214">
        <v>43680</v>
      </c>
      <c r="T8" s="214">
        <v>46500</v>
      </c>
      <c r="U8" t="s">
        <v>301</v>
      </c>
      <c r="AL8" t="s">
        <v>302</v>
      </c>
      <c r="AM8" t="s">
        <v>288</v>
      </c>
      <c r="AN8">
        <v>1</v>
      </c>
      <c r="AO8" t="s">
        <v>303</v>
      </c>
      <c r="AP8" t="s">
        <v>290</v>
      </c>
      <c r="AQ8">
        <v>9</v>
      </c>
    </row>
    <row r="9" spans="1:43">
      <c r="A9" t="str">
        <f t="shared" si="0"/>
        <v>5/30/2017 - 3/31/2018Armstrong</v>
      </c>
      <c r="B9" t="s">
        <v>306</v>
      </c>
      <c r="C9" t="s">
        <v>21</v>
      </c>
      <c r="D9">
        <v>65300</v>
      </c>
      <c r="E9" s="210">
        <v>22900</v>
      </c>
      <c r="F9" s="210">
        <v>26150</v>
      </c>
      <c r="G9" s="210">
        <v>29400</v>
      </c>
      <c r="H9" s="210">
        <v>32650</v>
      </c>
      <c r="I9" s="210">
        <v>35300</v>
      </c>
      <c r="J9" s="210">
        <v>37900</v>
      </c>
      <c r="K9" s="210">
        <v>40500</v>
      </c>
      <c r="L9" s="210">
        <v>43100</v>
      </c>
      <c r="M9" s="214">
        <v>27480</v>
      </c>
      <c r="N9" s="214">
        <v>31380</v>
      </c>
      <c r="O9" s="214">
        <v>35280</v>
      </c>
      <c r="P9" s="214">
        <v>39180</v>
      </c>
      <c r="Q9" s="214">
        <v>42360</v>
      </c>
      <c r="R9" s="214">
        <v>45480</v>
      </c>
      <c r="S9" s="214">
        <v>48600</v>
      </c>
      <c r="T9" s="214">
        <v>51720</v>
      </c>
      <c r="U9" t="s">
        <v>301</v>
      </c>
      <c r="AL9" t="s">
        <v>305</v>
      </c>
      <c r="AM9" t="s">
        <v>288</v>
      </c>
      <c r="AN9">
        <v>1</v>
      </c>
      <c r="AO9" t="s">
        <v>306</v>
      </c>
      <c r="AP9" t="s">
        <v>290</v>
      </c>
      <c r="AQ9">
        <v>11</v>
      </c>
    </row>
    <row r="10" spans="1:43">
      <c r="A10" t="str">
        <f t="shared" si="0"/>
        <v>5/30/2017 - 3/31/2018Atascosa</v>
      </c>
      <c r="B10" t="s">
        <v>309</v>
      </c>
      <c r="C10" t="s">
        <v>99</v>
      </c>
      <c r="D10">
        <v>57800</v>
      </c>
      <c r="E10" s="210">
        <v>20250</v>
      </c>
      <c r="F10" s="210">
        <v>23150</v>
      </c>
      <c r="G10" s="210">
        <v>26050</v>
      </c>
      <c r="H10" s="210">
        <v>28900</v>
      </c>
      <c r="I10" s="210">
        <v>31250</v>
      </c>
      <c r="J10" s="210">
        <v>33550</v>
      </c>
      <c r="K10" s="210">
        <v>35850</v>
      </c>
      <c r="L10" s="210">
        <v>38150</v>
      </c>
      <c r="M10" s="214">
        <v>24300</v>
      </c>
      <c r="N10" s="214">
        <v>27780</v>
      </c>
      <c r="O10" s="214">
        <v>31260</v>
      </c>
      <c r="P10" s="214">
        <v>34680</v>
      </c>
      <c r="Q10" s="214">
        <v>37500</v>
      </c>
      <c r="R10" s="214">
        <v>40260</v>
      </c>
      <c r="S10" s="214">
        <v>43020</v>
      </c>
      <c r="T10" s="214">
        <v>45780</v>
      </c>
      <c r="U10" t="s">
        <v>301</v>
      </c>
      <c r="AL10" t="s">
        <v>308</v>
      </c>
      <c r="AM10" t="s">
        <v>288</v>
      </c>
      <c r="AN10">
        <v>1</v>
      </c>
      <c r="AO10" t="s">
        <v>309</v>
      </c>
      <c r="AP10" t="s">
        <v>290</v>
      </c>
      <c r="AQ10">
        <v>13</v>
      </c>
    </row>
    <row r="11" spans="1:43">
      <c r="A11" t="str">
        <f t="shared" si="0"/>
        <v>5/30/2017 - 3/31/2018Austin</v>
      </c>
      <c r="B11" t="s">
        <v>312</v>
      </c>
      <c r="C11" t="s">
        <v>100</v>
      </c>
      <c r="D11">
        <v>69800</v>
      </c>
      <c r="E11" s="210">
        <v>24450</v>
      </c>
      <c r="F11" s="210">
        <v>27950</v>
      </c>
      <c r="G11" s="210">
        <v>31450</v>
      </c>
      <c r="H11" s="210">
        <v>34900</v>
      </c>
      <c r="I11" s="210">
        <v>37700</v>
      </c>
      <c r="J11" s="210">
        <v>40500</v>
      </c>
      <c r="K11" s="210">
        <v>43300</v>
      </c>
      <c r="L11" s="210">
        <v>46100</v>
      </c>
      <c r="M11" s="214">
        <v>29340</v>
      </c>
      <c r="N11" s="214">
        <v>33540</v>
      </c>
      <c r="O11" s="214">
        <v>37740</v>
      </c>
      <c r="P11" s="214">
        <v>41880</v>
      </c>
      <c r="Q11" s="214">
        <v>45240</v>
      </c>
      <c r="R11" s="214">
        <v>48600</v>
      </c>
      <c r="S11" s="214">
        <v>51960</v>
      </c>
      <c r="T11" s="214">
        <v>55320</v>
      </c>
      <c r="U11" t="s">
        <v>286</v>
      </c>
      <c r="V11" s="210">
        <v>24650</v>
      </c>
      <c r="W11" s="210">
        <v>28200</v>
      </c>
      <c r="X11" s="210">
        <v>31700</v>
      </c>
      <c r="Y11" s="210">
        <v>35200</v>
      </c>
      <c r="Z11" s="210">
        <v>38050</v>
      </c>
      <c r="AA11" s="210">
        <v>40850</v>
      </c>
      <c r="AB11" s="210">
        <v>43650</v>
      </c>
      <c r="AC11" s="210">
        <v>46500</v>
      </c>
      <c r="AD11" s="214">
        <v>29580</v>
      </c>
      <c r="AE11" s="214">
        <v>33840</v>
      </c>
      <c r="AF11" s="214">
        <v>38040</v>
      </c>
      <c r="AG11" s="214">
        <v>42240</v>
      </c>
      <c r="AH11" s="214">
        <v>45660</v>
      </c>
      <c r="AI11" s="214">
        <v>49020</v>
      </c>
      <c r="AJ11" s="214">
        <v>52380</v>
      </c>
      <c r="AK11" s="214">
        <v>55800</v>
      </c>
      <c r="AL11" t="s">
        <v>311</v>
      </c>
      <c r="AM11" t="s">
        <v>288</v>
      </c>
      <c r="AN11">
        <v>1</v>
      </c>
      <c r="AO11" t="s">
        <v>312</v>
      </c>
      <c r="AP11" t="s">
        <v>290</v>
      </c>
      <c r="AQ11">
        <v>15</v>
      </c>
    </row>
    <row r="12" spans="1:43">
      <c r="A12" t="str">
        <f t="shared" si="0"/>
        <v>5/30/2017 - 3/31/2018Bailey</v>
      </c>
      <c r="B12" t="s">
        <v>315</v>
      </c>
      <c r="C12" t="s">
        <v>101</v>
      </c>
      <c r="D12">
        <v>47400</v>
      </c>
      <c r="E12" s="210">
        <v>19000</v>
      </c>
      <c r="F12" s="210">
        <v>21700</v>
      </c>
      <c r="G12" s="210">
        <v>24400</v>
      </c>
      <c r="H12" s="210">
        <v>27100</v>
      </c>
      <c r="I12" s="210">
        <v>29300</v>
      </c>
      <c r="J12" s="210">
        <v>31450</v>
      </c>
      <c r="K12" s="210">
        <v>33650</v>
      </c>
      <c r="L12" s="210">
        <v>35800</v>
      </c>
      <c r="M12" s="214">
        <v>22800</v>
      </c>
      <c r="N12" s="214">
        <v>26040</v>
      </c>
      <c r="O12" s="214">
        <v>29280</v>
      </c>
      <c r="P12" s="214">
        <v>32520</v>
      </c>
      <c r="Q12" s="214">
        <v>35160</v>
      </c>
      <c r="R12" s="214">
        <v>37740</v>
      </c>
      <c r="S12" s="214">
        <v>40380</v>
      </c>
      <c r="T12" s="214">
        <v>42960</v>
      </c>
      <c r="U12" t="s">
        <v>286</v>
      </c>
      <c r="V12" s="210">
        <v>22400</v>
      </c>
      <c r="W12" s="210">
        <v>25600</v>
      </c>
      <c r="X12" s="210">
        <v>28800</v>
      </c>
      <c r="Y12" s="210">
        <v>31950</v>
      </c>
      <c r="Z12" s="210">
        <v>34550</v>
      </c>
      <c r="AA12" s="210">
        <v>37100</v>
      </c>
      <c r="AB12" s="210">
        <v>39650</v>
      </c>
      <c r="AC12" s="210">
        <v>42200</v>
      </c>
      <c r="AD12" s="214">
        <v>26880</v>
      </c>
      <c r="AE12" s="214">
        <v>30720</v>
      </c>
      <c r="AF12" s="214">
        <v>34560</v>
      </c>
      <c r="AG12" s="214">
        <v>38340</v>
      </c>
      <c r="AH12" s="214">
        <v>41460</v>
      </c>
      <c r="AI12" s="214">
        <v>44520</v>
      </c>
      <c r="AJ12" s="214">
        <v>47580</v>
      </c>
      <c r="AK12" s="214">
        <v>50640</v>
      </c>
      <c r="AL12" t="s">
        <v>314</v>
      </c>
      <c r="AM12" t="s">
        <v>288</v>
      </c>
      <c r="AN12">
        <v>0</v>
      </c>
      <c r="AO12" t="s">
        <v>315</v>
      </c>
      <c r="AP12" t="s">
        <v>290</v>
      </c>
      <c r="AQ12">
        <v>17</v>
      </c>
    </row>
    <row r="13" spans="1:43">
      <c r="A13" t="str">
        <f t="shared" si="0"/>
        <v>5/30/2017 - 3/31/2018Bandera</v>
      </c>
      <c r="B13" t="s">
        <v>318</v>
      </c>
      <c r="C13" t="s">
        <v>78</v>
      </c>
      <c r="D13">
        <v>63500</v>
      </c>
      <c r="E13" s="210">
        <v>22250</v>
      </c>
      <c r="F13" s="210">
        <v>25400</v>
      </c>
      <c r="G13" s="210">
        <v>28600</v>
      </c>
      <c r="H13" s="210">
        <v>31750</v>
      </c>
      <c r="I13" s="210">
        <v>34300</v>
      </c>
      <c r="J13" s="210">
        <v>36850</v>
      </c>
      <c r="K13" s="210">
        <v>39400</v>
      </c>
      <c r="L13" s="210">
        <v>41950</v>
      </c>
      <c r="M13" s="214">
        <v>26700</v>
      </c>
      <c r="N13" s="214">
        <v>30480</v>
      </c>
      <c r="O13" s="214">
        <v>34320</v>
      </c>
      <c r="P13" s="214">
        <v>38100</v>
      </c>
      <c r="Q13" s="214">
        <v>41160</v>
      </c>
      <c r="R13" s="214">
        <v>44220</v>
      </c>
      <c r="S13" s="214">
        <v>47280</v>
      </c>
      <c r="T13" s="214">
        <v>50340</v>
      </c>
      <c r="U13" t="s">
        <v>301</v>
      </c>
      <c r="AL13" t="s">
        <v>317</v>
      </c>
      <c r="AM13" t="s">
        <v>288</v>
      </c>
      <c r="AN13">
        <v>1</v>
      </c>
      <c r="AO13" t="s">
        <v>318</v>
      </c>
      <c r="AP13" t="s">
        <v>290</v>
      </c>
      <c r="AQ13">
        <v>19</v>
      </c>
    </row>
    <row r="14" spans="1:43">
      <c r="A14" t="str">
        <f t="shared" si="0"/>
        <v>5/30/2017 - 3/31/2018Bastrop</v>
      </c>
      <c r="B14" t="s">
        <v>321</v>
      </c>
      <c r="C14" t="s">
        <v>25</v>
      </c>
      <c r="D14">
        <v>81400</v>
      </c>
      <c r="E14" s="210">
        <v>28500</v>
      </c>
      <c r="F14" s="210">
        <v>32600</v>
      </c>
      <c r="G14" s="210">
        <v>36650</v>
      </c>
      <c r="H14" s="210">
        <v>40700</v>
      </c>
      <c r="I14" s="210">
        <v>44000</v>
      </c>
      <c r="J14" s="210">
        <v>47250</v>
      </c>
      <c r="K14" s="210">
        <v>50500</v>
      </c>
      <c r="L14" s="210">
        <v>53750</v>
      </c>
      <c r="M14" s="214">
        <v>34200</v>
      </c>
      <c r="N14" s="214">
        <v>39120</v>
      </c>
      <c r="O14" s="214">
        <v>43980</v>
      </c>
      <c r="P14" s="214">
        <v>48840</v>
      </c>
      <c r="Q14" s="214">
        <v>52800</v>
      </c>
      <c r="R14" s="214">
        <v>56700</v>
      </c>
      <c r="S14" s="214">
        <v>60600</v>
      </c>
      <c r="T14" s="214">
        <v>64500</v>
      </c>
      <c r="U14" t="s">
        <v>286</v>
      </c>
      <c r="V14" s="210">
        <v>29350</v>
      </c>
      <c r="W14" s="210">
        <v>33550</v>
      </c>
      <c r="X14" s="210">
        <v>37750</v>
      </c>
      <c r="Y14" s="210">
        <v>41900</v>
      </c>
      <c r="Z14" s="210">
        <v>45300</v>
      </c>
      <c r="AA14" s="210">
        <v>48650</v>
      </c>
      <c r="AB14" s="210">
        <v>52000</v>
      </c>
      <c r="AC14" s="210">
        <v>55350</v>
      </c>
      <c r="AD14" s="214">
        <v>35220</v>
      </c>
      <c r="AE14" s="214">
        <v>40260</v>
      </c>
      <c r="AF14" s="214">
        <v>45300</v>
      </c>
      <c r="AG14" s="214">
        <v>50280</v>
      </c>
      <c r="AH14" s="214">
        <v>54360</v>
      </c>
      <c r="AI14" s="214">
        <v>58380</v>
      </c>
      <c r="AJ14" s="214">
        <v>62400</v>
      </c>
      <c r="AK14" s="214">
        <v>66420</v>
      </c>
      <c r="AL14" t="s">
        <v>320</v>
      </c>
      <c r="AM14" t="s">
        <v>288</v>
      </c>
      <c r="AN14">
        <v>1</v>
      </c>
      <c r="AO14" t="s">
        <v>321</v>
      </c>
      <c r="AP14" t="s">
        <v>290</v>
      </c>
      <c r="AQ14">
        <v>21</v>
      </c>
    </row>
    <row r="15" spans="1:43">
      <c r="A15" t="str">
        <f t="shared" si="0"/>
        <v>5/30/2017 - 3/31/2018Baylor</v>
      </c>
      <c r="B15" t="s">
        <v>324</v>
      </c>
      <c r="C15" t="s">
        <v>102</v>
      </c>
      <c r="D15">
        <v>55400</v>
      </c>
      <c r="E15" s="210">
        <v>19400</v>
      </c>
      <c r="F15" s="210">
        <v>22200</v>
      </c>
      <c r="G15" s="210">
        <v>24950</v>
      </c>
      <c r="H15" s="210">
        <v>27700</v>
      </c>
      <c r="I15" s="210">
        <v>29950</v>
      </c>
      <c r="J15" s="210">
        <v>32150</v>
      </c>
      <c r="K15" s="210">
        <v>34350</v>
      </c>
      <c r="L15" s="210">
        <v>36600</v>
      </c>
      <c r="M15" s="214">
        <v>23280</v>
      </c>
      <c r="N15" s="214">
        <v>26640</v>
      </c>
      <c r="O15" s="214">
        <v>29940</v>
      </c>
      <c r="P15" s="214">
        <v>33240</v>
      </c>
      <c r="Q15" s="214">
        <v>35940</v>
      </c>
      <c r="R15" s="214">
        <v>38580</v>
      </c>
      <c r="S15" s="214">
        <v>41220</v>
      </c>
      <c r="T15" s="214">
        <v>43920</v>
      </c>
      <c r="U15" t="s">
        <v>286</v>
      </c>
      <c r="V15" s="210">
        <v>21600</v>
      </c>
      <c r="W15" s="210">
        <v>24700</v>
      </c>
      <c r="X15" s="210">
        <v>27800</v>
      </c>
      <c r="Y15" s="210">
        <v>30850</v>
      </c>
      <c r="Z15" s="210">
        <v>33350</v>
      </c>
      <c r="AA15" s="210">
        <v>35800</v>
      </c>
      <c r="AB15" s="210">
        <v>38300</v>
      </c>
      <c r="AC15" s="210">
        <v>40750</v>
      </c>
      <c r="AD15" s="214">
        <v>25920</v>
      </c>
      <c r="AE15" s="214">
        <v>29640</v>
      </c>
      <c r="AF15" s="214">
        <v>33360</v>
      </c>
      <c r="AG15" s="214">
        <v>37020</v>
      </c>
      <c r="AH15" s="214">
        <v>40020</v>
      </c>
      <c r="AI15" s="214">
        <v>42960</v>
      </c>
      <c r="AJ15" s="214">
        <v>45960</v>
      </c>
      <c r="AK15" s="214">
        <v>48900</v>
      </c>
      <c r="AL15" t="s">
        <v>323</v>
      </c>
      <c r="AM15" t="s">
        <v>288</v>
      </c>
      <c r="AN15">
        <v>0</v>
      </c>
      <c r="AO15" t="s">
        <v>324</v>
      </c>
      <c r="AP15" t="s">
        <v>290</v>
      </c>
      <c r="AQ15">
        <v>23</v>
      </c>
    </row>
    <row r="16" spans="1:43">
      <c r="A16" t="str">
        <f t="shared" si="0"/>
        <v>5/30/2017 - 3/31/2018Bee</v>
      </c>
      <c r="B16" t="s">
        <v>327</v>
      </c>
      <c r="C16" t="s">
        <v>103</v>
      </c>
      <c r="D16">
        <v>47700</v>
      </c>
      <c r="E16" s="210">
        <v>19000</v>
      </c>
      <c r="F16" s="210">
        <v>21700</v>
      </c>
      <c r="G16" s="210">
        <v>24400</v>
      </c>
      <c r="H16" s="210">
        <v>27100</v>
      </c>
      <c r="I16" s="210">
        <v>29300</v>
      </c>
      <c r="J16" s="210">
        <v>31450</v>
      </c>
      <c r="K16" s="210">
        <v>33650</v>
      </c>
      <c r="L16" s="210">
        <v>35800</v>
      </c>
      <c r="M16" s="214">
        <v>22800</v>
      </c>
      <c r="N16" s="214">
        <v>26040</v>
      </c>
      <c r="O16" s="214">
        <v>29280</v>
      </c>
      <c r="P16" s="214">
        <v>32520</v>
      </c>
      <c r="Q16" s="214">
        <v>35160</v>
      </c>
      <c r="R16" s="214">
        <v>37740</v>
      </c>
      <c r="S16" s="214">
        <v>40380</v>
      </c>
      <c r="T16" s="214">
        <v>42960</v>
      </c>
      <c r="U16" t="s">
        <v>286</v>
      </c>
      <c r="V16" s="210">
        <v>19900</v>
      </c>
      <c r="W16" s="210">
        <v>22750</v>
      </c>
      <c r="X16" s="210">
        <v>25600</v>
      </c>
      <c r="Y16" s="210">
        <v>28400</v>
      </c>
      <c r="Z16" s="210">
        <v>30700</v>
      </c>
      <c r="AA16" s="210">
        <v>32950</v>
      </c>
      <c r="AB16" s="210">
        <v>35250</v>
      </c>
      <c r="AC16" s="210">
        <v>37500</v>
      </c>
      <c r="AD16" s="214">
        <v>23880</v>
      </c>
      <c r="AE16" s="214">
        <v>27300</v>
      </c>
      <c r="AF16" s="214">
        <v>30720</v>
      </c>
      <c r="AG16" s="214">
        <v>34080</v>
      </c>
      <c r="AH16" s="214">
        <v>36840</v>
      </c>
      <c r="AI16" s="214">
        <v>39540</v>
      </c>
      <c r="AJ16" s="214">
        <v>42300</v>
      </c>
      <c r="AK16" s="214">
        <v>45000</v>
      </c>
      <c r="AL16" t="s">
        <v>326</v>
      </c>
      <c r="AM16" t="s">
        <v>288</v>
      </c>
      <c r="AN16">
        <v>0</v>
      </c>
      <c r="AO16" t="s">
        <v>327</v>
      </c>
      <c r="AP16" t="s">
        <v>290</v>
      </c>
      <c r="AQ16">
        <v>25</v>
      </c>
    </row>
    <row r="17" spans="1:43">
      <c r="A17" t="str">
        <f t="shared" si="0"/>
        <v>5/30/2017 - 3/31/2018Bell</v>
      </c>
      <c r="B17" t="s">
        <v>330</v>
      </c>
      <c r="C17" t="s">
        <v>60</v>
      </c>
      <c r="D17">
        <v>59000</v>
      </c>
      <c r="E17" s="210">
        <v>20650</v>
      </c>
      <c r="F17" s="210">
        <v>23600</v>
      </c>
      <c r="G17" s="210">
        <v>26550</v>
      </c>
      <c r="H17" s="210">
        <v>29500</v>
      </c>
      <c r="I17" s="210">
        <v>31900</v>
      </c>
      <c r="J17" s="210">
        <v>34250</v>
      </c>
      <c r="K17" s="210">
        <v>36600</v>
      </c>
      <c r="L17" s="210">
        <v>38950</v>
      </c>
      <c r="M17" s="214">
        <v>24780</v>
      </c>
      <c r="N17" s="214">
        <v>28320</v>
      </c>
      <c r="O17" s="214">
        <v>31860</v>
      </c>
      <c r="P17" s="214">
        <v>35400</v>
      </c>
      <c r="Q17" s="214">
        <v>38280</v>
      </c>
      <c r="R17" s="214">
        <v>41100</v>
      </c>
      <c r="S17" s="214">
        <v>43920</v>
      </c>
      <c r="T17" s="214">
        <v>46740</v>
      </c>
      <c r="U17" t="s">
        <v>301</v>
      </c>
      <c r="AL17" t="s">
        <v>329</v>
      </c>
      <c r="AM17" t="s">
        <v>288</v>
      </c>
      <c r="AN17">
        <v>1</v>
      </c>
      <c r="AO17" t="s">
        <v>330</v>
      </c>
      <c r="AP17" t="s">
        <v>290</v>
      </c>
      <c r="AQ17">
        <v>27</v>
      </c>
    </row>
    <row r="18" spans="1:43">
      <c r="A18" t="str">
        <f t="shared" si="0"/>
        <v>5/30/2017 - 3/31/2018Bexar</v>
      </c>
      <c r="B18" t="s">
        <v>332</v>
      </c>
      <c r="C18" t="s">
        <v>79</v>
      </c>
      <c r="D18">
        <v>63500</v>
      </c>
      <c r="E18" s="210">
        <v>22250</v>
      </c>
      <c r="F18" s="210">
        <v>25400</v>
      </c>
      <c r="G18" s="210">
        <v>28600</v>
      </c>
      <c r="H18" s="210">
        <v>31750</v>
      </c>
      <c r="I18" s="210">
        <v>34300</v>
      </c>
      <c r="J18" s="210">
        <v>36850</v>
      </c>
      <c r="K18" s="210">
        <v>39400</v>
      </c>
      <c r="L18" s="210">
        <v>41950</v>
      </c>
      <c r="M18" s="214">
        <v>26700</v>
      </c>
      <c r="N18" s="214">
        <v>30480</v>
      </c>
      <c r="O18" s="214">
        <v>34320</v>
      </c>
      <c r="P18" s="214">
        <v>38100</v>
      </c>
      <c r="Q18" s="214">
        <v>41160</v>
      </c>
      <c r="R18" s="214">
        <v>44220</v>
      </c>
      <c r="S18" s="214">
        <v>47280</v>
      </c>
      <c r="T18" s="214">
        <v>50340</v>
      </c>
      <c r="U18" t="s">
        <v>301</v>
      </c>
      <c r="AL18" t="s">
        <v>331</v>
      </c>
      <c r="AM18" t="s">
        <v>288</v>
      </c>
      <c r="AN18">
        <v>1</v>
      </c>
      <c r="AO18" t="s">
        <v>332</v>
      </c>
      <c r="AP18" t="s">
        <v>290</v>
      </c>
      <c r="AQ18">
        <v>29</v>
      </c>
    </row>
    <row r="19" spans="1:43">
      <c r="A19" t="str">
        <f t="shared" si="0"/>
        <v>5/30/2017 - 3/31/2018Blanco</v>
      </c>
      <c r="B19" t="s">
        <v>335</v>
      </c>
      <c r="C19" t="s">
        <v>104</v>
      </c>
      <c r="D19">
        <v>75800</v>
      </c>
      <c r="E19" s="210">
        <v>26400</v>
      </c>
      <c r="F19" s="210">
        <v>30150</v>
      </c>
      <c r="G19" s="210">
        <v>33900</v>
      </c>
      <c r="H19" s="210">
        <v>37650</v>
      </c>
      <c r="I19" s="210">
        <v>40700</v>
      </c>
      <c r="J19" s="210">
        <v>43700</v>
      </c>
      <c r="K19" s="210">
        <v>46700</v>
      </c>
      <c r="L19" s="210">
        <v>49700</v>
      </c>
      <c r="M19" s="214">
        <v>31680</v>
      </c>
      <c r="N19" s="214">
        <v>36180</v>
      </c>
      <c r="O19" s="214">
        <v>40680</v>
      </c>
      <c r="P19" s="214">
        <v>45180</v>
      </c>
      <c r="Q19" s="214">
        <v>48840</v>
      </c>
      <c r="R19" s="214">
        <v>52440</v>
      </c>
      <c r="S19" s="214">
        <v>56040</v>
      </c>
      <c r="T19" s="214">
        <v>59640</v>
      </c>
      <c r="U19" t="s">
        <v>286</v>
      </c>
      <c r="V19" s="210">
        <v>26600</v>
      </c>
      <c r="W19" s="210">
        <v>30400</v>
      </c>
      <c r="X19" s="210">
        <v>34200</v>
      </c>
      <c r="Y19" s="210">
        <v>37950</v>
      </c>
      <c r="Z19" s="210">
        <v>41000</v>
      </c>
      <c r="AA19" s="210">
        <v>44050</v>
      </c>
      <c r="AB19" s="210">
        <v>47100</v>
      </c>
      <c r="AC19" s="210">
        <v>50100</v>
      </c>
      <c r="AD19" s="214">
        <v>31920</v>
      </c>
      <c r="AE19" s="214">
        <v>36480</v>
      </c>
      <c r="AF19" s="214">
        <v>41040</v>
      </c>
      <c r="AG19" s="214">
        <v>45540</v>
      </c>
      <c r="AH19" s="214">
        <v>49200</v>
      </c>
      <c r="AI19" s="214">
        <v>52860</v>
      </c>
      <c r="AJ19" s="214">
        <v>56520</v>
      </c>
      <c r="AK19" s="214">
        <v>60120</v>
      </c>
      <c r="AL19" t="s">
        <v>334</v>
      </c>
      <c r="AM19" t="s">
        <v>288</v>
      </c>
      <c r="AN19">
        <v>0</v>
      </c>
      <c r="AO19" t="s">
        <v>335</v>
      </c>
      <c r="AP19" t="s">
        <v>290</v>
      </c>
      <c r="AQ19">
        <v>31</v>
      </c>
    </row>
    <row r="20" spans="1:43">
      <c r="A20" t="str">
        <f t="shared" si="0"/>
        <v>5/30/2017 - 3/31/2018Borden</v>
      </c>
      <c r="B20" t="s">
        <v>338</v>
      </c>
      <c r="C20" t="s">
        <v>105</v>
      </c>
      <c r="D20">
        <v>82200</v>
      </c>
      <c r="E20" s="210">
        <v>23450</v>
      </c>
      <c r="F20" s="210">
        <v>26800</v>
      </c>
      <c r="G20" s="210">
        <v>30150</v>
      </c>
      <c r="H20" s="210">
        <v>33450</v>
      </c>
      <c r="I20" s="210">
        <v>36150</v>
      </c>
      <c r="J20" s="210">
        <v>38850</v>
      </c>
      <c r="K20" s="210">
        <v>41500</v>
      </c>
      <c r="L20" s="210">
        <v>44200</v>
      </c>
      <c r="M20" s="214">
        <v>28140</v>
      </c>
      <c r="N20" s="214">
        <v>32160</v>
      </c>
      <c r="O20" s="214">
        <v>36180</v>
      </c>
      <c r="P20" s="214">
        <v>40140</v>
      </c>
      <c r="Q20" s="214">
        <v>43380</v>
      </c>
      <c r="R20" s="214">
        <v>46620</v>
      </c>
      <c r="S20" s="214">
        <v>49800</v>
      </c>
      <c r="T20" s="214">
        <v>53040</v>
      </c>
      <c r="U20" t="s">
        <v>286</v>
      </c>
      <c r="V20" s="210">
        <v>30100</v>
      </c>
      <c r="W20" s="210">
        <v>34400</v>
      </c>
      <c r="X20" s="210">
        <v>38700</v>
      </c>
      <c r="Y20" s="210">
        <v>42950</v>
      </c>
      <c r="Z20" s="210">
        <v>46400</v>
      </c>
      <c r="AA20" s="210">
        <v>49850</v>
      </c>
      <c r="AB20" s="210">
        <v>53300</v>
      </c>
      <c r="AC20" s="210">
        <v>56700</v>
      </c>
      <c r="AD20" s="214">
        <v>36120</v>
      </c>
      <c r="AE20" s="214">
        <v>41280</v>
      </c>
      <c r="AF20" s="214">
        <v>46440</v>
      </c>
      <c r="AG20" s="214">
        <v>51540</v>
      </c>
      <c r="AH20" s="214">
        <v>55680</v>
      </c>
      <c r="AI20" s="214">
        <v>59820</v>
      </c>
      <c r="AJ20" s="214">
        <v>63960</v>
      </c>
      <c r="AK20" s="214">
        <v>68040</v>
      </c>
      <c r="AL20" t="s">
        <v>337</v>
      </c>
      <c r="AM20" t="s">
        <v>288</v>
      </c>
      <c r="AN20">
        <v>0</v>
      </c>
      <c r="AO20" t="s">
        <v>338</v>
      </c>
      <c r="AP20" t="s">
        <v>290</v>
      </c>
      <c r="AQ20">
        <v>33</v>
      </c>
    </row>
    <row r="21" spans="1:43">
      <c r="A21" t="str">
        <f t="shared" si="0"/>
        <v>5/30/2017 - 3/31/2018Bosque</v>
      </c>
      <c r="B21" t="s">
        <v>341</v>
      </c>
      <c r="C21" t="s">
        <v>106</v>
      </c>
      <c r="D21">
        <v>56600</v>
      </c>
      <c r="E21" s="210">
        <v>19850</v>
      </c>
      <c r="F21" s="210">
        <v>22650</v>
      </c>
      <c r="G21" s="210">
        <v>25500</v>
      </c>
      <c r="H21" s="210">
        <v>28300</v>
      </c>
      <c r="I21" s="210">
        <v>30600</v>
      </c>
      <c r="J21" s="210">
        <v>32850</v>
      </c>
      <c r="K21" s="210">
        <v>35100</v>
      </c>
      <c r="L21" s="210">
        <v>37400</v>
      </c>
      <c r="M21" s="214">
        <v>23820</v>
      </c>
      <c r="N21" s="214">
        <v>27180</v>
      </c>
      <c r="O21" s="214">
        <v>30600</v>
      </c>
      <c r="P21" s="214">
        <v>33960</v>
      </c>
      <c r="Q21" s="214">
        <v>36720</v>
      </c>
      <c r="R21" s="214">
        <v>39420</v>
      </c>
      <c r="S21" s="214">
        <v>42120</v>
      </c>
      <c r="T21" s="214">
        <v>44880</v>
      </c>
      <c r="U21" t="s">
        <v>286</v>
      </c>
      <c r="V21" s="210">
        <v>20350</v>
      </c>
      <c r="W21" s="210">
        <v>23250</v>
      </c>
      <c r="X21" s="210">
        <v>26150</v>
      </c>
      <c r="Y21" s="210">
        <v>29050</v>
      </c>
      <c r="Z21" s="210">
        <v>31400</v>
      </c>
      <c r="AA21" s="210">
        <v>33700</v>
      </c>
      <c r="AB21" s="210">
        <v>36050</v>
      </c>
      <c r="AC21" s="210">
        <v>38350</v>
      </c>
      <c r="AD21" s="214">
        <v>24420</v>
      </c>
      <c r="AE21" s="214">
        <v>27900</v>
      </c>
      <c r="AF21" s="214">
        <v>31380</v>
      </c>
      <c r="AG21" s="214">
        <v>34860</v>
      </c>
      <c r="AH21" s="214">
        <v>37680</v>
      </c>
      <c r="AI21" s="214">
        <v>40440</v>
      </c>
      <c r="AJ21" s="214">
        <v>43260</v>
      </c>
      <c r="AK21" s="214">
        <v>46020</v>
      </c>
      <c r="AL21" t="s">
        <v>340</v>
      </c>
      <c r="AM21" t="s">
        <v>288</v>
      </c>
      <c r="AN21">
        <v>0</v>
      </c>
      <c r="AO21" t="s">
        <v>341</v>
      </c>
      <c r="AP21" t="s">
        <v>290</v>
      </c>
      <c r="AQ21">
        <v>35</v>
      </c>
    </row>
    <row r="22" spans="1:43">
      <c r="A22" t="str">
        <f t="shared" si="0"/>
        <v>5/30/2017 - 3/31/2018Bowie</v>
      </c>
      <c r="B22" t="s">
        <v>344</v>
      </c>
      <c r="C22" t="s">
        <v>84</v>
      </c>
      <c r="D22">
        <v>52600</v>
      </c>
      <c r="E22" s="210">
        <v>19000</v>
      </c>
      <c r="F22" s="210">
        <v>21700</v>
      </c>
      <c r="G22" s="210">
        <v>24400</v>
      </c>
      <c r="H22" s="210">
        <v>27100</v>
      </c>
      <c r="I22" s="210">
        <v>29300</v>
      </c>
      <c r="J22" s="210">
        <v>31450</v>
      </c>
      <c r="K22" s="210">
        <v>33650</v>
      </c>
      <c r="L22" s="210">
        <v>35800</v>
      </c>
      <c r="M22" s="214">
        <v>22800</v>
      </c>
      <c r="N22" s="214">
        <v>26040</v>
      </c>
      <c r="O22" s="214">
        <v>29280</v>
      </c>
      <c r="P22" s="214">
        <v>32520</v>
      </c>
      <c r="Q22" s="214">
        <v>35160</v>
      </c>
      <c r="R22" s="214">
        <v>37740</v>
      </c>
      <c r="S22" s="214">
        <v>40380</v>
      </c>
      <c r="T22" s="214">
        <v>42960</v>
      </c>
      <c r="U22" t="s">
        <v>286</v>
      </c>
      <c r="V22" s="210">
        <v>20100</v>
      </c>
      <c r="W22" s="210">
        <v>22950</v>
      </c>
      <c r="X22" s="210">
        <v>25800</v>
      </c>
      <c r="Y22" s="210">
        <v>28650</v>
      </c>
      <c r="Z22" s="210">
        <v>30950</v>
      </c>
      <c r="AA22" s="210">
        <v>33250</v>
      </c>
      <c r="AB22" s="210">
        <v>35550</v>
      </c>
      <c r="AC22" s="210">
        <v>37850</v>
      </c>
      <c r="AD22" s="214">
        <v>24120</v>
      </c>
      <c r="AE22" s="214">
        <v>27540</v>
      </c>
      <c r="AF22" s="214">
        <v>30960</v>
      </c>
      <c r="AG22" s="214">
        <v>34380</v>
      </c>
      <c r="AH22" s="214">
        <v>37140</v>
      </c>
      <c r="AI22" s="214">
        <v>39900</v>
      </c>
      <c r="AJ22" s="214">
        <v>42660</v>
      </c>
      <c r="AK22" s="214">
        <v>45420</v>
      </c>
      <c r="AL22" t="s">
        <v>343</v>
      </c>
      <c r="AM22" t="s">
        <v>288</v>
      </c>
      <c r="AN22">
        <v>1</v>
      </c>
      <c r="AO22" t="s">
        <v>344</v>
      </c>
      <c r="AP22" t="s">
        <v>290</v>
      </c>
      <c r="AQ22">
        <v>37</v>
      </c>
    </row>
    <row r="23" spans="1:43">
      <c r="A23" t="str">
        <f t="shared" si="0"/>
        <v>5/30/2017 - 3/31/2018Brazoria</v>
      </c>
      <c r="B23" t="s">
        <v>347</v>
      </c>
      <c r="C23" t="s">
        <v>107</v>
      </c>
      <c r="D23">
        <v>85600</v>
      </c>
      <c r="E23" s="210">
        <v>30000</v>
      </c>
      <c r="F23" s="210">
        <v>34250</v>
      </c>
      <c r="G23" s="210">
        <v>38550</v>
      </c>
      <c r="H23" s="210">
        <v>42800</v>
      </c>
      <c r="I23" s="210">
        <v>46250</v>
      </c>
      <c r="J23" s="210">
        <v>49650</v>
      </c>
      <c r="K23" s="210">
        <v>53100</v>
      </c>
      <c r="L23" s="210">
        <v>56500</v>
      </c>
      <c r="M23" s="214">
        <v>36000</v>
      </c>
      <c r="N23" s="214">
        <v>41100</v>
      </c>
      <c r="O23" s="214">
        <v>46260</v>
      </c>
      <c r="P23" s="214">
        <v>51360</v>
      </c>
      <c r="Q23" s="214">
        <v>55500</v>
      </c>
      <c r="R23" s="214">
        <v>59580</v>
      </c>
      <c r="S23" s="214">
        <v>63720</v>
      </c>
      <c r="T23" s="214">
        <v>67800</v>
      </c>
      <c r="U23" t="s">
        <v>301</v>
      </c>
      <c r="AL23" t="s">
        <v>346</v>
      </c>
      <c r="AM23" t="s">
        <v>288</v>
      </c>
      <c r="AN23">
        <v>1</v>
      </c>
      <c r="AO23" t="s">
        <v>347</v>
      </c>
      <c r="AP23" t="s">
        <v>290</v>
      </c>
      <c r="AQ23">
        <v>39</v>
      </c>
    </row>
    <row r="24" spans="1:43">
      <c r="A24" t="str">
        <f t="shared" si="0"/>
        <v>5/30/2017 - 3/31/2018Brazos</v>
      </c>
      <c r="B24" t="s">
        <v>350</v>
      </c>
      <c r="C24" t="s">
        <v>34</v>
      </c>
      <c r="D24">
        <v>60400</v>
      </c>
      <c r="E24" s="210">
        <v>21150</v>
      </c>
      <c r="F24" s="210">
        <v>24200</v>
      </c>
      <c r="G24" s="210">
        <v>27200</v>
      </c>
      <c r="H24" s="210">
        <v>30200</v>
      </c>
      <c r="I24" s="210">
        <v>32650</v>
      </c>
      <c r="J24" s="210">
        <v>35050</v>
      </c>
      <c r="K24" s="210">
        <v>37450</v>
      </c>
      <c r="L24" s="210">
        <v>39900</v>
      </c>
      <c r="M24" s="214">
        <v>25380</v>
      </c>
      <c r="N24" s="214">
        <v>29040</v>
      </c>
      <c r="O24" s="214">
        <v>32640</v>
      </c>
      <c r="P24" s="214">
        <v>36240</v>
      </c>
      <c r="Q24" s="214">
        <v>39180</v>
      </c>
      <c r="R24" s="214">
        <v>42060</v>
      </c>
      <c r="S24" s="214">
        <v>44940</v>
      </c>
      <c r="T24" s="214">
        <v>47880</v>
      </c>
      <c r="U24" t="s">
        <v>286</v>
      </c>
      <c r="V24" s="210">
        <v>21700</v>
      </c>
      <c r="W24" s="210">
        <v>24800</v>
      </c>
      <c r="X24" s="210">
        <v>27900</v>
      </c>
      <c r="Y24" s="210">
        <v>31000</v>
      </c>
      <c r="Z24" s="210">
        <v>33500</v>
      </c>
      <c r="AA24" s="210">
        <v>36000</v>
      </c>
      <c r="AB24" s="210">
        <v>38450</v>
      </c>
      <c r="AC24" s="210">
        <v>40950</v>
      </c>
      <c r="AD24" s="214">
        <v>26040</v>
      </c>
      <c r="AE24" s="214">
        <v>29760</v>
      </c>
      <c r="AF24" s="214">
        <v>33480</v>
      </c>
      <c r="AG24" s="214">
        <v>37200</v>
      </c>
      <c r="AH24" s="214">
        <v>40200</v>
      </c>
      <c r="AI24" s="214">
        <v>43200</v>
      </c>
      <c r="AJ24" s="214">
        <v>46140</v>
      </c>
      <c r="AK24" s="214">
        <v>49140</v>
      </c>
      <c r="AL24" t="s">
        <v>349</v>
      </c>
      <c r="AM24" t="s">
        <v>288</v>
      </c>
      <c r="AN24">
        <v>1</v>
      </c>
      <c r="AO24" t="s">
        <v>350</v>
      </c>
      <c r="AP24" t="s">
        <v>290</v>
      </c>
      <c r="AQ24">
        <v>41</v>
      </c>
    </row>
    <row r="25" spans="1:43">
      <c r="A25" t="str">
        <f t="shared" si="0"/>
        <v>5/30/2017 - 3/31/2018Brewster</v>
      </c>
      <c r="B25" t="s">
        <v>353</v>
      </c>
      <c r="C25" t="s">
        <v>108</v>
      </c>
      <c r="D25">
        <v>55300</v>
      </c>
      <c r="E25" s="210">
        <v>19400</v>
      </c>
      <c r="F25" s="210">
        <v>22150</v>
      </c>
      <c r="G25" s="210">
        <v>24900</v>
      </c>
      <c r="H25" s="210">
        <v>27650</v>
      </c>
      <c r="I25" s="210">
        <v>29900</v>
      </c>
      <c r="J25" s="210">
        <v>32100</v>
      </c>
      <c r="K25" s="210">
        <v>34300</v>
      </c>
      <c r="L25" s="210">
        <v>36500</v>
      </c>
      <c r="M25" s="214">
        <v>23280</v>
      </c>
      <c r="N25" s="214">
        <v>26580</v>
      </c>
      <c r="O25" s="214">
        <v>29880</v>
      </c>
      <c r="P25" s="214">
        <v>33180</v>
      </c>
      <c r="Q25" s="214">
        <v>35880</v>
      </c>
      <c r="R25" s="214">
        <v>38520</v>
      </c>
      <c r="S25" s="214">
        <v>41160</v>
      </c>
      <c r="T25" s="214">
        <v>43800</v>
      </c>
      <c r="U25" t="s">
        <v>286</v>
      </c>
      <c r="V25" s="210">
        <v>23200</v>
      </c>
      <c r="W25" s="210">
        <v>26500</v>
      </c>
      <c r="X25" s="210">
        <v>29800</v>
      </c>
      <c r="Y25" s="210">
        <v>33100</v>
      </c>
      <c r="Z25" s="210">
        <v>35750</v>
      </c>
      <c r="AA25" s="210">
        <v>38400</v>
      </c>
      <c r="AB25" s="210">
        <v>41050</v>
      </c>
      <c r="AC25" s="210">
        <v>43700</v>
      </c>
      <c r="AD25" s="214">
        <v>27840</v>
      </c>
      <c r="AE25" s="214">
        <v>31800</v>
      </c>
      <c r="AF25" s="214">
        <v>35760</v>
      </c>
      <c r="AG25" s="214">
        <v>39720</v>
      </c>
      <c r="AH25" s="214">
        <v>42900</v>
      </c>
      <c r="AI25" s="214">
        <v>46080</v>
      </c>
      <c r="AJ25" s="214">
        <v>49260</v>
      </c>
      <c r="AK25" s="214">
        <v>52440</v>
      </c>
      <c r="AL25" t="s">
        <v>352</v>
      </c>
      <c r="AM25" t="s">
        <v>288</v>
      </c>
      <c r="AN25">
        <v>0</v>
      </c>
      <c r="AO25" t="s">
        <v>353</v>
      </c>
      <c r="AP25" t="s">
        <v>290</v>
      </c>
      <c r="AQ25">
        <v>43</v>
      </c>
    </row>
    <row r="26" spans="1:43">
      <c r="A26" t="str">
        <f t="shared" si="0"/>
        <v>5/30/2017 - 3/31/2018Briscoe</v>
      </c>
      <c r="B26" t="s">
        <v>356</v>
      </c>
      <c r="C26" t="s">
        <v>109</v>
      </c>
      <c r="D26">
        <v>52500</v>
      </c>
      <c r="E26" s="210">
        <v>19000</v>
      </c>
      <c r="F26" s="210">
        <v>21700</v>
      </c>
      <c r="G26" s="210">
        <v>24400</v>
      </c>
      <c r="H26" s="210">
        <v>27100</v>
      </c>
      <c r="I26" s="210">
        <v>29300</v>
      </c>
      <c r="J26" s="210">
        <v>31450</v>
      </c>
      <c r="K26" s="210">
        <v>33650</v>
      </c>
      <c r="L26" s="210">
        <v>35800</v>
      </c>
      <c r="M26" s="214">
        <v>22800</v>
      </c>
      <c r="N26" s="214">
        <v>26040</v>
      </c>
      <c r="O26" s="214">
        <v>29280</v>
      </c>
      <c r="P26" s="214">
        <v>32520</v>
      </c>
      <c r="Q26" s="214">
        <v>35160</v>
      </c>
      <c r="R26" s="214">
        <v>37740</v>
      </c>
      <c r="S26" s="214">
        <v>40380</v>
      </c>
      <c r="T26" s="214">
        <v>42960</v>
      </c>
      <c r="U26" t="s">
        <v>286</v>
      </c>
      <c r="V26" s="210">
        <v>19050</v>
      </c>
      <c r="W26" s="210">
        <v>21750</v>
      </c>
      <c r="X26" s="210">
        <v>24450</v>
      </c>
      <c r="Y26" s="210">
        <v>27150</v>
      </c>
      <c r="Z26" s="210">
        <v>29350</v>
      </c>
      <c r="AA26" s="210">
        <v>31500</v>
      </c>
      <c r="AB26" s="210">
        <v>33700</v>
      </c>
      <c r="AC26" s="210">
        <v>35850</v>
      </c>
      <c r="AD26" s="214">
        <v>22860</v>
      </c>
      <c r="AE26" s="214">
        <v>26100</v>
      </c>
      <c r="AF26" s="214">
        <v>29340</v>
      </c>
      <c r="AG26" s="214">
        <v>32580</v>
      </c>
      <c r="AH26" s="214">
        <v>35220</v>
      </c>
      <c r="AI26" s="214">
        <v>37800</v>
      </c>
      <c r="AJ26" s="214">
        <v>40440</v>
      </c>
      <c r="AK26" s="214">
        <v>43020</v>
      </c>
      <c r="AL26" t="s">
        <v>355</v>
      </c>
      <c r="AM26" t="s">
        <v>288</v>
      </c>
      <c r="AN26">
        <v>0</v>
      </c>
      <c r="AO26" t="s">
        <v>356</v>
      </c>
      <c r="AP26" t="s">
        <v>290</v>
      </c>
      <c r="AQ26">
        <v>45</v>
      </c>
    </row>
    <row r="27" spans="1:43">
      <c r="A27" t="str">
        <f t="shared" si="0"/>
        <v>5/30/2017 - 3/31/2018Brooks</v>
      </c>
      <c r="B27" t="s">
        <v>359</v>
      </c>
      <c r="C27" t="s">
        <v>110</v>
      </c>
      <c r="D27">
        <v>28200</v>
      </c>
      <c r="E27" s="210">
        <v>19000</v>
      </c>
      <c r="F27" s="210">
        <v>21700</v>
      </c>
      <c r="G27" s="210">
        <v>24400</v>
      </c>
      <c r="H27" s="210">
        <v>27100</v>
      </c>
      <c r="I27" s="210">
        <v>29300</v>
      </c>
      <c r="J27" s="210">
        <v>31450</v>
      </c>
      <c r="K27" s="210">
        <v>33650</v>
      </c>
      <c r="L27" s="210">
        <v>35800</v>
      </c>
      <c r="M27" s="214">
        <v>22800</v>
      </c>
      <c r="N27" s="214">
        <v>26040</v>
      </c>
      <c r="O27" s="214">
        <v>29280</v>
      </c>
      <c r="P27" s="214">
        <v>32520</v>
      </c>
      <c r="Q27" s="214">
        <v>35160</v>
      </c>
      <c r="R27" s="214">
        <v>37740</v>
      </c>
      <c r="S27" s="214">
        <v>40380</v>
      </c>
      <c r="T27" s="214">
        <v>42960</v>
      </c>
      <c r="U27" t="s">
        <v>301</v>
      </c>
      <c r="AL27" t="s">
        <v>358</v>
      </c>
      <c r="AM27" t="s">
        <v>288</v>
      </c>
      <c r="AN27">
        <v>0</v>
      </c>
      <c r="AO27" t="s">
        <v>359</v>
      </c>
      <c r="AP27" t="s">
        <v>290</v>
      </c>
      <c r="AQ27">
        <v>47</v>
      </c>
    </row>
    <row r="28" spans="1:43">
      <c r="A28" t="str">
        <f t="shared" si="0"/>
        <v>5/30/2017 - 3/31/2018Brown</v>
      </c>
      <c r="B28" t="s">
        <v>362</v>
      </c>
      <c r="C28" t="s">
        <v>111</v>
      </c>
      <c r="D28">
        <v>49200</v>
      </c>
      <c r="E28" s="210">
        <v>19000</v>
      </c>
      <c r="F28" s="210">
        <v>21700</v>
      </c>
      <c r="G28" s="210">
        <v>24400</v>
      </c>
      <c r="H28" s="210">
        <v>27100</v>
      </c>
      <c r="I28" s="210">
        <v>29300</v>
      </c>
      <c r="J28" s="210">
        <v>31450</v>
      </c>
      <c r="K28" s="210">
        <v>33650</v>
      </c>
      <c r="L28" s="210">
        <v>35800</v>
      </c>
      <c r="M28" s="214">
        <v>22800</v>
      </c>
      <c r="N28" s="214">
        <v>26040</v>
      </c>
      <c r="O28" s="214">
        <v>29280</v>
      </c>
      <c r="P28" s="214">
        <v>32520</v>
      </c>
      <c r="Q28" s="214">
        <v>35160</v>
      </c>
      <c r="R28" s="214">
        <v>37740</v>
      </c>
      <c r="S28" s="214">
        <v>40380</v>
      </c>
      <c r="T28" s="214">
        <v>42960</v>
      </c>
      <c r="U28" t="s">
        <v>301</v>
      </c>
      <c r="AL28" t="s">
        <v>361</v>
      </c>
      <c r="AM28" t="s">
        <v>288</v>
      </c>
      <c r="AN28">
        <v>0</v>
      </c>
      <c r="AO28" t="s">
        <v>362</v>
      </c>
      <c r="AP28" t="s">
        <v>290</v>
      </c>
      <c r="AQ28">
        <v>49</v>
      </c>
    </row>
    <row r="29" spans="1:43">
      <c r="A29" t="str">
        <f t="shared" si="0"/>
        <v>5/30/2017 - 3/31/2018Burleson</v>
      </c>
      <c r="B29" t="s">
        <v>364</v>
      </c>
      <c r="C29" t="s">
        <v>35</v>
      </c>
      <c r="D29">
        <v>60400</v>
      </c>
      <c r="E29" s="210">
        <v>21150</v>
      </c>
      <c r="F29" s="210">
        <v>24200</v>
      </c>
      <c r="G29" s="210">
        <v>27200</v>
      </c>
      <c r="H29" s="210">
        <v>30200</v>
      </c>
      <c r="I29" s="210">
        <v>32650</v>
      </c>
      <c r="J29" s="210">
        <v>35050</v>
      </c>
      <c r="K29" s="210">
        <v>37450</v>
      </c>
      <c r="L29" s="210">
        <v>39900</v>
      </c>
      <c r="M29" s="214">
        <v>25380</v>
      </c>
      <c r="N29" s="214">
        <v>29040</v>
      </c>
      <c r="O29" s="214">
        <v>32640</v>
      </c>
      <c r="P29" s="214">
        <v>36240</v>
      </c>
      <c r="Q29" s="214">
        <v>39180</v>
      </c>
      <c r="R29" s="214">
        <v>42060</v>
      </c>
      <c r="S29" s="214">
        <v>44940</v>
      </c>
      <c r="T29" s="214">
        <v>47880</v>
      </c>
      <c r="U29" t="s">
        <v>286</v>
      </c>
      <c r="V29" s="210">
        <v>21700</v>
      </c>
      <c r="W29" s="210">
        <v>24800</v>
      </c>
      <c r="X29" s="210">
        <v>27900</v>
      </c>
      <c r="Y29" s="210">
        <v>31000</v>
      </c>
      <c r="Z29" s="210">
        <v>33500</v>
      </c>
      <c r="AA29" s="210">
        <v>36000</v>
      </c>
      <c r="AB29" s="210">
        <v>38450</v>
      </c>
      <c r="AC29" s="210">
        <v>40950</v>
      </c>
      <c r="AD29" s="214">
        <v>26040</v>
      </c>
      <c r="AE29" s="214">
        <v>29760</v>
      </c>
      <c r="AF29" s="214">
        <v>33480</v>
      </c>
      <c r="AG29" s="214">
        <v>37200</v>
      </c>
      <c r="AH29" s="214">
        <v>40200</v>
      </c>
      <c r="AI29" s="214">
        <v>43200</v>
      </c>
      <c r="AJ29" s="214">
        <v>46140</v>
      </c>
      <c r="AK29" s="214">
        <v>49140</v>
      </c>
      <c r="AL29" t="s">
        <v>363</v>
      </c>
      <c r="AM29" t="s">
        <v>288</v>
      </c>
      <c r="AN29">
        <v>1</v>
      </c>
      <c r="AO29" t="s">
        <v>364</v>
      </c>
      <c r="AP29" t="s">
        <v>290</v>
      </c>
      <c r="AQ29">
        <v>51</v>
      </c>
    </row>
    <row r="30" spans="1:43">
      <c r="A30" t="str">
        <f t="shared" si="0"/>
        <v>5/30/2017 - 3/31/2018Burnet</v>
      </c>
      <c r="B30" t="s">
        <v>367</v>
      </c>
      <c r="C30" t="s">
        <v>112</v>
      </c>
      <c r="D30">
        <v>61800</v>
      </c>
      <c r="E30" s="210">
        <v>21650</v>
      </c>
      <c r="F30" s="210">
        <v>24750</v>
      </c>
      <c r="G30" s="210">
        <v>27850</v>
      </c>
      <c r="H30" s="210">
        <v>30900</v>
      </c>
      <c r="I30" s="210">
        <v>33400</v>
      </c>
      <c r="J30" s="210">
        <v>35850</v>
      </c>
      <c r="K30" s="210">
        <v>38350</v>
      </c>
      <c r="L30" s="210">
        <v>40800</v>
      </c>
      <c r="M30" s="214">
        <v>25980</v>
      </c>
      <c r="N30" s="214">
        <v>29700</v>
      </c>
      <c r="O30" s="214">
        <v>33420</v>
      </c>
      <c r="P30" s="214">
        <v>37080</v>
      </c>
      <c r="Q30" s="214">
        <v>40080</v>
      </c>
      <c r="R30" s="214">
        <v>43020</v>
      </c>
      <c r="S30" s="214">
        <v>46020</v>
      </c>
      <c r="T30" s="214">
        <v>48960</v>
      </c>
      <c r="U30" t="s">
        <v>301</v>
      </c>
      <c r="AL30" t="s">
        <v>366</v>
      </c>
      <c r="AM30" t="s">
        <v>288</v>
      </c>
      <c r="AN30">
        <v>0</v>
      </c>
      <c r="AO30" t="s">
        <v>367</v>
      </c>
      <c r="AP30" t="s">
        <v>290</v>
      </c>
      <c r="AQ30">
        <v>53</v>
      </c>
    </row>
    <row r="31" spans="1:43">
      <c r="A31" t="str">
        <f t="shared" si="0"/>
        <v>5/30/2017 - 3/31/2018Caldwell</v>
      </c>
      <c r="B31" t="s">
        <v>369</v>
      </c>
      <c r="C31" t="s">
        <v>26</v>
      </c>
      <c r="D31">
        <v>81400</v>
      </c>
      <c r="E31" s="210">
        <v>28500</v>
      </c>
      <c r="F31" s="210">
        <v>32600</v>
      </c>
      <c r="G31" s="210">
        <v>36650</v>
      </c>
      <c r="H31" s="210">
        <v>40700</v>
      </c>
      <c r="I31" s="210">
        <v>44000</v>
      </c>
      <c r="J31" s="210">
        <v>47250</v>
      </c>
      <c r="K31" s="210">
        <v>50500</v>
      </c>
      <c r="L31" s="210">
        <v>53750</v>
      </c>
      <c r="M31" s="214">
        <v>34200</v>
      </c>
      <c r="N31" s="214">
        <v>39120</v>
      </c>
      <c r="O31" s="214">
        <v>43980</v>
      </c>
      <c r="P31" s="214">
        <v>48840</v>
      </c>
      <c r="Q31" s="214">
        <v>52800</v>
      </c>
      <c r="R31" s="214">
        <v>56700</v>
      </c>
      <c r="S31" s="214">
        <v>60600</v>
      </c>
      <c r="T31" s="214">
        <v>64500</v>
      </c>
      <c r="U31" t="s">
        <v>286</v>
      </c>
      <c r="V31" s="210">
        <v>29350</v>
      </c>
      <c r="W31" s="210">
        <v>33550</v>
      </c>
      <c r="X31" s="210">
        <v>37750</v>
      </c>
      <c r="Y31" s="210">
        <v>41900</v>
      </c>
      <c r="Z31" s="210">
        <v>45300</v>
      </c>
      <c r="AA31" s="210">
        <v>48650</v>
      </c>
      <c r="AB31" s="210">
        <v>52000</v>
      </c>
      <c r="AC31" s="210">
        <v>55350</v>
      </c>
      <c r="AD31" s="214">
        <v>35220</v>
      </c>
      <c r="AE31" s="214">
        <v>40260</v>
      </c>
      <c r="AF31" s="214">
        <v>45300</v>
      </c>
      <c r="AG31" s="214">
        <v>50280</v>
      </c>
      <c r="AH31" s="214">
        <v>54360</v>
      </c>
      <c r="AI31" s="214">
        <v>58380</v>
      </c>
      <c r="AJ31" s="214">
        <v>62400</v>
      </c>
      <c r="AK31" s="214">
        <v>66420</v>
      </c>
      <c r="AL31" t="s">
        <v>368</v>
      </c>
      <c r="AM31" t="s">
        <v>288</v>
      </c>
      <c r="AN31">
        <v>1</v>
      </c>
      <c r="AO31" t="s">
        <v>369</v>
      </c>
      <c r="AP31" t="s">
        <v>290</v>
      </c>
      <c r="AQ31">
        <v>55</v>
      </c>
    </row>
    <row r="32" spans="1:43">
      <c r="A32" t="str">
        <f t="shared" si="0"/>
        <v>5/30/2017 - 3/31/2018Calhoun</v>
      </c>
      <c r="B32" t="s">
        <v>372</v>
      </c>
      <c r="C32" t="s">
        <v>113</v>
      </c>
      <c r="D32">
        <v>59300</v>
      </c>
      <c r="E32" s="210">
        <v>20800</v>
      </c>
      <c r="F32" s="210">
        <v>23750</v>
      </c>
      <c r="G32" s="210">
        <v>26700</v>
      </c>
      <c r="H32" s="210">
        <v>29650</v>
      </c>
      <c r="I32" s="210">
        <v>32050</v>
      </c>
      <c r="J32" s="210">
        <v>34400</v>
      </c>
      <c r="K32" s="210">
        <v>36800</v>
      </c>
      <c r="L32" s="210">
        <v>39150</v>
      </c>
      <c r="M32" s="214">
        <v>24960</v>
      </c>
      <c r="N32" s="214">
        <v>28500</v>
      </c>
      <c r="O32" s="214">
        <v>32040</v>
      </c>
      <c r="P32" s="214">
        <v>35580</v>
      </c>
      <c r="Q32" s="214">
        <v>38460</v>
      </c>
      <c r="R32" s="214">
        <v>41280</v>
      </c>
      <c r="S32" s="214">
        <v>44160</v>
      </c>
      <c r="T32" s="214">
        <v>46980</v>
      </c>
      <c r="U32" t="s">
        <v>301</v>
      </c>
      <c r="AL32" t="s">
        <v>371</v>
      </c>
      <c r="AM32" t="s">
        <v>288</v>
      </c>
      <c r="AN32">
        <v>0</v>
      </c>
      <c r="AO32" t="s">
        <v>372</v>
      </c>
      <c r="AP32" t="s">
        <v>290</v>
      </c>
      <c r="AQ32">
        <v>57</v>
      </c>
    </row>
    <row r="33" spans="1:43">
      <c r="A33" t="str">
        <f t="shared" si="0"/>
        <v>5/30/2017 - 3/31/2018Callahan</v>
      </c>
      <c r="B33" t="s">
        <v>375</v>
      </c>
      <c r="C33" t="s">
        <v>12</v>
      </c>
      <c r="D33">
        <v>56100</v>
      </c>
      <c r="E33" s="210">
        <v>19650</v>
      </c>
      <c r="F33" s="210">
        <v>22450</v>
      </c>
      <c r="G33" s="210">
        <v>25250</v>
      </c>
      <c r="H33" s="210">
        <v>28050</v>
      </c>
      <c r="I33" s="210">
        <v>30300</v>
      </c>
      <c r="J33" s="210">
        <v>32550</v>
      </c>
      <c r="K33" s="210">
        <v>34800</v>
      </c>
      <c r="L33" s="210">
        <v>37050</v>
      </c>
      <c r="M33" s="214">
        <v>23580</v>
      </c>
      <c r="N33" s="214">
        <v>26940</v>
      </c>
      <c r="O33" s="214">
        <v>30300</v>
      </c>
      <c r="P33" s="214">
        <v>33660</v>
      </c>
      <c r="Q33" s="214">
        <v>36360</v>
      </c>
      <c r="R33" s="214">
        <v>39060</v>
      </c>
      <c r="S33" s="214">
        <v>41760</v>
      </c>
      <c r="T33" s="214">
        <v>44460</v>
      </c>
      <c r="U33" t="s">
        <v>286</v>
      </c>
      <c r="V33" s="210">
        <v>20300</v>
      </c>
      <c r="W33" s="210">
        <v>23200</v>
      </c>
      <c r="X33" s="210">
        <v>26100</v>
      </c>
      <c r="Y33" s="210">
        <v>29000</v>
      </c>
      <c r="Z33" s="210">
        <v>31350</v>
      </c>
      <c r="AA33" s="210">
        <v>33650</v>
      </c>
      <c r="AB33" s="210">
        <v>36000</v>
      </c>
      <c r="AC33" s="210">
        <v>38300</v>
      </c>
      <c r="AD33" s="214">
        <v>24360</v>
      </c>
      <c r="AE33" s="214">
        <v>27840</v>
      </c>
      <c r="AF33" s="214">
        <v>31320</v>
      </c>
      <c r="AG33" s="214">
        <v>34800</v>
      </c>
      <c r="AH33" s="214">
        <v>37620</v>
      </c>
      <c r="AI33" s="214">
        <v>40380</v>
      </c>
      <c r="AJ33" s="214">
        <v>43200</v>
      </c>
      <c r="AK33" s="214">
        <v>45960</v>
      </c>
      <c r="AL33" t="s">
        <v>374</v>
      </c>
      <c r="AM33" t="s">
        <v>288</v>
      </c>
      <c r="AN33">
        <v>1</v>
      </c>
      <c r="AO33" t="s">
        <v>375</v>
      </c>
      <c r="AP33" t="s">
        <v>290</v>
      </c>
      <c r="AQ33">
        <v>59</v>
      </c>
    </row>
    <row r="34" spans="1:43">
      <c r="A34" t="str">
        <f t="shared" si="0"/>
        <v>5/30/2017 - 3/31/2018Cameron</v>
      </c>
      <c r="B34" t="s">
        <v>378</v>
      </c>
      <c r="C34" t="s">
        <v>33</v>
      </c>
      <c r="D34">
        <v>37900</v>
      </c>
      <c r="E34" s="210">
        <v>19000</v>
      </c>
      <c r="F34" s="210">
        <v>21700</v>
      </c>
      <c r="G34" s="210">
        <v>24400</v>
      </c>
      <c r="H34" s="210">
        <v>27100</v>
      </c>
      <c r="I34" s="210">
        <v>29300</v>
      </c>
      <c r="J34" s="210">
        <v>31450</v>
      </c>
      <c r="K34" s="210">
        <v>33650</v>
      </c>
      <c r="L34" s="210">
        <v>35800</v>
      </c>
      <c r="M34" s="214">
        <v>22800</v>
      </c>
      <c r="N34" s="214">
        <v>26040</v>
      </c>
      <c r="O34" s="214">
        <v>29280</v>
      </c>
      <c r="P34" s="214">
        <v>32520</v>
      </c>
      <c r="Q34" s="214">
        <v>35160</v>
      </c>
      <c r="R34" s="214">
        <v>37740</v>
      </c>
      <c r="S34" s="214">
        <v>40380</v>
      </c>
      <c r="T34" s="214">
        <v>42960</v>
      </c>
      <c r="U34" t="s">
        <v>301</v>
      </c>
      <c r="AL34" t="s">
        <v>377</v>
      </c>
      <c r="AM34" t="s">
        <v>288</v>
      </c>
      <c r="AN34">
        <v>1</v>
      </c>
      <c r="AO34" t="s">
        <v>378</v>
      </c>
      <c r="AP34" t="s">
        <v>290</v>
      </c>
      <c r="AQ34">
        <v>61</v>
      </c>
    </row>
    <row r="35" spans="1:43">
      <c r="A35" t="str">
        <f t="shared" si="0"/>
        <v>5/30/2017 - 3/31/2018Camp</v>
      </c>
      <c r="B35" t="s">
        <v>381</v>
      </c>
      <c r="C35" t="s">
        <v>114</v>
      </c>
      <c r="D35">
        <v>48400</v>
      </c>
      <c r="E35" s="210">
        <v>19000</v>
      </c>
      <c r="F35" s="210">
        <v>21700</v>
      </c>
      <c r="G35" s="210">
        <v>24400</v>
      </c>
      <c r="H35" s="210">
        <v>27100</v>
      </c>
      <c r="I35" s="210">
        <v>29300</v>
      </c>
      <c r="J35" s="210">
        <v>31450</v>
      </c>
      <c r="K35" s="210">
        <v>33650</v>
      </c>
      <c r="L35" s="210">
        <v>35800</v>
      </c>
      <c r="M35" s="214">
        <v>22800</v>
      </c>
      <c r="N35" s="214">
        <v>26040</v>
      </c>
      <c r="O35" s="214">
        <v>29280</v>
      </c>
      <c r="P35" s="214">
        <v>32520</v>
      </c>
      <c r="Q35" s="214">
        <v>35160</v>
      </c>
      <c r="R35" s="214">
        <v>37740</v>
      </c>
      <c r="S35" s="214">
        <v>40380</v>
      </c>
      <c r="T35" s="214">
        <v>42960</v>
      </c>
      <c r="U35" t="s">
        <v>301</v>
      </c>
      <c r="AL35" t="s">
        <v>380</v>
      </c>
      <c r="AM35" t="s">
        <v>288</v>
      </c>
      <c r="AN35">
        <v>0</v>
      </c>
      <c r="AO35" t="s">
        <v>381</v>
      </c>
      <c r="AP35" t="s">
        <v>290</v>
      </c>
      <c r="AQ35">
        <v>63</v>
      </c>
    </row>
    <row r="36" spans="1:43">
      <c r="A36" t="str">
        <f t="shared" si="0"/>
        <v>5/30/2017 - 3/31/2018Carson</v>
      </c>
      <c r="B36" t="s">
        <v>383</v>
      </c>
      <c r="C36" t="s">
        <v>22</v>
      </c>
      <c r="D36">
        <v>65300</v>
      </c>
      <c r="E36" s="210">
        <v>22900</v>
      </c>
      <c r="F36" s="210">
        <v>26150</v>
      </c>
      <c r="G36" s="210">
        <v>29400</v>
      </c>
      <c r="H36" s="210">
        <v>32650</v>
      </c>
      <c r="I36" s="210">
        <v>35300</v>
      </c>
      <c r="J36" s="210">
        <v>37900</v>
      </c>
      <c r="K36" s="210">
        <v>40500</v>
      </c>
      <c r="L36" s="210">
        <v>43100</v>
      </c>
      <c r="M36" s="214">
        <v>27480</v>
      </c>
      <c r="N36" s="214">
        <v>31380</v>
      </c>
      <c r="O36" s="214">
        <v>35280</v>
      </c>
      <c r="P36" s="214">
        <v>39180</v>
      </c>
      <c r="Q36" s="214">
        <v>42360</v>
      </c>
      <c r="R36" s="214">
        <v>45480</v>
      </c>
      <c r="S36" s="214">
        <v>48600</v>
      </c>
      <c r="T36" s="214">
        <v>51720</v>
      </c>
      <c r="U36" t="s">
        <v>301</v>
      </c>
      <c r="AL36" t="s">
        <v>382</v>
      </c>
      <c r="AM36" t="s">
        <v>288</v>
      </c>
      <c r="AN36">
        <v>1</v>
      </c>
      <c r="AO36" t="s">
        <v>383</v>
      </c>
      <c r="AP36" t="s">
        <v>290</v>
      </c>
      <c r="AQ36">
        <v>65</v>
      </c>
    </row>
    <row r="37" spans="1:43">
      <c r="A37" t="str">
        <f t="shared" si="0"/>
        <v>5/30/2017 - 3/31/2018Cass</v>
      </c>
      <c r="B37" t="s">
        <v>386</v>
      </c>
      <c r="C37" t="s">
        <v>115</v>
      </c>
      <c r="D37">
        <v>48400</v>
      </c>
      <c r="E37" s="210">
        <v>19000</v>
      </c>
      <c r="F37" s="210">
        <v>21700</v>
      </c>
      <c r="G37" s="210">
        <v>24400</v>
      </c>
      <c r="H37" s="210">
        <v>27100</v>
      </c>
      <c r="I37" s="210">
        <v>29300</v>
      </c>
      <c r="J37" s="210">
        <v>31450</v>
      </c>
      <c r="K37" s="210">
        <v>33650</v>
      </c>
      <c r="L37" s="210">
        <v>35800</v>
      </c>
      <c r="M37" s="214">
        <v>22800</v>
      </c>
      <c r="N37" s="214">
        <v>26040</v>
      </c>
      <c r="O37" s="214">
        <v>29280</v>
      </c>
      <c r="P37" s="214">
        <v>32520</v>
      </c>
      <c r="Q37" s="214">
        <v>35160</v>
      </c>
      <c r="R37" s="214">
        <v>37740</v>
      </c>
      <c r="S37" s="214">
        <v>40380</v>
      </c>
      <c r="T37" s="214">
        <v>42960</v>
      </c>
      <c r="U37" t="s">
        <v>301</v>
      </c>
      <c r="AL37" t="s">
        <v>385</v>
      </c>
      <c r="AM37" t="s">
        <v>288</v>
      </c>
      <c r="AN37">
        <v>0</v>
      </c>
      <c r="AO37" t="s">
        <v>386</v>
      </c>
      <c r="AP37" t="s">
        <v>290</v>
      </c>
      <c r="AQ37">
        <v>67</v>
      </c>
    </row>
    <row r="38" spans="1:43">
      <c r="A38" t="str">
        <f t="shared" si="0"/>
        <v>5/30/2017 - 3/31/2018Castro</v>
      </c>
      <c r="B38" t="s">
        <v>389</v>
      </c>
      <c r="C38" t="s">
        <v>116</v>
      </c>
      <c r="D38">
        <v>46200</v>
      </c>
      <c r="E38" s="210">
        <v>19000</v>
      </c>
      <c r="F38" s="210">
        <v>21700</v>
      </c>
      <c r="G38" s="210">
        <v>24400</v>
      </c>
      <c r="H38" s="210">
        <v>27100</v>
      </c>
      <c r="I38" s="210">
        <v>29300</v>
      </c>
      <c r="J38" s="210">
        <v>31450</v>
      </c>
      <c r="K38" s="210">
        <v>33650</v>
      </c>
      <c r="L38" s="210">
        <v>35800</v>
      </c>
      <c r="M38" s="214">
        <v>22800</v>
      </c>
      <c r="N38" s="214">
        <v>26040</v>
      </c>
      <c r="O38" s="214">
        <v>29280</v>
      </c>
      <c r="P38" s="214">
        <v>32520</v>
      </c>
      <c r="Q38" s="214">
        <v>35160</v>
      </c>
      <c r="R38" s="214">
        <v>37740</v>
      </c>
      <c r="S38" s="214">
        <v>40380</v>
      </c>
      <c r="T38" s="214">
        <v>42960</v>
      </c>
      <c r="U38" t="s">
        <v>301</v>
      </c>
      <c r="AL38" t="s">
        <v>388</v>
      </c>
      <c r="AM38" t="s">
        <v>288</v>
      </c>
      <c r="AN38">
        <v>0</v>
      </c>
      <c r="AO38" t="s">
        <v>389</v>
      </c>
      <c r="AP38" t="s">
        <v>290</v>
      </c>
      <c r="AQ38">
        <v>69</v>
      </c>
    </row>
    <row r="39" spans="1:43">
      <c r="A39" t="str">
        <f t="shared" si="0"/>
        <v>5/30/2017 - 3/31/2018Chambers</v>
      </c>
      <c r="B39" t="s">
        <v>392</v>
      </c>
      <c r="C39" t="s">
        <v>52</v>
      </c>
      <c r="D39">
        <v>71500</v>
      </c>
      <c r="E39" s="210">
        <v>25050</v>
      </c>
      <c r="F39" s="210">
        <v>28600</v>
      </c>
      <c r="G39" s="210">
        <v>32200</v>
      </c>
      <c r="H39" s="210">
        <v>35750</v>
      </c>
      <c r="I39" s="210">
        <v>38650</v>
      </c>
      <c r="J39" s="210">
        <v>41500</v>
      </c>
      <c r="K39" s="210">
        <v>44350</v>
      </c>
      <c r="L39" s="210">
        <v>47200</v>
      </c>
      <c r="M39" s="214">
        <v>30060</v>
      </c>
      <c r="N39" s="214">
        <v>34320</v>
      </c>
      <c r="O39" s="214">
        <v>38640</v>
      </c>
      <c r="P39" s="214">
        <v>42900</v>
      </c>
      <c r="Q39" s="214">
        <v>46380</v>
      </c>
      <c r="R39" s="214">
        <v>49800</v>
      </c>
      <c r="S39" s="214">
        <v>53220</v>
      </c>
      <c r="T39" s="214">
        <v>56640</v>
      </c>
      <c r="U39" t="s">
        <v>301</v>
      </c>
      <c r="AL39" t="s">
        <v>391</v>
      </c>
      <c r="AM39" t="s">
        <v>288</v>
      </c>
      <c r="AN39">
        <v>1</v>
      </c>
      <c r="AO39" t="s">
        <v>392</v>
      </c>
      <c r="AP39" t="s">
        <v>290</v>
      </c>
      <c r="AQ39">
        <v>71</v>
      </c>
    </row>
    <row r="40" spans="1:43">
      <c r="A40" t="str">
        <f t="shared" si="0"/>
        <v>5/30/2017 - 3/31/2018Cherokee</v>
      </c>
      <c r="B40" t="s">
        <v>395</v>
      </c>
      <c r="C40" t="s">
        <v>117</v>
      </c>
      <c r="D40">
        <v>48600</v>
      </c>
      <c r="E40" s="210">
        <v>19000</v>
      </c>
      <c r="F40" s="210">
        <v>21700</v>
      </c>
      <c r="G40" s="210">
        <v>24400</v>
      </c>
      <c r="H40" s="210">
        <v>27100</v>
      </c>
      <c r="I40" s="210">
        <v>29300</v>
      </c>
      <c r="J40" s="210">
        <v>31450</v>
      </c>
      <c r="K40" s="210">
        <v>33650</v>
      </c>
      <c r="L40" s="210">
        <v>35800</v>
      </c>
      <c r="M40" s="214">
        <v>22800</v>
      </c>
      <c r="N40" s="214">
        <v>26040</v>
      </c>
      <c r="O40" s="214">
        <v>29280</v>
      </c>
      <c r="P40" s="214">
        <v>32520</v>
      </c>
      <c r="Q40" s="214">
        <v>35160</v>
      </c>
      <c r="R40" s="214">
        <v>37740</v>
      </c>
      <c r="S40" s="214">
        <v>40380</v>
      </c>
      <c r="T40" s="214">
        <v>42960</v>
      </c>
      <c r="U40" t="s">
        <v>301</v>
      </c>
      <c r="AL40" t="s">
        <v>394</v>
      </c>
      <c r="AM40" t="s">
        <v>288</v>
      </c>
      <c r="AN40">
        <v>0</v>
      </c>
      <c r="AO40" t="s">
        <v>395</v>
      </c>
      <c r="AP40" t="s">
        <v>290</v>
      </c>
      <c r="AQ40">
        <v>73</v>
      </c>
    </row>
    <row r="41" spans="1:43">
      <c r="A41" t="str">
        <f t="shared" si="0"/>
        <v>5/30/2017 - 3/31/2018Childress</v>
      </c>
      <c r="B41" t="s">
        <v>398</v>
      </c>
      <c r="C41" t="s">
        <v>118</v>
      </c>
      <c r="D41">
        <v>56400</v>
      </c>
      <c r="E41" s="210">
        <v>19900</v>
      </c>
      <c r="F41" s="210">
        <v>22750</v>
      </c>
      <c r="G41" s="210">
        <v>25600</v>
      </c>
      <c r="H41" s="210">
        <v>28400</v>
      </c>
      <c r="I41" s="210">
        <v>30700</v>
      </c>
      <c r="J41" s="210">
        <v>32950</v>
      </c>
      <c r="K41" s="210">
        <v>35250</v>
      </c>
      <c r="L41" s="210">
        <v>37500</v>
      </c>
      <c r="M41" s="214">
        <v>23880</v>
      </c>
      <c r="N41" s="214">
        <v>27300</v>
      </c>
      <c r="O41" s="214">
        <v>30720</v>
      </c>
      <c r="P41" s="214">
        <v>34080</v>
      </c>
      <c r="Q41" s="214">
        <v>36840</v>
      </c>
      <c r="R41" s="214">
        <v>39540</v>
      </c>
      <c r="S41" s="214">
        <v>42300</v>
      </c>
      <c r="T41" s="214">
        <v>45000</v>
      </c>
      <c r="U41" t="s">
        <v>286</v>
      </c>
      <c r="V41" s="210">
        <v>21600</v>
      </c>
      <c r="W41" s="210">
        <v>24700</v>
      </c>
      <c r="X41" s="210">
        <v>27800</v>
      </c>
      <c r="Y41" s="210">
        <v>30850</v>
      </c>
      <c r="Z41" s="210">
        <v>33350</v>
      </c>
      <c r="AA41" s="210">
        <v>35800</v>
      </c>
      <c r="AB41" s="210">
        <v>38300</v>
      </c>
      <c r="AC41" s="210">
        <v>40750</v>
      </c>
      <c r="AD41" s="214">
        <v>25920</v>
      </c>
      <c r="AE41" s="214">
        <v>29640</v>
      </c>
      <c r="AF41" s="214">
        <v>33360</v>
      </c>
      <c r="AG41" s="214">
        <v>37020</v>
      </c>
      <c r="AH41" s="214">
        <v>40020</v>
      </c>
      <c r="AI41" s="214">
        <v>42960</v>
      </c>
      <c r="AJ41" s="214">
        <v>45960</v>
      </c>
      <c r="AK41" s="214">
        <v>48900</v>
      </c>
      <c r="AL41" t="s">
        <v>397</v>
      </c>
      <c r="AM41" t="s">
        <v>288</v>
      </c>
      <c r="AN41">
        <v>0</v>
      </c>
      <c r="AO41" t="s">
        <v>398</v>
      </c>
      <c r="AP41" t="s">
        <v>290</v>
      </c>
      <c r="AQ41">
        <v>75</v>
      </c>
    </row>
    <row r="42" spans="1:43">
      <c r="A42" t="str">
        <f t="shared" si="0"/>
        <v>5/30/2017 - 3/31/2018Clay</v>
      </c>
      <c r="B42" t="s">
        <v>400</v>
      </c>
      <c r="C42" t="s">
        <v>93</v>
      </c>
      <c r="D42">
        <v>58700</v>
      </c>
      <c r="E42" s="210">
        <v>20550</v>
      </c>
      <c r="F42" s="210">
        <v>23500</v>
      </c>
      <c r="G42" s="210">
        <v>26450</v>
      </c>
      <c r="H42" s="210">
        <v>29350</v>
      </c>
      <c r="I42" s="210">
        <v>31700</v>
      </c>
      <c r="J42" s="210">
        <v>34050</v>
      </c>
      <c r="K42" s="210">
        <v>36400</v>
      </c>
      <c r="L42" s="210">
        <v>38750</v>
      </c>
      <c r="M42" s="214">
        <v>24660</v>
      </c>
      <c r="N42" s="214">
        <v>28200</v>
      </c>
      <c r="O42" s="214">
        <v>31740</v>
      </c>
      <c r="P42" s="214">
        <v>35220</v>
      </c>
      <c r="Q42" s="214">
        <v>38040</v>
      </c>
      <c r="R42" s="214">
        <v>40860</v>
      </c>
      <c r="S42" s="214">
        <v>43680</v>
      </c>
      <c r="T42" s="214">
        <v>46500</v>
      </c>
      <c r="U42" t="s">
        <v>301</v>
      </c>
      <c r="AL42" t="s">
        <v>399</v>
      </c>
      <c r="AM42" t="s">
        <v>288</v>
      </c>
      <c r="AN42">
        <v>1</v>
      </c>
      <c r="AO42" t="s">
        <v>400</v>
      </c>
      <c r="AP42" t="s">
        <v>290</v>
      </c>
      <c r="AQ42">
        <v>77</v>
      </c>
    </row>
    <row r="43" spans="1:43">
      <c r="A43" t="str">
        <f t="shared" si="0"/>
        <v>5/30/2017 - 3/31/2018Cochran</v>
      </c>
      <c r="B43" t="s">
        <v>403</v>
      </c>
      <c r="C43" t="s">
        <v>119</v>
      </c>
      <c r="D43">
        <v>46100</v>
      </c>
      <c r="E43" s="210">
        <v>19000</v>
      </c>
      <c r="F43" s="210">
        <v>21700</v>
      </c>
      <c r="G43" s="210">
        <v>24400</v>
      </c>
      <c r="H43" s="210">
        <v>27100</v>
      </c>
      <c r="I43" s="210">
        <v>29300</v>
      </c>
      <c r="J43" s="210">
        <v>31450</v>
      </c>
      <c r="K43" s="210">
        <v>33650</v>
      </c>
      <c r="L43" s="210">
        <v>35800</v>
      </c>
      <c r="M43" s="214">
        <v>22800</v>
      </c>
      <c r="N43" s="214">
        <v>26040</v>
      </c>
      <c r="O43" s="214">
        <v>29280</v>
      </c>
      <c r="P43" s="214">
        <v>32520</v>
      </c>
      <c r="Q43" s="214">
        <v>35160</v>
      </c>
      <c r="R43" s="214">
        <v>37740</v>
      </c>
      <c r="S43" s="214">
        <v>40380</v>
      </c>
      <c r="T43" s="214">
        <v>42960</v>
      </c>
      <c r="U43" t="s">
        <v>286</v>
      </c>
      <c r="V43" s="210">
        <v>20000</v>
      </c>
      <c r="W43" s="210">
        <v>22850</v>
      </c>
      <c r="X43" s="210">
        <v>25700</v>
      </c>
      <c r="Y43" s="210">
        <v>28550</v>
      </c>
      <c r="Z43" s="210">
        <v>30850</v>
      </c>
      <c r="AA43" s="210">
        <v>33150</v>
      </c>
      <c r="AB43" s="210">
        <v>35450</v>
      </c>
      <c r="AC43" s="210">
        <v>37700</v>
      </c>
      <c r="AD43" s="214">
        <v>24000</v>
      </c>
      <c r="AE43" s="214">
        <v>27420</v>
      </c>
      <c r="AF43" s="214">
        <v>30840</v>
      </c>
      <c r="AG43" s="214">
        <v>34260</v>
      </c>
      <c r="AH43" s="214">
        <v>37020</v>
      </c>
      <c r="AI43" s="214">
        <v>39780</v>
      </c>
      <c r="AJ43" s="214">
        <v>42540</v>
      </c>
      <c r="AK43" s="214">
        <v>45240</v>
      </c>
      <c r="AL43" t="s">
        <v>402</v>
      </c>
      <c r="AM43" t="s">
        <v>288</v>
      </c>
      <c r="AN43">
        <v>0</v>
      </c>
      <c r="AO43" t="s">
        <v>403</v>
      </c>
      <c r="AP43" t="s">
        <v>290</v>
      </c>
      <c r="AQ43">
        <v>79</v>
      </c>
    </row>
    <row r="44" spans="1:43">
      <c r="A44" t="str">
        <f t="shared" si="0"/>
        <v>5/30/2017 - 3/31/2018Coke</v>
      </c>
      <c r="B44" t="s">
        <v>406</v>
      </c>
      <c r="C44" t="s">
        <v>120</v>
      </c>
      <c r="D44">
        <v>62300</v>
      </c>
      <c r="E44" s="210">
        <v>21850</v>
      </c>
      <c r="F44" s="210">
        <v>24950</v>
      </c>
      <c r="G44" s="210">
        <v>28050</v>
      </c>
      <c r="H44" s="210">
        <v>31150</v>
      </c>
      <c r="I44" s="210">
        <v>33650</v>
      </c>
      <c r="J44" s="210">
        <v>36150</v>
      </c>
      <c r="K44" s="210">
        <v>38650</v>
      </c>
      <c r="L44" s="210">
        <v>41150</v>
      </c>
      <c r="M44" s="214">
        <v>26220</v>
      </c>
      <c r="N44" s="214">
        <v>29940</v>
      </c>
      <c r="O44" s="214">
        <v>33660</v>
      </c>
      <c r="P44" s="214">
        <v>37380</v>
      </c>
      <c r="Q44" s="214">
        <v>40380</v>
      </c>
      <c r="R44" s="214">
        <v>43380</v>
      </c>
      <c r="S44" s="214">
        <v>46380</v>
      </c>
      <c r="T44" s="214">
        <v>49380</v>
      </c>
      <c r="U44" t="s">
        <v>286</v>
      </c>
      <c r="V44" s="210">
        <v>22400</v>
      </c>
      <c r="W44" s="210">
        <v>25600</v>
      </c>
      <c r="X44" s="210">
        <v>28800</v>
      </c>
      <c r="Y44" s="210">
        <v>31950</v>
      </c>
      <c r="Z44" s="210">
        <v>34550</v>
      </c>
      <c r="AA44" s="210">
        <v>37100</v>
      </c>
      <c r="AB44" s="210">
        <v>39650</v>
      </c>
      <c r="AC44" s="210">
        <v>42200</v>
      </c>
      <c r="AD44" s="214">
        <v>26880</v>
      </c>
      <c r="AE44" s="214">
        <v>30720</v>
      </c>
      <c r="AF44" s="214">
        <v>34560</v>
      </c>
      <c r="AG44" s="214">
        <v>38340</v>
      </c>
      <c r="AH44" s="214">
        <v>41460</v>
      </c>
      <c r="AI44" s="214">
        <v>44520</v>
      </c>
      <c r="AJ44" s="214">
        <v>47580</v>
      </c>
      <c r="AK44" s="214">
        <v>50640</v>
      </c>
      <c r="AL44" t="s">
        <v>405</v>
      </c>
      <c r="AM44" t="s">
        <v>288</v>
      </c>
      <c r="AN44">
        <v>0</v>
      </c>
      <c r="AO44" t="s">
        <v>406</v>
      </c>
      <c r="AP44" t="s">
        <v>290</v>
      </c>
      <c r="AQ44">
        <v>81</v>
      </c>
    </row>
    <row r="45" spans="1:43">
      <c r="A45" t="str">
        <f t="shared" si="0"/>
        <v>5/30/2017 - 3/31/2018Coleman</v>
      </c>
      <c r="B45" t="s">
        <v>409</v>
      </c>
      <c r="C45" t="s">
        <v>121</v>
      </c>
      <c r="D45">
        <v>41000</v>
      </c>
      <c r="E45" s="210">
        <v>19000</v>
      </c>
      <c r="F45" s="210">
        <v>21700</v>
      </c>
      <c r="G45" s="210">
        <v>24400</v>
      </c>
      <c r="H45" s="210">
        <v>27100</v>
      </c>
      <c r="I45" s="210">
        <v>29300</v>
      </c>
      <c r="J45" s="210">
        <v>31450</v>
      </c>
      <c r="K45" s="210">
        <v>33650</v>
      </c>
      <c r="L45" s="210">
        <v>35800</v>
      </c>
      <c r="M45" s="214">
        <v>22800</v>
      </c>
      <c r="N45" s="214">
        <v>26040</v>
      </c>
      <c r="O45" s="214">
        <v>29280</v>
      </c>
      <c r="P45" s="214">
        <v>32520</v>
      </c>
      <c r="Q45" s="214">
        <v>35160</v>
      </c>
      <c r="R45" s="214">
        <v>37740</v>
      </c>
      <c r="S45" s="214">
        <v>40380</v>
      </c>
      <c r="T45" s="214">
        <v>42960</v>
      </c>
      <c r="U45" t="s">
        <v>301</v>
      </c>
      <c r="AL45" t="s">
        <v>408</v>
      </c>
      <c r="AM45" t="s">
        <v>288</v>
      </c>
      <c r="AN45">
        <v>0</v>
      </c>
      <c r="AO45" t="s">
        <v>409</v>
      </c>
      <c r="AP45" t="s">
        <v>290</v>
      </c>
      <c r="AQ45">
        <v>83</v>
      </c>
    </row>
    <row r="46" spans="1:43">
      <c r="A46" t="str">
        <f t="shared" si="0"/>
        <v>5/30/2017 - 3/31/2018Collin</v>
      </c>
      <c r="B46" t="s">
        <v>412</v>
      </c>
      <c r="C46" t="s">
        <v>40</v>
      </c>
      <c r="D46">
        <v>73400</v>
      </c>
      <c r="E46" s="210">
        <v>25700</v>
      </c>
      <c r="F46" s="210">
        <v>29400</v>
      </c>
      <c r="G46" s="210">
        <v>33050</v>
      </c>
      <c r="H46" s="210">
        <v>36700</v>
      </c>
      <c r="I46" s="210">
        <v>39650</v>
      </c>
      <c r="J46" s="210">
        <v>42600</v>
      </c>
      <c r="K46" s="210">
        <v>45550</v>
      </c>
      <c r="L46" s="210">
        <v>48450</v>
      </c>
      <c r="M46" s="214">
        <v>30840</v>
      </c>
      <c r="N46" s="214">
        <v>35280</v>
      </c>
      <c r="O46" s="214">
        <v>39660</v>
      </c>
      <c r="P46" s="214">
        <v>44040</v>
      </c>
      <c r="Q46" s="214">
        <v>47580</v>
      </c>
      <c r="R46" s="214">
        <v>51120</v>
      </c>
      <c r="S46" s="214">
        <v>54660</v>
      </c>
      <c r="T46" s="214">
        <v>58140</v>
      </c>
      <c r="U46" t="s">
        <v>286</v>
      </c>
      <c r="V46" s="210">
        <v>26400</v>
      </c>
      <c r="W46" s="210">
        <v>30150</v>
      </c>
      <c r="X46" s="210">
        <v>33900</v>
      </c>
      <c r="Y46" s="210">
        <v>37650</v>
      </c>
      <c r="Z46" s="210">
        <v>40700</v>
      </c>
      <c r="AA46" s="210">
        <v>43700</v>
      </c>
      <c r="AB46" s="210">
        <v>46700</v>
      </c>
      <c r="AC46" s="210">
        <v>49700</v>
      </c>
      <c r="AD46" s="214">
        <v>31680</v>
      </c>
      <c r="AE46" s="214">
        <v>36180</v>
      </c>
      <c r="AF46" s="214">
        <v>40680</v>
      </c>
      <c r="AG46" s="214">
        <v>45180</v>
      </c>
      <c r="AH46" s="214">
        <v>48840</v>
      </c>
      <c r="AI46" s="214">
        <v>52440</v>
      </c>
      <c r="AJ46" s="214">
        <v>56040</v>
      </c>
      <c r="AK46" s="214">
        <v>59640</v>
      </c>
      <c r="AL46" t="s">
        <v>411</v>
      </c>
      <c r="AM46" t="s">
        <v>288</v>
      </c>
      <c r="AN46">
        <v>1</v>
      </c>
      <c r="AO46" t="s">
        <v>412</v>
      </c>
      <c r="AP46" t="s">
        <v>290</v>
      </c>
      <c r="AQ46">
        <v>85</v>
      </c>
    </row>
    <row r="47" spans="1:43">
      <c r="A47" t="str">
        <f t="shared" si="0"/>
        <v>5/30/2017 - 3/31/2018Collingsworth</v>
      </c>
      <c r="B47" t="s">
        <v>415</v>
      </c>
      <c r="C47" t="s">
        <v>122</v>
      </c>
      <c r="D47">
        <v>51500</v>
      </c>
      <c r="E47" s="210">
        <v>19000</v>
      </c>
      <c r="F47" s="210">
        <v>21700</v>
      </c>
      <c r="G47" s="210">
        <v>24400</v>
      </c>
      <c r="H47" s="210">
        <v>27100</v>
      </c>
      <c r="I47" s="210">
        <v>29300</v>
      </c>
      <c r="J47" s="210">
        <v>31450</v>
      </c>
      <c r="K47" s="210">
        <v>33650</v>
      </c>
      <c r="L47" s="210">
        <v>35800</v>
      </c>
      <c r="M47" s="214">
        <v>22800</v>
      </c>
      <c r="N47" s="214">
        <v>26040</v>
      </c>
      <c r="O47" s="214">
        <v>29280</v>
      </c>
      <c r="P47" s="214">
        <v>32520</v>
      </c>
      <c r="Q47" s="214">
        <v>35160</v>
      </c>
      <c r="R47" s="214">
        <v>37740</v>
      </c>
      <c r="S47" s="214">
        <v>40380</v>
      </c>
      <c r="T47" s="214">
        <v>42960</v>
      </c>
      <c r="U47" t="s">
        <v>286</v>
      </c>
      <c r="V47" s="210">
        <v>20950</v>
      </c>
      <c r="W47" s="210">
        <v>23950</v>
      </c>
      <c r="X47" s="210">
        <v>26950</v>
      </c>
      <c r="Y47" s="210">
        <v>29900</v>
      </c>
      <c r="Z47" s="210">
        <v>32300</v>
      </c>
      <c r="AA47" s="210">
        <v>34700</v>
      </c>
      <c r="AB47" s="210">
        <v>37100</v>
      </c>
      <c r="AC47" s="210">
        <v>39500</v>
      </c>
      <c r="AD47" s="214">
        <v>25140</v>
      </c>
      <c r="AE47" s="214">
        <v>28740</v>
      </c>
      <c r="AF47" s="214">
        <v>32340</v>
      </c>
      <c r="AG47" s="214">
        <v>35880</v>
      </c>
      <c r="AH47" s="214">
        <v>38760</v>
      </c>
      <c r="AI47" s="214">
        <v>41640</v>
      </c>
      <c r="AJ47" s="214">
        <v>44520</v>
      </c>
      <c r="AK47" s="214">
        <v>47400</v>
      </c>
      <c r="AL47" t="s">
        <v>414</v>
      </c>
      <c r="AM47" t="s">
        <v>288</v>
      </c>
      <c r="AN47">
        <v>0</v>
      </c>
      <c r="AO47" t="s">
        <v>415</v>
      </c>
      <c r="AP47" t="s">
        <v>290</v>
      </c>
      <c r="AQ47">
        <v>87</v>
      </c>
    </row>
    <row r="48" spans="1:43">
      <c r="A48" t="str">
        <f t="shared" si="0"/>
        <v>5/30/2017 - 3/31/2018Colorado</v>
      </c>
      <c r="B48" t="s">
        <v>418</v>
      </c>
      <c r="C48" t="s">
        <v>123</v>
      </c>
      <c r="D48">
        <v>57200</v>
      </c>
      <c r="E48" s="210">
        <v>20050</v>
      </c>
      <c r="F48" s="210">
        <v>22900</v>
      </c>
      <c r="G48" s="210">
        <v>25750</v>
      </c>
      <c r="H48" s="210">
        <v>28600</v>
      </c>
      <c r="I48" s="210">
        <v>30900</v>
      </c>
      <c r="J48" s="210">
        <v>33200</v>
      </c>
      <c r="K48" s="210">
        <v>35500</v>
      </c>
      <c r="L48" s="210">
        <v>37800</v>
      </c>
      <c r="M48" s="214">
        <v>24060</v>
      </c>
      <c r="N48" s="214">
        <v>27480</v>
      </c>
      <c r="O48" s="214">
        <v>30900</v>
      </c>
      <c r="P48" s="214">
        <v>34320</v>
      </c>
      <c r="Q48" s="214">
        <v>37080</v>
      </c>
      <c r="R48" s="214">
        <v>39840</v>
      </c>
      <c r="S48" s="214">
        <v>42600</v>
      </c>
      <c r="T48" s="214">
        <v>45360</v>
      </c>
      <c r="U48" t="s">
        <v>301</v>
      </c>
      <c r="AL48" t="s">
        <v>417</v>
      </c>
      <c r="AM48" t="s">
        <v>288</v>
      </c>
      <c r="AN48">
        <v>0</v>
      </c>
      <c r="AO48" t="s">
        <v>418</v>
      </c>
      <c r="AP48" t="s">
        <v>290</v>
      </c>
      <c r="AQ48">
        <v>89</v>
      </c>
    </row>
    <row r="49" spans="1:43">
      <c r="A49" t="str">
        <f t="shared" si="0"/>
        <v>5/30/2017 - 3/31/2018Comal</v>
      </c>
      <c r="B49" t="s">
        <v>420</v>
      </c>
      <c r="C49" t="s">
        <v>80</v>
      </c>
      <c r="D49">
        <v>63500</v>
      </c>
      <c r="E49" s="210">
        <v>22250</v>
      </c>
      <c r="F49" s="210">
        <v>25400</v>
      </c>
      <c r="G49" s="210">
        <v>28600</v>
      </c>
      <c r="H49" s="210">
        <v>31750</v>
      </c>
      <c r="I49" s="210">
        <v>34300</v>
      </c>
      <c r="J49" s="210">
        <v>36850</v>
      </c>
      <c r="K49" s="210">
        <v>39400</v>
      </c>
      <c r="L49" s="210">
        <v>41950</v>
      </c>
      <c r="M49" s="214">
        <v>26700</v>
      </c>
      <c r="N49" s="214">
        <v>30480</v>
      </c>
      <c r="O49" s="214">
        <v>34320</v>
      </c>
      <c r="P49" s="214">
        <v>38100</v>
      </c>
      <c r="Q49" s="214">
        <v>41160</v>
      </c>
      <c r="R49" s="214">
        <v>44220</v>
      </c>
      <c r="S49" s="214">
        <v>47280</v>
      </c>
      <c r="T49" s="214">
        <v>50340</v>
      </c>
      <c r="U49" t="s">
        <v>301</v>
      </c>
      <c r="AL49" t="s">
        <v>419</v>
      </c>
      <c r="AM49" t="s">
        <v>288</v>
      </c>
      <c r="AN49">
        <v>1</v>
      </c>
      <c r="AO49" t="s">
        <v>420</v>
      </c>
      <c r="AP49" t="s">
        <v>290</v>
      </c>
      <c r="AQ49">
        <v>91</v>
      </c>
    </row>
    <row r="50" spans="1:43">
      <c r="A50" t="str">
        <f t="shared" si="0"/>
        <v>5/30/2017 - 3/31/2018Comanche</v>
      </c>
      <c r="B50" t="s">
        <v>423</v>
      </c>
      <c r="C50" t="s">
        <v>124</v>
      </c>
      <c r="D50">
        <v>45200</v>
      </c>
      <c r="E50" s="210">
        <v>19000</v>
      </c>
      <c r="F50" s="210">
        <v>21700</v>
      </c>
      <c r="G50" s="210">
        <v>24400</v>
      </c>
      <c r="H50" s="210">
        <v>27100</v>
      </c>
      <c r="I50" s="210">
        <v>29300</v>
      </c>
      <c r="J50" s="210">
        <v>31450</v>
      </c>
      <c r="K50" s="210">
        <v>33650</v>
      </c>
      <c r="L50" s="210">
        <v>35800</v>
      </c>
      <c r="M50" s="214">
        <v>22800</v>
      </c>
      <c r="N50" s="214">
        <v>26040</v>
      </c>
      <c r="O50" s="214">
        <v>29280</v>
      </c>
      <c r="P50" s="214">
        <v>32520</v>
      </c>
      <c r="Q50" s="214">
        <v>35160</v>
      </c>
      <c r="R50" s="214">
        <v>37740</v>
      </c>
      <c r="S50" s="214">
        <v>40380</v>
      </c>
      <c r="T50" s="214">
        <v>42960</v>
      </c>
      <c r="U50" t="s">
        <v>301</v>
      </c>
      <c r="AL50" t="s">
        <v>422</v>
      </c>
      <c r="AM50" t="s">
        <v>288</v>
      </c>
      <c r="AN50">
        <v>0</v>
      </c>
      <c r="AO50" t="s">
        <v>423</v>
      </c>
      <c r="AP50" t="s">
        <v>290</v>
      </c>
      <c r="AQ50">
        <v>93</v>
      </c>
    </row>
    <row r="51" spans="1:43">
      <c r="A51" t="str">
        <f t="shared" si="0"/>
        <v>5/30/2017 - 3/31/2018Concho</v>
      </c>
      <c r="B51" t="s">
        <v>426</v>
      </c>
      <c r="C51" t="s">
        <v>125</v>
      </c>
      <c r="D51">
        <v>60300</v>
      </c>
      <c r="E51" s="210">
        <v>23500</v>
      </c>
      <c r="F51" s="210">
        <v>26850</v>
      </c>
      <c r="G51" s="210">
        <v>30200</v>
      </c>
      <c r="H51" s="210">
        <v>33550</v>
      </c>
      <c r="I51" s="210">
        <v>36250</v>
      </c>
      <c r="J51" s="210">
        <v>38950</v>
      </c>
      <c r="K51" s="210">
        <v>41650</v>
      </c>
      <c r="L51" s="210">
        <v>44300</v>
      </c>
      <c r="M51" s="214">
        <v>28200</v>
      </c>
      <c r="N51" s="214">
        <v>32220</v>
      </c>
      <c r="O51" s="214">
        <v>36240</v>
      </c>
      <c r="P51" s="214">
        <v>40260</v>
      </c>
      <c r="Q51" s="214">
        <v>43500</v>
      </c>
      <c r="R51" s="214">
        <v>46740</v>
      </c>
      <c r="S51" s="214">
        <v>49980</v>
      </c>
      <c r="T51" s="214">
        <v>53160</v>
      </c>
      <c r="U51" t="s">
        <v>301</v>
      </c>
      <c r="AL51" t="s">
        <v>425</v>
      </c>
      <c r="AM51" t="s">
        <v>288</v>
      </c>
      <c r="AN51">
        <v>0</v>
      </c>
      <c r="AO51" t="s">
        <v>426</v>
      </c>
      <c r="AP51" t="s">
        <v>290</v>
      </c>
      <c r="AQ51">
        <v>95</v>
      </c>
    </row>
    <row r="52" spans="1:43">
      <c r="A52" t="str">
        <f t="shared" si="0"/>
        <v>5/30/2017 - 3/31/2018Cooke</v>
      </c>
      <c r="B52" t="s">
        <v>429</v>
      </c>
      <c r="C52" t="s">
        <v>126</v>
      </c>
      <c r="D52">
        <v>61600</v>
      </c>
      <c r="E52" s="210">
        <v>21600</v>
      </c>
      <c r="F52" s="210">
        <v>24650</v>
      </c>
      <c r="G52" s="210">
        <v>27750</v>
      </c>
      <c r="H52" s="210">
        <v>30800</v>
      </c>
      <c r="I52" s="210">
        <v>33300</v>
      </c>
      <c r="J52" s="210">
        <v>35750</v>
      </c>
      <c r="K52" s="210">
        <v>38200</v>
      </c>
      <c r="L52" s="210">
        <v>40700</v>
      </c>
      <c r="M52" s="214">
        <v>25920</v>
      </c>
      <c r="N52" s="214">
        <v>29580</v>
      </c>
      <c r="O52" s="214">
        <v>33300</v>
      </c>
      <c r="P52" s="214">
        <v>36960</v>
      </c>
      <c r="Q52" s="214">
        <v>39960</v>
      </c>
      <c r="R52" s="214">
        <v>42900</v>
      </c>
      <c r="S52" s="214">
        <v>45840</v>
      </c>
      <c r="T52" s="214">
        <v>48840</v>
      </c>
      <c r="U52" t="s">
        <v>286</v>
      </c>
      <c r="V52" s="210">
        <v>21800</v>
      </c>
      <c r="W52" s="210">
        <v>24900</v>
      </c>
      <c r="X52" s="210">
        <v>28000</v>
      </c>
      <c r="Y52" s="210">
        <v>31100</v>
      </c>
      <c r="Z52" s="210">
        <v>33600</v>
      </c>
      <c r="AA52" s="210">
        <v>36100</v>
      </c>
      <c r="AB52" s="210">
        <v>38600</v>
      </c>
      <c r="AC52" s="210">
        <v>41100</v>
      </c>
      <c r="AD52" s="214">
        <v>26160</v>
      </c>
      <c r="AE52" s="214">
        <v>29880</v>
      </c>
      <c r="AF52" s="214">
        <v>33600</v>
      </c>
      <c r="AG52" s="214">
        <v>37320</v>
      </c>
      <c r="AH52" s="214">
        <v>40320</v>
      </c>
      <c r="AI52" s="214">
        <v>43320</v>
      </c>
      <c r="AJ52" s="214">
        <v>46320</v>
      </c>
      <c r="AK52" s="214">
        <v>49320</v>
      </c>
      <c r="AL52" t="s">
        <v>428</v>
      </c>
      <c r="AM52" t="s">
        <v>288</v>
      </c>
      <c r="AN52">
        <v>0</v>
      </c>
      <c r="AO52" t="s">
        <v>429</v>
      </c>
      <c r="AP52" t="s">
        <v>290</v>
      </c>
      <c r="AQ52">
        <v>97</v>
      </c>
    </row>
    <row r="53" spans="1:43">
      <c r="A53" t="str">
        <f t="shared" si="0"/>
        <v>5/30/2017 - 3/31/2018Coryell</v>
      </c>
      <c r="B53" t="s">
        <v>431</v>
      </c>
      <c r="C53" t="s">
        <v>61</v>
      </c>
      <c r="D53">
        <v>59000</v>
      </c>
      <c r="E53" s="210">
        <v>20650</v>
      </c>
      <c r="F53" s="210">
        <v>23600</v>
      </c>
      <c r="G53" s="210">
        <v>26550</v>
      </c>
      <c r="H53" s="210">
        <v>29500</v>
      </c>
      <c r="I53" s="210">
        <v>31900</v>
      </c>
      <c r="J53" s="210">
        <v>34250</v>
      </c>
      <c r="K53" s="210">
        <v>36600</v>
      </c>
      <c r="L53" s="210">
        <v>38950</v>
      </c>
      <c r="M53" s="214">
        <v>24780</v>
      </c>
      <c r="N53" s="214">
        <v>28320</v>
      </c>
      <c r="O53" s="214">
        <v>31860</v>
      </c>
      <c r="P53" s="214">
        <v>35400</v>
      </c>
      <c r="Q53" s="214">
        <v>38280</v>
      </c>
      <c r="R53" s="214">
        <v>41100</v>
      </c>
      <c r="S53" s="214">
        <v>43920</v>
      </c>
      <c r="T53" s="214">
        <v>46740</v>
      </c>
      <c r="U53" t="s">
        <v>301</v>
      </c>
      <c r="AL53" t="s">
        <v>430</v>
      </c>
      <c r="AM53" t="s">
        <v>288</v>
      </c>
      <c r="AN53">
        <v>1</v>
      </c>
      <c r="AO53" t="s">
        <v>431</v>
      </c>
      <c r="AP53" t="s">
        <v>290</v>
      </c>
      <c r="AQ53">
        <v>99</v>
      </c>
    </row>
    <row r="54" spans="1:43">
      <c r="A54" t="str">
        <f t="shared" si="0"/>
        <v>5/30/2017 - 3/31/2018Cottle</v>
      </c>
      <c r="B54" t="s">
        <v>434</v>
      </c>
      <c r="C54" t="s">
        <v>127</v>
      </c>
      <c r="D54">
        <v>40700</v>
      </c>
      <c r="E54" s="210">
        <v>19000</v>
      </c>
      <c r="F54" s="210">
        <v>21700</v>
      </c>
      <c r="G54" s="210">
        <v>24400</v>
      </c>
      <c r="H54" s="210">
        <v>27100</v>
      </c>
      <c r="I54" s="210">
        <v>29300</v>
      </c>
      <c r="J54" s="210">
        <v>31450</v>
      </c>
      <c r="K54" s="210">
        <v>33650</v>
      </c>
      <c r="L54" s="210">
        <v>35800</v>
      </c>
      <c r="M54" s="214">
        <v>22800</v>
      </c>
      <c r="N54" s="214">
        <v>26040</v>
      </c>
      <c r="O54" s="214">
        <v>29280</v>
      </c>
      <c r="P54" s="214">
        <v>32520</v>
      </c>
      <c r="Q54" s="214">
        <v>35160</v>
      </c>
      <c r="R54" s="214">
        <v>37740</v>
      </c>
      <c r="S54" s="214">
        <v>40380</v>
      </c>
      <c r="T54" s="214">
        <v>42960</v>
      </c>
      <c r="U54" t="s">
        <v>301</v>
      </c>
      <c r="AL54" t="s">
        <v>433</v>
      </c>
      <c r="AM54" t="s">
        <v>288</v>
      </c>
      <c r="AN54">
        <v>0</v>
      </c>
      <c r="AO54" t="s">
        <v>434</v>
      </c>
      <c r="AP54" t="s">
        <v>290</v>
      </c>
      <c r="AQ54">
        <v>101</v>
      </c>
    </row>
    <row r="55" spans="1:43">
      <c r="A55" t="str">
        <f t="shared" si="0"/>
        <v>5/30/2017 - 3/31/2018Crane</v>
      </c>
      <c r="B55" t="s">
        <v>437</v>
      </c>
      <c r="C55" t="s">
        <v>128</v>
      </c>
      <c r="D55">
        <v>68500</v>
      </c>
      <c r="E55" s="210">
        <v>23100</v>
      </c>
      <c r="F55" s="210">
        <v>26400</v>
      </c>
      <c r="G55" s="210">
        <v>29700</v>
      </c>
      <c r="H55" s="210">
        <v>32950</v>
      </c>
      <c r="I55" s="210">
        <v>35600</v>
      </c>
      <c r="J55" s="210">
        <v>38250</v>
      </c>
      <c r="K55" s="210">
        <v>40900</v>
      </c>
      <c r="L55" s="210">
        <v>43500</v>
      </c>
      <c r="M55" s="214">
        <v>27720</v>
      </c>
      <c r="N55" s="214">
        <v>31680</v>
      </c>
      <c r="O55" s="214">
        <v>35640</v>
      </c>
      <c r="P55" s="214">
        <v>39540</v>
      </c>
      <c r="Q55" s="214">
        <v>42720</v>
      </c>
      <c r="R55" s="214">
        <v>45900</v>
      </c>
      <c r="S55" s="214">
        <v>49080</v>
      </c>
      <c r="T55" s="214">
        <v>52200</v>
      </c>
      <c r="U55" t="s">
        <v>286</v>
      </c>
      <c r="V55" s="210">
        <v>24000</v>
      </c>
      <c r="W55" s="210">
        <v>27400</v>
      </c>
      <c r="X55" s="210">
        <v>30850</v>
      </c>
      <c r="Y55" s="210">
        <v>34250</v>
      </c>
      <c r="Z55" s="210">
        <v>37000</v>
      </c>
      <c r="AA55" s="210">
        <v>39750</v>
      </c>
      <c r="AB55" s="210">
        <v>42500</v>
      </c>
      <c r="AC55" s="210">
        <v>45250</v>
      </c>
      <c r="AD55" s="214">
        <v>28800</v>
      </c>
      <c r="AE55" s="214">
        <v>32880</v>
      </c>
      <c r="AF55" s="214">
        <v>37020</v>
      </c>
      <c r="AG55" s="214">
        <v>41100</v>
      </c>
      <c r="AH55" s="214">
        <v>44400</v>
      </c>
      <c r="AI55" s="214">
        <v>47700</v>
      </c>
      <c r="AJ55" s="214">
        <v>51000</v>
      </c>
      <c r="AK55" s="214">
        <v>54300</v>
      </c>
      <c r="AL55" t="s">
        <v>436</v>
      </c>
      <c r="AM55" t="s">
        <v>288</v>
      </c>
      <c r="AN55">
        <v>0</v>
      </c>
      <c r="AO55" t="s">
        <v>437</v>
      </c>
      <c r="AP55" t="s">
        <v>290</v>
      </c>
      <c r="AQ55">
        <v>103</v>
      </c>
    </row>
    <row r="56" spans="1:43">
      <c r="A56" t="str">
        <f t="shared" si="0"/>
        <v>5/30/2017 - 3/31/2018Crockett</v>
      </c>
      <c r="B56" t="s">
        <v>440</v>
      </c>
      <c r="C56" t="s">
        <v>129</v>
      </c>
      <c r="D56">
        <v>63000</v>
      </c>
      <c r="E56" s="210">
        <v>21500</v>
      </c>
      <c r="F56" s="210">
        <v>24600</v>
      </c>
      <c r="G56" s="210">
        <v>27650</v>
      </c>
      <c r="H56" s="210">
        <v>30700</v>
      </c>
      <c r="I56" s="210">
        <v>33200</v>
      </c>
      <c r="J56" s="210">
        <v>35650</v>
      </c>
      <c r="K56" s="210">
        <v>38100</v>
      </c>
      <c r="L56" s="210">
        <v>40550</v>
      </c>
      <c r="M56" s="214">
        <v>25800</v>
      </c>
      <c r="N56" s="214">
        <v>29520</v>
      </c>
      <c r="O56" s="214">
        <v>33180</v>
      </c>
      <c r="P56" s="214">
        <v>36840</v>
      </c>
      <c r="Q56" s="214">
        <v>39840</v>
      </c>
      <c r="R56" s="214">
        <v>42780</v>
      </c>
      <c r="S56" s="214">
        <v>45720</v>
      </c>
      <c r="T56" s="214">
        <v>48660</v>
      </c>
      <c r="U56" t="s">
        <v>286</v>
      </c>
      <c r="V56" s="210">
        <v>23300</v>
      </c>
      <c r="W56" s="210">
        <v>26600</v>
      </c>
      <c r="X56" s="210">
        <v>29950</v>
      </c>
      <c r="Y56" s="210">
        <v>33250</v>
      </c>
      <c r="Z56" s="210">
        <v>35950</v>
      </c>
      <c r="AA56" s="210">
        <v>38600</v>
      </c>
      <c r="AB56" s="210">
        <v>41250</v>
      </c>
      <c r="AC56" s="210">
        <v>43900</v>
      </c>
      <c r="AD56" s="214">
        <v>27960</v>
      </c>
      <c r="AE56" s="214">
        <v>31920</v>
      </c>
      <c r="AF56" s="214">
        <v>35940</v>
      </c>
      <c r="AG56" s="214">
        <v>39900</v>
      </c>
      <c r="AH56" s="214">
        <v>43140</v>
      </c>
      <c r="AI56" s="214">
        <v>46320</v>
      </c>
      <c r="AJ56" s="214">
        <v>49500</v>
      </c>
      <c r="AK56" s="214">
        <v>52680</v>
      </c>
      <c r="AL56" t="s">
        <v>439</v>
      </c>
      <c r="AM56" t="s">
        <v>288</v>
      </c>
      <c r="AN56">
        <v>0</v>
      </c>
      <c r="AO56" t="s">
        <v>440</v>
      </c>
      <c r="AP56" t="s">
        <v>290</v>
      </c>
      <c r="AQ56">
        <v>105</v>
      </c>
    </row>
    <row r="57" spans="1:43">
      <c r="A57" t="str">
        <f t="shared" si="0"/>
        <v>5/30/2017 - 3/31/2018Crosby</v>
      </c>
      <c r="B57" t="s">
        <v>443</v>
      </c>
      <c r="C57" t="s">
        <v>69</v>
      </c>
      <c r="D57">
        <v>58500</v>
      </c>
      <c r="E57" s="210">
        <v>20500</v>
      </c>
      <c r="F57" s="210">
        <v>23400</v>
      </c>
      <c r="G57" s="210">
        <v>26350</v>
      </c>
      <c r="H57" s="210">
        <v>29250</v>
      </c>
      <c r="I57" s="210">
        <v>31600</v>
      </c>
      <c r="J57" s="210">
        <v>33950</v>
      </c>
      <c r="K57" s="210">
        <v>36300</v>
      </c>
      <c r="L57" s="210">
        <v>38650</v>
      </c>
      <c r="M57" s="214">
        <v>24600</v>
      </c>
      <c r="N57" s="214">
        <v>28080</v>
      </c>
      <c r="O57" s="214">
        <v>31620</v>
      </c>
      <c r="P57" s="214">
        <v>35100</v>
      </c>
      <c r="Q57" s="214">
        <v>37920</v>
      </c>
      <c r="R57" s="214">
        <v>40740</v>
      </c>
      <c r="S57" s="214">
        <v>43560</v>
      </c>
      <c r="T57" s="214">
        <v>46380</v>
      </c>
      <c r="U57" t="s">
        <v>301</v>
      </c>
      <c r="AL57" t="s">
        <v>442</v>
      </c>
      <c r="AM57" t="s">
        <v>288</v>
      </c>
      <c r="AN57">
        <v>1</v>
      </c>
      <c r="AO57" t="s">
        <v>443</v>
      </c>
      <c r="AP57" t="s">
        <v>290</v>
      </c>
      <c r="AQ57">
        <v>107</v>
      </c>
    </row>
    <row r="58" spans="1:43">
      <c r="A58" t="str">
        <f t="shared" si="0"/>
        <v>5/30/2017 - 3/31/2018Culberson</v>
      </c>
      <c r="B58" t="s">
        <v>446</v>
      </c>
      <c r="C58" t="s">
        <v>130</v>
      </c>
      <c r="D58">
        <v>39700</v>
      </c>
      <c r="E58" s="210">
        <v>19000</v>
      </c>
      <c r="F58" s="210">
        <v>21700</v>
      </c>
      <c r="G58" s="210">
        <v>24400</v>
      </c>
      <c r="H58" s="210">
        <v>27100</v>
      </c>
      <c r="I58" s="210">
        <v>29300</v>
      </c>
      <c r="J58" s="210">
        <v>31450</v>
      </c>
      <c r="K58" s="210">
        <v>33650</v>
      </c>
      <c r="L58" s="210">
        <v>35800</v>
      </c>
      <c r="M58" s="214">
        <v>22800</v>
      </c>
      <c r="N58" s="214">
        <v>26040</v>
      </c>
      <c r="O58" s="214">
        <v>29280</v>
      </c>
      <c r="P58" s="214">
        <v>32520</v>
      </c>
      <c r="Q58" s="214">
        <v>35160</v>
      </c>
      <c r="R58" s="214">
        <v>37740</v>
      </c>
      <c r="S58" s="214">
        <v>40380</v>
      </c>
      <c r="T58" s="214">
        <v>42960</v>
      </c>
      <c r="U58" t="s">
        <v>286</v>
      </c>
      <c r="V58" s="210">
        <v>21250</v>
      </c>
      <c r="W58" s="210">
        <v>24300</v>
      </c>
      <c r="X58" s="210">
        <v>27350</v>
      </c>
      <c r="Y58" s="210">
        <v>30350</v>
      </c>
      <c r="Z58" s="210">
        <v>32800</v>
      </c>
      <c r="AA58" s="210">
        <v>35250</v>
      </c>
      <c r="AB58" s="210">
        <v>37650</v>
      </c>
      <c r="AC58" s="210">
        <v>40100</v>
      </c>
      <c r="AD58" s="214">
        <v>25500</v>
      </c>
      <c r="AE58" s="214">
        <v>29160</v>
      </c>
      <c r="AF58" s="214">
        <v>32820</v>
      </c>
      <c r="AG58" s="214">
        <v>36420</v>
      </c>
      <c r="AH58" s="214">
        <v>39360</v>
      </c>
      <c r="AI58" s="214">
        <v>42300</v>
      </c>
      <c r="AJ58" s="214">
        <v>45180</v>
      </c>
      <c r="AK58" s="214">
        <v>48120</v>
      </c>
      <c r="AL58" t="s">
        <v>445</v>
      </c>
      <c r="AM58" t="s">
        <v>288</v>
      </c>
      <c r="AN58">
        <v>0</v>
      </c>
      <c r="AO58" t="s">
        <v>446</v>
      </c>
      <c r="AP58" t="s">
        <v>290</v>
      </c>
      <c r="AQ58">
        <v>109</v>
      </c>
    </row>
    <row r="59" spans="1:43">
      <c r="A59" t="str">
        <f t="shared" si="0"/>
        <v>5/30/2017 - 3/31/2018Dallam</v>
      </c>
      <c r="B59" t="s">
        <v>449</v>
      </c>
      <c r="C59" t="s">
        <v>131</v>
      </c>
      <c r="D59">
        <v>47800</v>
      </c>
      <c r="E59" s="210">
        <v>19000</v>
      </c>
      <c r="F59" s="210">
        <v>21700</v>
      </c>
      <c r="G59" s="210">
        <v>24400</v>
      </c>
      <c r="H59" s="210">
        <v>27100</v>
      </c>
      <c r="I59" s="210">
        <v>29300</v>
      </c>
      <c r="J59" s="210">
        <v>31450</v>
      </c>
      <c r="K59" s="210">
        <v>33650</v>
      </c>
      <c r="L59" s="210">
        <v>35800</v>
      </c>
      <c r="M59" s="214">
        <v>22800</v>
      </c>
      <c r="N59" s="214">
        <v>26040</v>
      </c>
      <c r="O59" s="214">
        <v>29280</v>
      </c>
      <c r="P59" s="214">
        <v>32520</v>
      </c>
      <c r="Q59" s="214">
        <v>35160</v>
      </c>
      <c r="R59" s="214">
        <v>37740</v>
      </c>
      <c r="S59" s="214">
        <v>40380</v>
      </c>
      <c r="T59" s="214">
        <v>42960</v>
      </c>
      <c r="U59" t="s">
        <v>286</v>
      </c>
      <c r="V59" s="210">
        <v>20700</v>
      </c>
      <c r="W59" s="210">
        <v>23650</v>
      </c>
      <c r="X59" s="210">
        <v>26600</v>
      </c>
      <c r="Y59" s="210">
        <v>29550</v>
      </c>
      <c r="Z59" s="210">
        <v>31950</v>
      </c>
      <c r="AA59" s="210">
        <v>34300</v>
      </c>
      <c r="AB59" s="210">
        <v>36650</v>
      </c>
      <c r="AC59" s="210">
        <v>39050</v>
      </c>
      <c r="AD59" s="214">
        <v>24840</v>
      </c>
      <c r="AE59" s="214">
        <v>28380</v>
      </c>
      <c r="AF59" s="214">
        <v>31920</v>
      </c>
      <c r="AG59" s="214">
        <v>35460</v>
      </c>
      <c r="AH59" s="214">
        <v>38340</v>
      </c>
      <c r="AI59" s="214">
        <v>41160</v>
      </c>
      <c r="AJ59" s="214">
        <v>43980</v>
      </c>
      <c r="AK59" s="214">
        <v>46860</v>
      </c>
      <c r="AL59" t="s">
        <v>448</v>
      </c>
      <c r="AM59" t="s">
        <v>288</v>
      </c>
      <c r="AN59">
        <v>0</v>
      </c>
      <c r="AO59" t="s">
        <v>449</v>
      </c>
      <c r="AP59" t="s">
        <v>290</v>
      </c>
      <c r="AQ59">
        <v>111</v>
      </c>
    </row>
    <row r="60" spans="1:43">
      <c r="A60" t="str">
        <f t="shared" si="0"/>
        <v>5/30/2017 - 3/31/2018Dallas</v>
      </c>
      <c r="B60" t="s">
        <v>451</v>
      </c>
      <c r="C60" t="s">
        <v>41</v>
      </c>
      <c r="D60">
        <v>73400</v>
      </c>
      <c r="E60" s="210">
        <v>25700</v>
      </c>
      <c r="F60" s="210">
        <v>29400</v>
      </c>
      <c r="G60" s="210">
        <v>33050</v>
      </c>
      <c r="H60" s="210">
        <v>36700</v>
      </c>
      <c r="I60" s="210">
        <v>39650</v>
      </c>
      <c r="J60" s="210">
        <v>42600</v>
      </c>
      <c r="K60" s="210">
        <v>45550</v>
      </c>
      <c r="L60" s="210">
        <v>48450</v>
      </c>
      <c r="M60" s="214">
        <v>30840</v>
      </c>
      <c r="N60" s="214">
        <v>35280</v>
      </c>
      <c r="O60" s="214">
        <v>39660</v>
      </c>
      <c r="P60" s="214">
        <v>44040</v>
      </c>
      <c r="Q60" s="214">
        <v>47580</v>
      </c>
      <c r="R60" s="214">
        <v>51120</v>
      </c>
      <c r="S60" s="214">
        <v>54660</v>
      </c>
      <c r="T60" s="214">
        <v>58140</v>
      </c>
      <c r="U60" t="s">
        <v>286</v>
      </c>
      <c r="V60" s="210">
        <v>26400</v>
      </c>
      <c r="W60" s="210">
        <v>30150</v>
      </c>
      <c r="X60" s="210">
        <v>33900</v>
      </c>
      <c r="Y60" s="210">
        <v>37650</v>
      </c>
      <c r="Z60" s="210">
        <v>40700</v>
      </c>
      <c r="AA60" s="210">
        <v>43700</v>
      </c>
      <c r="AB60" s="210">
        <v>46700</v>
      </c>
      <c r="AC60" s="210">
        <v>49700</v>
      </c>
      <c r="AD60" s="214">
        <v>31680</v>
      </c>
      <c r="AE60" s="214">
        <v>36180</v>
      </c>
      <c r="AF60" s="214">
        <v>40680</v>
      </c>
      <c r="AG60" s="214">
        <v>45180</v>
      </c>
      <c r="AH60" s="214">
        <v>48840</v>
      </c>
      <c r="AI60" s="214">
        <v>52440</v>
      </c>
      <c r="AJ60" s="214">
        <v>56040</v>
      </c>
      <c r="AK60" s="214">
        <v>59640</v>
      </c>
      <c r="AL60" t="s">
        <v>450</v>
      </c>
      <c r="AM60" t="s">
        <v>288</v>
      </c>
      <c r="AN60">
        <v>1</v>
      </c>
      <c r="AO60" t="s">
        <v>451</v>
      </c>
      <c r="AP60" t="s">
        <v>290</v>
      </c>
      <c r="AQ60">
        <v>113</v>
      </c>
    </row>
    <row r="61" spans="1:43">
      <c r="A61" t="str">
        <f t="shared" si="0"/>
        <v>5/30/2017 - 3/31/2018Dawson</v>
      </c>
      <c r="B61" t="s">
        <v>454</v>
      </c>
      <c r="C61" t="s">
        <v>132</v>
      </c>
      <c r="D61">
        <v>52300</v>
      </c>
      <c r="E61" s="210">
        <v>19000</v>
      </c>
      <c r="F61" s="210">
        <v>21700</v>
      </c>
      <c r="G61" s="210">
        <v>24400</v>
      </c>
      <c r="H61" s="210">
        <v>27100</v>
      </c>
      <c r="I61" s="210">
        <v>29300</v>
      </c>
      <c r="J61" s="210">
        <v>31450</v>
      </c>
      <c r="K61" s="210">
        <v>33650</v>
      </c>
      <c r="L61" s="210">
        <v>35800</v>
      </c>
      <c r="M61" s="214">
        <v>22800</v>
      </c>
      <c r="N61" s="214">
        <v>26040</v>
      </c>
      <c r="O61" s="214">
        <v>29280</v>
      </c>
      <c r="P61" s="214">
        <v>32520</v>
      </c>
      <c r="Q61" s="214">
        <v>35160</v>
      </c>
      <c r="R61" s="214">
        <v>37740</v>
      </c>
      <c r="S61" s="214">
        <v>40380</v>
      </c>
      <c r="T61" s="214">
        <v>42960</v>
      </c>
      <c r="U61" t="s">
        <v>286</v>
      </c>
      <c r="V61" s="210">
        <v>21850</v>
      </c>
      <c r="W61" s="210">
        <v>24950</v>
      </c>
      <c r="X61" s="210">
        <v>28050</v>
      </c>
      <c r="Y61" s="210">
        <v>31150</v>
      </c>
      <c r="Z61" s="210">
        <v>33650</v>
      </c>
      <c r="AA61" s="210">
        <v>36150</v>
      </c>
      <c r="AB61" s="210">
        <v>38650</v>
      </c>
      <c r="AC61" s="210">
        <v>41150</v>
      </c>
      <c r="AD61" s="214">
        <v>26220</v>
      </c>
      <c r="AE61" s="214">
        <v>29940</v>
      </c>
      <c r="AF61" s="214">
        <v>33660</v>
      </c>
      <c r="AG61" s="214">
        <v>37380</v>
      </c>
      <c r="AH61" s="214">
        <v>40380</v>
      </c>
      <c r="AI61" s="214">
        <v>43380</v>
      </c>
      <c r="AJ61" s="214">
        <v>46380</v>
      </c>
      <c r="AK61" s="214">
        <v>49380</v>
      </c>
      <c r="AL61" t="s">
        <v>453</v>
      </c>
      <c r="AM61" t="s">
        <v>288</v>
      </c>
      <c r="AN61">
        <v>0</v>
      </c>
      <c r="AO61" t="s">
        <v>454</v>
      </c>
      <c r="AP61" t="s">
        <v>290</v>
      </c>
      <c r="AQ61">
        <v>115</v>
      </c>
    </row>
    <row r="62" spans="1:43">
      <c r="A62" t="str">
        <f t="shared" si="0"/>
        <v>5/30/2017 - 3/31/2018Deaf Smith</v>
      </c>
      <c r="B62" t="s">
        <v>457</v>
      </c>
      <c r="C62" t="s">
        <v>134</v>
      </c>
      <c r="D62">
        <v>52400</v>
      </c>
      <c r="E62" s="210">
        <v>19000</v>
      </c>
      <c r="F62" s="210">
        <v>21700</v>
      </c>
      <c r="G62" s="210">
        <v>24400</v>
      </c>
      <c r="H62" s="210">
        <v>27100</v>
      </c>
      <c r="I62" s="210">
        <v>29300</v>
      </c>
      <c r="J62" s="210">
        <v>31450</v>
      </c>
      <c r="K62" s="210">
        <v>33650</v>
      </c>
      <c r="L62" s="210">
        <v>35800</v>
      </c>
      <c r="M62" s="214">
        <v>22800</v>
      </c>
      <c r="N62" s="214">
        <v>26040</v>
      </c>
      <c r="O62" s="214">
        <v>29280</v>
      </c>
      <c r="P62" s="214">
        <v>32520</v>
      </c>
      <c r="Q62" s="214">
        <v>35160</v>
      </c>
      <c r="R62" s="214">
        <v>37740</v>
      </c>
      <c r="S62" s="214">
        <v>40380</v>
      </c>
      <c r="T62" s="214">
        <v>42960</v>
      </c>
      <c r="U62" t="s">
        <v>286</v>
      </c>
      <c r="V62" s="210">
        <v>20750</v>
      </c>
      <c r="W62" s="210">
        <v>23700</v>
      </c>
      <c r="X62" s="210">
        <v>26650</v>
      </c>
      <c r="Y62" s="210">
        <v>29600</v>
      </c>
      <c r="Z62" s="210">
        <v>32000</v>
      </c>
      <c r="AA62" s="210">
        <v>34350</v>
      </c>
      <c r="AB62" s="210">
        <v>36750</v>
      </c>
      <c r="AC62" s="210">
        <v>39100</v>
      </c>
      <c r="AD62" s="214">
        <v>24900</v>
      </c>
      <c r="AE62" s="214">
        <v>28440</v>
      </c>
      <c r="AF62" s="214">
        <v>31980</v>
      </c>
      <c r="AG62" s="214">
        <v>35520</v>
      </c>
      <c r="AH62" s="214">
        <v>38400</v>
      </c>
      <c r="AI62" s="214">
        <v>41220</v>
      </c>
      <c r="AJ62" s="214">
        <v>44100</v>
      </c>
      <c r="AK62" s="214">
        <v>46920</v>
      </c>
      <c r="AL62" t="s">
        <v>456</v>
      </c>
      <c r="AM62" t="s">
        <v>288</v>
      </c>
      <c r="AN62">
        <v>0</v>
      </c>
      <c r="AO62" t="s">
        <v>457</v>
      </c>
      <c r="AP62" t="s">
        <v>290</v>
      </c>
      <c r="AQ62">
        <v>117</v>
      </c>
    </row>
    <row r="63" spans="1:43">
      <c r="A63" t="str">
        <f t="shared" si="0"/>
        <v>5/30/2017 - 3/31/2018Delta</v>
      </c>
      <c r="B63" t="s">
        <v>459</v>
      </c>
      <c r="C63" t="s">
        <v>42</v>
      </c>
      <c r="D63">
        <v>53200</v>
      </c>
      <c r="E63" s="210">
        <v>22300</v>
      </c>
      <c r="F63" s="210">
        <v>25450</v>
      </c>
      <c r="G63" s="210">
        <v>28650</v>
      </c>
      <c r="H63" s="210">
        <v>31800</v>
      </c>
      <c r="I63" s="210">
        <v>34350</v>
      </c>
      <c r="J63" s="210">
        <v>36900</v>
      </c>
      <c r="K63" s="210">
        <v>39450</v>
      </c>
      <c r="L63" s="210">
        <v>42000</v>
      </c>
      <c r="M63" s="214">
        <v>26760</v>
      </c>
      <c r="N63" s="214">
        <v>30540</v>
      </c>
      <c r="O63" s="214">
        <v>34380</v>
      </c>
      <c r="P63" s="214">
        <v>38160</v>
      </c>
      <c r="Q63" s="214">
        <v>41220</v>
      </c>
      <c r="R63" s="214">
        <v>44280</v>
      </c>
      <c r="S63" s="214">
        <v>47340</v>
      </c>
      <c r="T63" s="214">
        <v>50400</v>
      </c>
      <c r="U63" t="s">
        <v>286</v>
      </c>
      <c r="V63" s="210">
        <v>25300</v>
      </c>
      <c r="W63" s="210">
        <v>28900</v>
      </c>
      <c r="X63" s="210">
        <v>32500</v>
      </c>
      <c r="Y63" s="210">
        <v>36100</v>
      </c>
      <c r="Z63" s="210">
        <v>39000</v>
      </c>
      <c r="AA63" s="210">
        <v>41900</v>
      </c>
      <c r="AB63" s="210">
        <v>44800</v>
      </c>
      <c r="AC63" s="210">
        <v>47700</v>
      </c>
      <c r="AD63" s="214">
        <v>30360</v>
      </c>
      <c r="AE63" s="214">
        <v>34680</v>
      </c>
      <c r="AF63" s="214">
        <v>39000</v>
      </c>
      <c r="AG63" s="214">
        <v>43320</v>
      </c>
      <c r="AH63" s="214">
        <v>46800</v>
      </c>
      <c r="AI63" s="214">
        <v>50280</v>
      </c>
      <c r="AJ63" s="214">
        <v>53760</v>
      </c>
      <c r="AK63" s="214">
        <v>57240</v>
      </c>
      <c r="AL63" t="s">
        <v>458</v>
      </c>
      <c r="AM63" t="s">
        <v>288</v>
      </c>
      <c r="AN63">
        <v>0</v>
      </c>
      <c r="AO63" t="s">
        <v>459</v>
      </c>
      <c r="AP63" t="s">
        <v>290</v>
      </c>
      <c r="AQ63">
        <v>119</v>
      </c>
    </row>
    <row r="64" spans="1:43">
      <c r="A64" t="str">
        <f t="shared" si="0"/>
        <v>5/30/2017 - 3/31/2018Denton</v>
      </c>
      <c r="B64" t="s">
        <v>461</v>
      </c>
      <c r="C64" t="s">
        <v>43</v>
      </c>
      <c r="D64">
        <v>73400</v>
      </c>
      <c r="E64" s="210">
        <v>25700</v>
      </c>
      <c r="F64" s="210">
        <v>29400</v>
      </c>
      <c r="G64" s="210">
        <v>33050</v>
      </c>
      <c r="H64" s="210">
        <v>36700</v>
      </c>
      <c r="I64" s="210">
        <v>39650</v>
      </c>
      <c r="J64" s="210">
        <v>42600</v>
      </c>
      <c r="K64" s="210">
        <v>45550</v>
      </c>
      <c r="L64" s="210">
        <v>48450</v>
      </c>
      <c r="M64" s="214">
        <v>30840</v>
      </c>
      <c r="N64" s="214">
        <v>35280</v>
      </c>
      <c r="O64" s="214">
        <v>39660</v>
      </c>
      <c r="P64" s="214">
        <v>44040</v>
      </c>
      <c r="Q64" s="214">
        <v>47580</v>
      </c>
      <c r="R64" s="214">
        <v>51120</v>
      </c>
      <c r="S64" s="214">
        <v>54660</v>
      </c>
      <c r="T64" s="214">
        <v>58140</v>
      </c>
      <c r="U64" t="s">
        <v>286</v>
      </c>
      <c r="V64" s="210">
        <v>26400</v>
      </c>
      <c r="W64" s="210">
        <v>30150</v>
      </c>
      <c r="X64" s="210">
        <v>33900</v>
      </c>
      <c r="Y64" s="210">
        <v>37650</v>
      </c>
      <c r="Z64" s="210">
        <v>40700</v>
      </c>
      <c r="AA64" s="210">
        <v>43700</v>
      </c>
      <c r="AB64" s="210">
        <v>46700</v>
      </c>
      <c r="AC64" s="210">
        <v>49700</v>
      </c>
      <c r="AD64" s="214">
        <v>31680</v>
      </c>
      <c r="AE64" s="214">
        <v>36180</v>
      </c>
      <c r="AF64" s="214">
        <v>40680</v>
      </c>
      <c r="AG64" s="214">
        <v>45180</v>
      </c>
      <c r="AH64" s="214">
        <v>48840</v>
      </c>
      <c r="AI64" s="214">
        <v>52440</v>
      </c>
      <c r="AJ64" s="214">
        <v>56040</v>
      </c>
      <c r="AK64" s="214">
        <v>59640</v>
      </c>
      <c r="AL64" t="s">
        <v>460</v>
      </c>
      <c r="AM64" t="s">
        <v>288</v>
      </c>
      <c r="AN64">
        <v>1</v>
      </c>
      <c r="AO64" t="s">
        <v>461</v>
      </c>
      <c r="AP64" t="s">
        <v>290</v>
      </c>
      <c r="AQ64">
        <v>121</v>
      </c>
    </row>
    <row r="65" spans="1:43">
      <c r="A65" t="str">
        <f t="shared" si="0"/>
        <v>5/30/2017 - 3/31/2018DeWitt</v>
      </c>
      <c r="B65" t="s">
        <v>464</v>
      </c>
      <c r="C65" t="s">
        <v>133</v>
      </c>
      <c r="D65">
        <v>61400</v>
      </c>
      <c r="E65" s="210">
        <v>21300</v>
      </c>
      <c r="F65" s="210">
        <v>24350</v>
      </c>
      <c r="G65" s="210">
        <v>27400</v>
      </c>
      <c r="H65" s="210">
        <v>30400</v>
      </c>
      <c r="I65" s="210">
        <v>32850</v>
      </c>
      <c r="J65" s="210">
        <v>35300</v>
      </c>
      <c r="K65" s="210">
        <v>37700</v>
      </c>
      <c r="L65" s="210">
        <v>40150</v>
      </c>
      <c r="M65" s="214">
        <v>25560</v>
      </c>
      <c r="N65" s="214">
        <v>29220</v>
      </c>
      <c r="O65" s="214">
        <v>32880</v>
      </c>
      <c r="P65" s="214">
        <v>36480</v>
      </c>
      <c r="Q65" s="214">
        <v>39420</v>
      </c>
      <c r="R65" s="214">
        <v>42360</v>
      </c>
      <c r="S65" s="214">
        <v>45240</v>
      </c>
      <c r="T65" s="214">
        <v>48180</v>
      </c>
      <c r="U65" t="s">
        <v>286</v>
      </c>
      <c r="V65" s="210">
        <v>23500</v>
      </c>
      <c r="W65" s="210">
        <v>26850</v>
      </c>
      <c r="X65" s="210">
        <v>30200</v>
      </c>
      <c r="Y65" s="210">
        <v>33550</v>
      </c>
      <c r="Z65" s="210">
        <v>36250</v>
      </c>
      <c r="AA65" s="210">
        <v>38950</v>
      </c>
      <c r="AB65" s="210">
        <v>41650</v>
      </c>
      <c r="AC65" s="210">
        <v>44300</v>
      </c>
      <c r="AD65" s="214">
        <v>28200</v>
      </c>
      <c r="AE65" s="214">
        <v>32220</v>
      </c>
      <c r="AF65" s="214">
        <v>36240</v>
      </c>
      <c r="AG65" s="214">
        <v>40260</v>
      </c>
      <c r="AH65" s="214">
        <v>43500</v>
      </c>
      <c r="AI65" s="214">
        <v>46740</v>
      </c>
      <c r="AJ65" s="214">
        <v>49980</v>
      </c>
      <c r="AK65" s="214">
        <v>53160</v>
      </c>
      <c r="AL65" t="s">
        <v>463</v>
      </c>
      <c r="AM65" t="s">
        <v>288</v>
      </c>
      <c r="AN65">
        <v>0</v>
      </c>
      <c r="AO65" t="s">
        <v>464</v>
      </c>
      <c r="AP65" t="s">
        <v>290</v>
      </c>
      <c r="AQ65">
        <v>123</v>
      </c>
    </row>
    <row r="66" spans="1:43">
      <c r="A66" t="str">
        <f t="shared" si="0"/>
        <v>5/30/2017 - 3/31/2018Dickens</v>
      </c>
      <c r="B66" t="s">
        <v>467</v>
      </c>
      <c r="C66" t="s">
        <v>135</v>
      </c>
      <c r="D66">
        <v>54500</v>
      </c>
      <c r="E66" s="210">
        <v>19100</v>
      </c>
      <c r="F66" s="210">
        <v>21800</v>
      </c>
      <c r="G66" s="210">
        <v>24550</v>
      </c>
      <c r="H66" s="210">
        <v>27250</v>
      </c>
      <c r="I66" s="210">
        <v>29450</v>
      </c>
      <c r="J66" s="210">
        <v>31650</v>
      </c>
      <c r="K66" s="210">
        <v>33800</v>
      </c>
      <c r="L66" s="210">
        <v>36000</v>
      </c>
      <c r="M66" s="214">
        <v>22920</v>
      </c>
      <c r="N66" s="214">
        <v>26160</v>
      </c>
      <c r="O66" s="214">
        <v>29460</v>
      </c>
      <c r="P66" s="214">
        <v>32700</v>
      </c>
      <c r="Q66" s="214">
        <v>35340</v>
      </c>
      <c r="R66" s="214">
        <v>37980</v>
      </c>
      <c r="S66" s="214">
        <v>40560</v>
      </c>
      <c r="T66" s="214">
        <v>43200</v>
      </c>
      <c r="U66" t="s">
        <v>286</v>
      </c>
      <c r="V66" s="210">
        <v>21950</v>
      </c>
      <c r="W66" s="210">
        <v>25050</v>
      </c>
      <c r="X66" s="210">
        <v>28200</v>
      </c>
      <c r="Y66" s="210">
        <v>31300</v>
      </c>
      <c r="Z66" s="210">
        <v>33850</v>
      </c>
      <c r="AA66" s="210">
        <v>36350</v>
      </c>
      <c r="AB66" s="210">
        <v>38850</v>
      </c>
      <c r="AC66" s="210">
        <v>41350</v>
      </c>
      <c r="AD66" s="214">
        <v>26340</v>
      </c>
      <c r="AE66" s="214">
        <v>30060</v>
      </c>
      <c r="AF66" s="214">
        <v>33840</v>
      </c>
      <c r="AG66" s="214">
        <v>37560</v>
      </c>
      <c r="AH66" s="214">
        <v>40620</v>
      </c>
      <c r="AI66" s="214">
        <v>43620</v>
      </c>
      <c r="AJ66" s="214">
        <v>46620</v>
      </c>
      <c r="AK66" s="214">
        <v>49620</v>
      </c>
      <c r="AL66" t="s">
        <v>466</v>
      </c>
      <c r="AM66" t="s">
        <v>288</v>
      </c>
      <c r="AN66">
        <v>0</v>
      </c>
      <c r="AO66" t="s">
        <v>467</v>
      </c>
      <c r="AP66" t="s">
        <v>290</v>
      </c>
      <c r="AQ66">
        <v>125</v>
      </c>
    </row>
    <row r="67" spans="1:43">
      <c r="A67" t="str">
        <f t="shared" si="0"/>
        <v>5/30/2017 - 3/31/2018Dimmit</v>
      </c>
      <c r="B67" t="s">
        <v>470</v>
      </c>
      <c r="C67" t="s">
        <v>136</v>
      </c>
      <c r="D67">
        <v>47400</v>
      </c>
      <c r="E67" s="210">
        <v>19000</v>
      </c>
      <c r="F67" s="210">
        <v>21700</v>
      </c>
      <c r="G67" s="210">
        <v>24400</v>
      </c>
      <c r="H67" s="210">
        <v>27100</v>
      </c>
      <c r="I67" s="210">
        <v>29300</v>
      </c>
      <c r="J67" s="210">
        <v>31450</v>
      </c>
      <c r="K67" s="210">
        <v>33650</v>
      </c>
      <c r="L67" s="210">
        <v>35800</v>
      </c>
      <c r="M67" s="214">
        <v>22800</v>
      </c>
      <c r="N67" s="214">
        <v>26040</v>
      </c>
      <c r="O67" s="214">
        <v>29280</v>
      </c>
      <c r="P67" s="214">
        <v>32520</v>
      </c>
      <c r="Q67" s="214">
        <v>35160</v>
      </c>
      <c r="R67" s="214">
        <v>37740</v>
      </c>
      <c r="S67" s="214">
        <v>40380</v>
      </c>
      <c r="T67" s="214">
        <v>42960</v>
      </c>
      <c r="U67" t="s">
        <v>286</v>
      </c>
      <c r="V67" s="210">
        <v>24400</v>
      </c>
      <c r="W67" s="210">
        <v>27850</v>
      </c>
      <c r="X67" s="210">
        <v>31350</v>
      </c>
      <c r="Y67" s="210">
        <v>34800</v>
      </c>
      <c r="Z67" s="210">
        <v>37600</v>
      </c>
      <c r="AA67" s="210">
        <v>40400</v>
      </c>
      <c r="AB67" s="210">
        <v>43200</v>
      </c>
      <c r="AC67" s="210">
        <v>45950</v>
      </c>
      <c r="AD67" s="214">
        <v>29280</v>
      </c>
      <c r="AE67" s="214">
        <v>33420</v>
      </c>
      <c r="AF67" s="214">
        <v>37620</v>
      </c>
      <c r="AG67" s="214">
        <v>41760</v>
      </c>
      <c r="AH67" s="214">
        <v>45120</v>
      </c>
      <c r="AI67" s="214">
        <v>48480</v>
      </c>
      <c r="AJ67" s="214">
        <v>51840</v>
      </c>
      <c r="AK67" s="214">
        <v>55140</v>
      </c>
      <c r="AL67" t="s">
        <v>469</v>
      </c>
      <c r="AM67" t="s">
        <v>288</v>
      </c>
      <c r="AN67">
        <v>0</v>
      </c>
      <c r="AO67" t="s">
        <v>470</v>
      </c>
      <c r="AP67" t="s">
        <v>290</v>
      </c>
      <c r="AQ67">
        <v>127</v>
      </c>
    </row>
    <row r="68" spans="1:43">
      <c r="A68" t="str">
        <f t="shared" si="0"/>
        <v>5/30/2017 - 3/31/2018Donley</v>
      </c>
      <c r="B68" t="s">
        <v>473</v>
      </c>
      <c r="C68" t="s">
        <v>137</v>
      </c>
      <c r="D68">
        <v>56300</v>
      </c>
      <c r="E68" s="210">
        <v>19850</v>
      </c>
      <c r="F68" s="210">
        <v>22650</v>
      </c>
      <c r="G68" s="210">
        <v>25500</v>
      </c>
      <c r="H68" s="210">
        <v>28300</v>
      </c>
      <c r="I68" s="210">
        <v>30600</v>
      </c>
      <c r="J68" s="210">
        <v>32850</v>
      </c>
      <c r="K68" s="210">
        <v>35100</v>
      </c>
      <c r="L68" s="210">
        <v>37400</v>
      </c>
      <c r="M68" s="214">
        <v>23820</v>
      </c>
      <c r="N68" s="214">
        <v>27180</v>
      </c>
      <c r="O68" s="214">
        <v>30600</v>
      </c>
      <c r="P68" s="214">
        <v>33960</v>
      </c>
      <c r="Q68" s="214">
        <v>36720</v>
      </c>
      <c r="R68" s="214">
        <v>39420</v>
      </c>
      <c r="S68" s="214">
        <v>42120</v>
      </c>
      <c r="T68" s="214">
        <v>44880</v>
      </c>
      <c r="U68" t="s">
        <v>286</v>
      </c>
      <c r="V68" s="210">
        <v>22400</v>
      </c>
      <c r="W68" s="210">
        <v>25600</v>
      </c>
      <c r="X68" s="210">
        <v>28800</v>
      </c>
      <c r="Y68" s="210">
        <v>32000</v>
      </c>
      <c r="Z68" s="210">
        <v>34600</v>
      </c>
      <c r="AA68" s="210">
        <v>37150</v>
      </c>
      <c r="AB68" s="210">
        <v>39700</v>
      </c>
      <c r="AC68" s="210">
        <v>42250</v>
      </c>
      <c r="AD68" s="214">
        <v>26880</v>
      </c>
      <c r="AE68" s="214">
        <v>30720</v>
      </c>
      <c r="AF68" s="214">
        <v>34560</v>
      </c>
      <c r="AG68" s="214">
        <v>38400</v>
      </c>
      <c r="AH68" s="214">
        <v>41520</v>
      </c>
      <c r="AI68" s="214">
        <v>44580</v>
      </c>
      <c r="AJ68" s="214">
        <v>47640</v>
      </c>
      <c r="AK68" s="214">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10">
        <v>19000</v>
      </c>
      <c r="F69" s="210">
        <v>21700</v>
      </c>
      <c r="G69" s="210">
        <v>24400</v>
      </c>
      <c r="H69" s="210">
        <v>27100</v>
      </c>
      <c r="I69" s="210">
        <v>29300</v>
      </c>
      <c r="J69" s="210">
        <v>31450</v>
      </c>
      <c r="K69" s="210">
        <v>33650</v>
      </c>
      <c r="L69" s="210">
        <v>35800</v>
      </c>
      <c r="M69" s="214">
        <v>22800</v>
      </c>
      <c r="N69" s="214">
        <v>26040</v>
      </c>
      <c r="O69" s="214">
        <v>29280</v>
      </c>
      <c r="P69" s="214">
        <v>32520</v>
      </c>
      <c r="Q69" s="214">
        <v>35160</v>
      </c>
      <c r="R69" s="214">
        <v>37740</v>
      </c>
      <c r="S69" s="214">
        <v>40380</v>
      </c>
      <c r="T69" s="214">
        <v>42960</v>
      </c>
      <c r="U69" t="s">
        <v>286</v>
      </c>
      <c r="V69" s="210">
        <v>19250</v>
      </c>
      <c r="W69" s="210">
        <v>22000</v>
      </c>
      <c r="X69" s="210">
        <v>24750</v>
      </c>
      <c r="Y69" s="210">
        <v>27500</v>
      </c>
      <c r="Z69" s="210">
        <v>29700</v>
      </c>
      <c r="AA69" s="210">
        <v>31900</v>
      </c>
      <c r="AB69" s="210">
        <v>34100</v>
      </c>
      <c r="AC69" s="210">
        <v>36300</v>
      </c>
      <c r="AD69" s="214">
        <v>23100</v>
      </c>
      <c r="AE69" s="214">
        <v>26400</v>
      </c>
      <c r="AF69" s="214">
        <v>29700</v>
      </c>
      <c r="AG69" s="214">
        <v>33000</v>
      </c>
      <c r="AH69" s="214">
        <v>35640</v>
      </c>
      <c r="AI69" s="214">
        <v>38280</v>
      </c>
      <c r="AJ69" s="214">
        <v>40920</v>
      </c>
      <c r="AK69" s="214">
        <v>43560</v>
      </c>
      <c r="AL69" t="s">
        <v>475</v>
      </c>
      <c r="AM69" t="s">
        <v>288</v>
      </c>
      <c r="AN69">
        <v>0</v>
      </c>
      <c r="AO69" t="s">
        <v>476</v>
      </c>
      <c r="AP69" t="s">
        <v>290</v>
      </c>
      <c r="AQ69">
        <v>131</v>
      </c>
    </row>
    <row r="70" spans="1:43">
      <c r="A70" t="str">
        <f t="shared" si="1"/>
        <v>5/30/2017 - 3/31/2018Eastland</v>
      </c>
      <c r="B70" t="s">
        <v>479</v>
      </c>
      <c r="C70" t="s">
        <v>139</v>
      </c>
      <c r="D70">
        <v>44100</v>
      </c>
      <c r="E70" s="210">
        <v>19000</v>
      </c>
      <c r="F70" s="210">
        <v>21700</v>
      </c>
      <c r="G70" s="210">
        <v>24400</v>
      </c>
      <c r="H70" s="210">
        <v>27100</v>
      </c>
      <c r="I70" s="210">
        <v>29300</v>
      </c>
      <c r="J70" s="210">
        <v>31450</v>
      </c>
      <c r="K70" s="210">
        <v>33650</v>
      </c>
      <c r="L70" s="210">
        <v>35800</v>
      </c>
      <c r="M70" s="214">
        <v>22800</v>
      </c>
      <c r="N70" s="214">
        <v>26040</v>
      </c>
      <c r="O70" s="214">
        <v>29280</v>
      </c>
      <c r="P70" s="214">
        <v>32520</v>
      </c>
      <c r="Q70" s="214">
        <v>35160</v>
      </c>
      <c r="R70" s="214">
        <v>37740</v>
      </c>
      <c r="S70" s="214">
        <v>40380</v>
      </c>
      <c r="T70" s="214">
        <v>42960</v>
      </c>
      <c r="U70" t="s">
        <v>301</v>
      </c>
      <c r="AL70" t="s">
        <v>478</v>
      </c>
      <c r="AM70" t="s">
        <v>288</v>
      </c>
      <c r="AN70">
        <v>0</v>
      </c>
      <c r="AO70" t="s">
        <v>479</v>
      </c>
      <c r="AP70" t="s">
        <v>290</v>
      </c>
      <c r="AQ70">
        <v>133</v>
      </c>
    </row>
    <row r="71" spans="1:43">
      <c r="A71" t="str">
        <f t="shared" si="1"/>
        <v>5/30/2017 - 3/31/2018Ector</v>
      </c>
      <c r="B71" t="s">
        <v>482</v>
      </c>
      <c r="C71" t="s">
        <v>73</v>
      </c>
      <c r="D71">
        <v>72400</v>
      </c>
      <c r="E71" s="210">
        <v>22850</v>
      </c>
      <c r="F71" s="210">
        <v>26100</v>
      </c>
      <c r="G71" s="210">
        <v>29350</v>
      </c>
      <c r="H71" s="210">
        <v>32600</v>
      </c>
      <c r="I71" s="210">
        <v>35250</v>
      </c>
      <c r="J71" s="210">
        <v>37850</v>
      </c>
      <c r="K71" s="210">
        <v>40450</v>
      </c>
      <c r="L71" s="210">
        <v>43050</v>
      </c>
      <c r="M71" s="214">
        <v>27420</v>
      </c>
      <c r="N71" s="214">
        <v>31320</v>
      </c>
      <c r="O71" s="214">
        <v>35220</v>
      </c>
      <c r="P71" s="214">
        <v>39120</v>
      </c>
      <c r="Q71" s="214">
        <v>42300</v>
      </c>
      <c r="R71" s="214">
        <v>45420</v>
      </c>
      <c r="S71" s="214">
        <v>48540</v>
      </c>
      <c r="T71" s="214">
        <v>51660</v>
      </c>
      <c r="U71" t="s">
        <v>286</v>
      </c>
      <c r="V71" s="210">
        <v>26150</v>
      </c>
      <c r="W71" s="210">
        <v>29900</v>
      </c>
      <c r="X71" s="210">
        <v>33650</v>
      </c>
      <c r="Y71" s="210">
        <v>37350</v>
      </c>
      <c r="Z71" s="210">
        <v>40350</v>
      </c>
      <c r="AA71" s="210">
        <v>43350</v>
      </c>
      <c r="AB71" s="210">
        <v>46350</v>
      </c>
      <c r="AC71" s="210">
        <v>49350</v>
      </c>
      <c r="AD71" s="214">
        <v>31380</v>
      </c>
      <c r="AE71" s="214">
        <v>35880</v>
      </c>
      <c r="AF71" s="214">
        <v>40380</v>
      </c>
      <c r="AG71" s="214">
        <v>44820</v>
      </c>
      <c r="AH71" s="214">
        <v>48420</v>
      </c>
      <c r="AI71" s="214">
        <v>52020</v>
      </c>
      <c r="AJ71" s="214">
        <v>55620</v>
      </c>
      <c r="AK71" s="214">
        <v>59220</v>
      </c>
      <c r="AL71" t="s">
        <v>481</v>
      </c>
      <c r="AM71" t="s">
        <v>288</v>
      </c>
      <c r="AN71">
        <v>1</v>
      </c>
      <c r="AO71" t="s">
        <v>482</v>
      </c>
      <c r="AP71" t="s">
        <v>290</v>
      </c>
      <c r="AQ71">
        <v>135</v>
      </c>
    </row>
    <row r="72" spans="1:43">
      <c r="A72" t="str">
        <f t="shared" si="1"/>
        <v>5/30/2017 - 3/31/2018Edwards</v>
      </c>
      <c r="B72" t="s">
        <v>485</v>
      </c>
      <c r="C72" t="s">
        <v>140</v>
      </c>
      <c r="D72">
        <v>53400</v>
      </c>
      <c r="E72" s="210">
        <v>19000</v>
      </c>
      <c r="F72" s="210">
        <v>21700</v>
      </c>
      <c r="G72" s="210">
        <v>24400</v>
      </c>
      <c r="H72" s="210">
        <v>27100</v>
      </c>
      <c r="I72" s="210">
        <v>29300</v>
      </c>
      <c r="J72" s="210">
        <v>31450</v>
      </c>
      <c r="K72" s="210">
        <v>33650</v>
      </c>
      <c r="L72" s="210">
        <v>35800</v>
      </c>
      <c r="M72" s="214">
        <v>22800</v>
      </c>
      <c r="N72" s="214">
        <v>26040</v>
      </c>
      <c r="O72" s="214">
        <v>29280</v>
      </c>
      <c r="P72" s="214">
        <v>32520</v>
      </c>
      <c r="Q72" s="214">
        <v>35160</v>
      </c>
      <c r="R72" s="214">
        <v>37740</v>
      </c>
      <c r="S72" s="214">
        <v>40380</v>
      </c>
      <c r="T72" s="214">
        <v>42960</v>
      </c>
      <c r="U72" t="s">
        <v>286</v>
      </c>
      <c r="V72" s="210">
        <v>26250</v>
      </c>
      <c r="W72" s="210">
        <v>30000</v>
      </c>
      <c r="X72" s="210">
        <v>33750</v>
      </c>
      <c r="Y72" s="210">
        <v>37500</v>
      </c>
      <c r="Z72" s="210">
        <v>40500</v>
      </c>
      <c r="AA72" s="210">
        <v>43500</v>
      </c>
      <c r="AB72" s="210">
        <v>46500</v>
      </c>
      <c r="AC72" s="210">
        <v>49500</v>
      </c>
      <c r="AD72" s="214">
        <v>31500</v>
      </c>
      <c r="AE72" s="214">
        <v>36000</v>
      </c>
      <c r="AF72" s="214">
        <v>40500</v>
      </c>
      <c r="AG72" s="214">
        <v>45000</v>
      </c>
      <c r="AH72" s="214">
        <v>48600</v>
      </c>
      <c r="AI72" s="214">
        <v>52200</v>
      </c>
      <c r="AJ72" s="214">
        <v>55800</v>
      </c>
      <c r="AK72" s="214">
        <v>59400</v>
      </c>
      <c r="AL72" t="s">
        <v>484</v>
      </c>
      <c r="AM72" t="s">
        <v>288</v>
      </c>
      <c r="AN72">
        <v>0</v>
      </c>
      <c r="AO72" t="s">
        <v>485</v>
      </c>
      <c r="AP72" t="s">
        <v>290</v>
      </c>
      <c r="AQ72">
        <v>137</v>
      </c>
    </row>
    <row r="73" spans="1:43">
      <c r="A73" t="str">
        <f t="shared" si="1"/>
        <v>5/30/2017 - 3/31/2018Ellis</v>
      </c>
      <c r="B73" t="s">
        <v>487</v>
      </c>
      <c r="C73" t="s">
        <v>44</v>
      </c>
      <c r="D73">
        <v>73400</v>
      </c>
      <c r="E73" s="210">
        <v>25700</v>
      </c>
      <c r="F73" s="210">
        <v>29400</v>
      </c>
      <c r="G73" s="210">
        <v>33050</v>
      </c>
      <c r="H73" s="210">
        <v>36700</v>
      </c>
      <c r="I73" s="210">
        <v>39650</v>
      </c>
      <c r="J73" s="210">
        <v>42600</v>
      </c>
      <c r="K73" s="210">
        <v>45550</v>
      </c>
      <c r="L73" s="210">
        <v>48450</v>
      </c>
      <c r="M73" s="214">
        <v>30840</v>
      </c>
      <c r="N73" s="214">
        <v>35280</v>
      </c>
      <c r="O73" s="214">
        <v>39660</v>
      </c>
      <c r="P73" s="214">
        <v>44040</v>
      </c>
      <c r="Q73" s="214">
        <v>47580</v>
      </c>
      <c r="R73" s="214">
        <v>51120</v>
      </c>
      <c r="S73" s="214">
        <v>54660</v>
      </c>
      <c r="T73" s="214">
        <v>58140</v>
      </c>
      <c r="U73" t="s">
        <v>286</v>
      </c>
      <c r="V73" s="210">
        <v>26400</v>
      </c>
      <c r="W73" s="210">
        <v>30150</v>
      </c>
      <c r="X73" s="210">
        <v>33900</v>
      </c>
      <c r="Y73" s="210">
        <v>37650</v>
      </c>
      <c r="Z73" s="210">
        <v>40700</v>
      </c>
      <c r="AA73" s="210">
        <v>43700</v>
      </c>
      <c r="AB73" s="210">
        <v>46700</v>
      </c>
      <c r="AC73" s="210">
        <v>49700</v>
      </c>
      <c r="AD73" s="214">
        <v>31680</v>
      </c>
      <c r="AE73" s="214">
        <v>36180</v>
      </c>
      <c r="AF73" s="214">
        <v>40680</v>
      </c>
      <c r="AG73" s="214">
        <v>45180</v>
      </c>
      <c r="AH73" s="214">
        <v>48840</v>
      </c>
      <c r="AI73" s="214">
        <v>52440</v>
      </c>
      <c r="AJ73" s="214">
        <v>56040</v>
      </c>
      <c r="AK73" s="214">
        <v>59640</v>
      </c>
      <c r="AL73" t="s">
        <v>486</v>
      </c>
      <c r="AM73" t="s">
        <v>288</v>
      </c>
      <c r="AN73">
        <v>1</v>
      </c>
      <c r="AO73" t="s">
        <v>487</v>
      </c>
      <c r="AP73" t="s">
        <v>290</v>
      </c>
      <c r="AQ73">
        <v>139</v>
      </c>
    </row>
    <row r="74" spans="1:43">
      <c r="A74" t="str">
        <f t="shared" si="1"/>
        <v>5/30/2017 - 3/31/2018El Paso</v>
      </c>
      <c r="B74" t="s">
        <v>490</v>
      </c>
      <c r="C74" t="s">
        <v>51</v>
      </c>
      <c r="D74">
        <v>45300</v>
      </c>
      <c r="E74" s="210">
        <v>19000</v>
      </c>
      <c r="F74" s="210">
        <v>21700</v>
      </c>
      <c r="G74" s="210">
        <v>24400</v>
      </c>
      <c r="H74" s="210">
        <v>27100</v>
      </c>
      <c r="I74" s="210">
        <v>29300</v>
      </c>
      <c r="J74" s="210">
        <v>31450</v>
      </c>
      <c r="K74" s="210">
        <v>33650</v>
      </c>
      <c r="L74" s="210">
        <v>35800</v>
      </c>
      <c r="M74" s="214">
        <v>22800</v>
      </c>
      <c r="N74" s="214">
        <v>26040</v>
      </c>
      <c r="O74" s="214">
        <v>29280</v>
      </c>
      <c r="P74" s="214">
        <v>32520</v>
      </c>
      <c r="Q74" s="214">
        <v>35160</v>
      </c>
      <c r="R74" s="214">
        <v>37740</v>
      </c>
      <c r="S74" s="214">
        <v>40380</v>
      </c>
      <c r="T74" s="214">
        <v>42960</v>
      </c>
      <c r="U74" t="s">
        <v>286</v>
      </c>
      <c r="V74" s="210">
        <v>19550</v>
      </c>
      <c r="W74" s="210">
        <v>22350</v>
      </c>
      <c r="X74" s="210">
        <v>25150</v>
      </c>
      <c r="Y74" s="210">
        <v>27900</v>
      </c>
      <c r="Z74" s="210">
        <v>30150</v>
      </c>
      <c r="AA74" s="210">
        <v>32400</v>
      </c>
      <c r="AB74" s="210">
        <v>34600</v>
      </c>
      <c r="AC74" s="210">
        <v>36850</v>
      </c>
      <c r="AD74" s="214">
        <v>23460</v>
      </c>
      <c r="AE74" s="214">
        <v>26820</v>
      </c>
      <c r="AF74" s="214">
        <v>30180</v>
      </c>
      <c r="AG74" s="214">
        <v>33480</v>
      </c>
      <c r="AH74" s="214">
        <v>36180</v>
      </c>
      <c r="AI74" s="214">
        <v>38880</v>
      </c>
      <c r="AJ74" s="214">
        <v>41520</v>
      </c>
      <c r="AK74" s="214">
        <v>44220</v>
      </c>
      <c r="AL74" t="s">
        <v>489</v>
      </c>
      <c r="AM74" t="s">
        <v>288</v>
      </c>
      <c r="AN74">
        <v>1</v>
      </c>
      <c r="AO74" t="s">
        <v>490</v>
      </c>
      <c r="AP74" t="s">
        <v>290</v>
      </c>
      <c r="AQ74">
        <v>141</v>
      </c>
    </row>
    <row r="75" spans="1:43">
      <c r="A75" t="str">
        <f t="shared" si="1"/>
        <v>5/30/2017 - 3/31/2018Erath</v>
      </c>
      <c r="B75" t="s">
        <v>493</v>
      </c>
      <c r="C75" t="s">
        <v>141</v>
      </c>
      <c r="D75">
        <v>53300</v>
      </c>
      <c r="E75" s="210">
        <v>19000</v>
      </c>
      <c r="F75" s="210">
        <v>21700</v>
      </c>
      <c r="G75" s="210">
        <v>24400</v>
      </c>
      <c r="H75" s="210">
        <v>27100</v>
      </c>
      <c r="I75" s="210">
        <v>29300</v>
      </c>
      <c r="J75" s="210">
        <v>31450</v>
      </c>
      <c r="K75" s="210">
        <v>33650</v>
      </c>
      <c r="L75" s="210">
        <v>35800</v>
      </c>
      <c r="M75" s="214">
        <v>22800</v>
      </c>
      <c r="N75" s="214">
        <v>26040</v>
      </c>
      <c r="O75" s="214">
        <v>29280</v>
      </c>
      <c r="P75" s="214">
        <v>32520</v>
      </c>
      <c r="Q75" s="214">
        <v>35160</v>
      </c>
      <c r="R75" s="214">
        <v>37740</v>
      </c>
      <c r="S75" s="214">
        <v>40380</v>
      </c>
      <c r="T75" s="214">
        <v>42960</v>
      </c>
      <c r="U75" t="s">
        <v>286</v>
      </c>
      <c r="V75" s="210">
        <v>19250</v>
      </c>
      <c r="W75" s="210">
        <v>22000</v>
      </c>
      <c r="X75" s="210">
        <v>24750</v>
      </c>
      <c r="Y75" s="210">
        <v>27500</v>
      </c>
      <c r="Z75" s="210">
        <v>29700</v>
      </c>
      <c r="AA75" s="210">
        <v>31900</v>
      </c>
      <c r="AB75" s="210">
        <v>34100</v>
      </c>
      <c r="AC75" s="210">
        <v>36300</v>
      </c>
      <c r="AD75" s="214">
        <v>23100</v>
      </c>
      <c r="AE75" s="214">
        <v>26400</v>
      </c>
      <c r="AF75" s="214">
        <v>29700</v>
      </c>
      <c r="AG75" s="214">
        <v>33000</v>
      </c>
      <c r="AH75" s="214">
        <v>35640</v>
      </c>
      <c r="AI75" s="214">
        <v>38280</v>
      </c>
      <c r="AJ75" s="214">
        <v>40920</v>
      </c>
      <c r="AK75" s="214">
        <v>43560</v>
      </c>
      <c r="AL75" t="s">
        <v>492</v>
      </c>
      <c r="AM75" t="s">
        <v>288</v>
      </c>
      <c r="AN75">
        <v>0</v>
      </c>
      <c r="AO75" t="s">
        <v>493</v>
      </c>
      <c r="AP75" t="s">
        <v>290</v>
      </c>
      <c r="AQ75">
        <v>143</v>
      </c>
    </row>
    <row r="76" spans="1:43">
      <c r="A76" t="str">
        <f t="shared" si="1"/>
        <v>5/30/2017 - 3/31/2018Falls</v>
      </c>
      <c r="B76" t="s">
        <v>496</v>
      </c>
      <c r="C76" t="s">
        <v>142</v>
      </c>
      <c r="D76">
        <v>48500</v>
      </c>
      <c r="E76" s="210">
        <v>19000</v>
      </c>
      <c r="F76" s="210">
        <v>21700</v>
      </c>
      <c r="G76" s="210">
        <v>24400</v>
      </c>
      <c r="H76" s="210">
        <v>27100</v>
      </c>
      <c r="I76" s="210">
        <v>29300</v>
      </c>
      <c r="J76" s="210">
        <v>31450</v>
      </c>
      <c r="K76" s="210">
        <v>33650</v>
      </c>
      <c r="L76" s="210">
        <v>35800</v>
      </c>
      <c r="M76" s="214">
        <v>22800</v>
      </c>
      <c r="N76" s="214">
        <v>26040</v>
      </c>
      <c r="O76" s="214">
        <v>29280</v>
      </c>
      <c r="P76" s="214">
        <v>32520</v>
      </c>
      <c r="Q76" s="214">
        <v>35160</v>
      </c>
      <c r="R76" s="214">
        <v>37740</v>
      </c>
      <c r="S76" s="214">
        <v>40380</v>
      </c>
      <c r="T76" s="214">
        <v>42960</v>
      </c>
      <c r="U76" t="s">
        <v>286</v>
      </c>
      <c r="V76" s="210">
        <v>19100</v>
      </c>
      <c r="W76" s="210">
        <v>21800</v>
      </c>
      <c r="X76" s="210">
        <v>24550</v>
      </c>
      <c r="Y76" s="210">
        <v>27250</v>
      </c>
      <c r="Z76" s="210">
        <v>29450</v>
      </c>
      <c r="AA76" s="210">
        <v>31650</v>
      </c>
      <c r="AB76" s="210">
        <v>33800</v>
      </c>
      <c r="AC76" s="210">
        <v>36000</v>
      </c>
      <c r="AD76" s="214">
        <v>22920</v>
      </c>
      <c r="AE76" s="214">
        <v>26160</v>
      </c>
      <c r="AF76" s="214">
        <v>29460</v>
      </c>
      <c r="AG76" s="214">
        <v>32700</v>
      </c>
      <c r="AH76" s="214">
        <v>35340</v>
      </c>
      <c r="AI76" s="214">
        <v>37980</v>
      </c>
      <c r="AJ76" s="214">
        <v>40560</v>
      </c>
      <c r="AK76" s="214">
        <v>43200</v>
      </c>
      <c r="AL76" t="s">
        <v>495</v>
      </c>
      <c r="AM76" t="s">
        <v>288</v>
      </c>
      <c r="AN76">
        <v>1</v>
      </c>
      <c r="AO76" t="s">
        <v>496</v>
      </c>
      <c r="AP76" t="s">
        <v>290</v>
      </c>
      <c r="AQ76">
        <v>145</v>
      </c>
    </row>
    <row r="77" spans="1:43">
      <c r="A77" t="str">
        <f t="shared" si="1"/>
        <v>5/30/2017 - 3/31/2018Fannin</v>
      </c>
      <c r="B77" t="s">
        <v>499</v>
      </c>
      <c r="C77" t="s">
        <v>143</v>
      </c>
      <c r="D77">
        <v>56100</v>
      </c>
      <c r="E77" s="210">
        <v>19650</v>
      </c>
      <c r="F77" s="210">
        <v>22450</v>
      </c>
      <c r="G77" s="210">
        <v>25250</v>
      </c>
      <c r="H77" s="210">
        <v>28050</v>
      </c>
      <c r="I77" s="210">
        <v>30300</v>
      </c>
      <c r="J77" s="210">
        <v>32550</v>
      </c>
      <c r="K77" s="210">
        <v>34800</v>
      </c>
      <c r="L77" s="210">
        <v>37050</v>
      </c>
      <c r="M77" s="214">
        <v>23580</v>
      </c>
      <c r="N77" s="214">
        <v>26940</v>
      </c>
      <c r="O77" s="214">
        <v>30300</v>
      </c>
      <c r="P77" s="214">
        <v>33660</v>
      </c>
      <c r="Q77" s="214">
        <v>36360</v>
      </c>
      <c r="R77" s="214">
        <v>39060</v>
      </c>
      <c r="S77" s="214">
        <v>41760</v>
      </c>
      <c r="T77" s="214">
        <v>44460</v>
      </c>
      <c r="U77" t="s">
        <v>286</v>
      </c>
      <c r="V77" s="210">
        <v>20500</v>
      </c>
      <c r="W77" s="210">
        <v>23400</v>
      </c>
      <c r="X77" s="210">
        <v>26350</v>
      </c>
      <c r="Y77" s="210">
        <v>29250</v>
      </c>
      <c r="Z77" s="210">
        <v>31600</v>
      </c>
      <c r="AA77" s="210">
        <v>33950</v>
      </c>
      <c r="AB77" s="210">
        <v>36300</v>
      </c>
      <c r="AC77" s="210">
        <v>38650</v>
      </c>
      <c r="AD77" s="214">
        <v>24600</v>
      </c>
      <c r="AE77" s="214">
        <v>28080</v>
      </c>
      <c r="AF77" s="214">
        <v>31620</v>
      </c>
      <c r="AG77" s="214">
        <v>35100</v>
      </c>
      <c r="AH77" s="214">
        <v>37920</v>
      </c>
      <c r="AI77" s="214">
        <v>40740</v>
      </c>
      <c r="AJ77" s="214">
        <v>43560</v>
      </c>
      <c r="AK77" s="214">
        <v>46380</v>
      </c>
      <c r="AL77" t="s">
        <v>498</v>
      </c>
      <c r="AM77" t="s">
        <v>288</v>
      </c>
      <c r="AN77">
        <v>0</v>
      </c>
      <c r="AO77" t="s">
        <v>499</v>
      </c>
      <c r="AP77" t="s">
        <v>290</v>
      </c>
      <c r="AQ77">
        <v>147</v>
      </c>
    </row>
    <row r="78" spans="1:43">
      <c r="A78" t="str">
        <f t="shared" si="1"/>
        <v>5/30/2017 - 3/31/2018Fayette</v>
      </c>
      <c r="B78" t="s">
        <v>502</v>
      </c>
      <c r="C78" t="s">
        <v>144</v>
      </c>
      <c r="D78">
        <v>63000</v>
      </c>
      <c r="E78" s="210">
        <v>22050</v>
      </c>
      <c r="F78" s="210">
        <v>25200</v>
      </c>
      <c r="G78" s="210">
        <v>28350</v>
      </c>
      <c r="H78" s="210">
        <v>31500</v>
      </c>
      <c r="I78" s="210">
        <v>34050</v>
      </c>
      <c r="J78" s="210">
        <v>36550</v>
      </c>
      <c r="K78" s="210">
        <v>39100</v>
      </c>
      <c r="L78" s="210">
        <v>41600</v>
      </c>
      <c r="M78" s="214">
        <v>26460</v>
      </c>
      <c r="N78" s="214">
        <v>30240</v>
      </c>
      <c r="O78" s="214">
        <v>34020</v>
      </c>
      <c r="P78" s="214">
        <v>37800</v>
      </c>
      <c r="Q78" s="214">
        <v>40860</v>
      </c>
      <c r="R78" s="214">
        <v>43860</v>
      </c>
      <c r="S78" s="214">
        <v>46920</v>
      </c>
      <c r="T78" s="214">
        <v>49920</v>
      </c>
      <c r="U78" t="s">
        <v>301</v>
      </c>
      <c r="AL78" t="s">
        <v>501</v>
      </c>
      <c r="AM78" t="s">
        <v>288</v>
      </c>
      <c r="AN78">
        <v>0</v>
      </c>
      <c r="AO78" t="s">
        <v>502</v>
      </c>
      <c r="AP78" t="s">
        <v>290</v>
      </c>
      <c r="AQ78">
        <v>149</v>
      </c>
    </row>
    <row r="79" spans="1:43">
      <c r="A79" t="str">
        <f t="shared" si="1"/>
        <v>5/30/2017 - 3/31/2018Fisher</v>
      </c>
      <c r="B79" t="s">
        <v>505</v>
      </c>
      <c r="C79" t="s">
        <v>145</v>
      </c>
      <c r="D79">
        <v>59700</v>
      </c>
      <c r="E79" s="210">
        <v>20900</v>
      </c>
      <c r="F79" s="210">
        <v>23900</v>
      </c>
      <c r="G79" s="210">
        <v>26900</v>
      </c>
      <c r="H79" s="210">
        <v>29850</v>
      </c>
      <c r="I79" s="210">
        <v>32250</v>
      </c>
      <c r="J79" s="210">
        <v>34650</v>
      </c>
      <c r="K79" s="210">
        <v>37050</v>
      </c>
      <c r="L79" s="210">
        <v>39450</v>
      </c>
      <c r="M79" s="214">
        <v>25080</v>
      </c>
      <c r="N79" s="214">
        <v>28680</v>
      </c>
      <c r="O79" s="214">
        <v>32280</v>
      </c>
      <c r="P79" s="214">
        <v>35820</v>
      </c>
      <c r="Q79" s="214">
        <v>38700</v>
      </c>
      <c r="R79" s="214">
        <v>41580</v>
      </c>
      <c r="S79" s="214">
        <v>44460</v>
      </c>
      <c r="T79" s="214">
        <v>47340</v>
      </c>
      <c r="U79" t="s">
        <v>286</v>
      </c>
      <c r="V79" s="210">
        <v>21700</v>
      </c>
      <c r="W79" s="210">
        <v>24800</v>
      </c>
      <c r="X79" s="210">
        <v>27900</v>
      </c>
      <c r="Y79" s="210">
        <v>31000</v>
      </c>
      <c r="Z79" s="210">
        <v>33500</v>
      </c>
      <c r="AA79" s="210">
        <v>36000</v>
      </c>
      <c r="AB79" s="210">
        <v>38450</v>
      </c>
      <c r="AC79" s="210">
        <v>40950</v>
      </c>
      <c r="AD79" s="214">
        <v>26040</v>
      </c>
      <c r="AE79" s="214">
        <v>29760</v>
      </c>
      <c r="AF79" s="214">
        <v>33480</v>
      </c>
      <c r="AG79" s="214">
        <v>37200</v>
      </c>
      <c r="AH79" s="214">
        <v>40200</v>
      </c>
      <c r="AI79" s="214">
        <v>43200</v>
      </c>
      <c r="AJ79" s="214">
        <v>46140</v>
      </c>
      <c r="AK79" s="214">
        <v>49140</v>
      </c>
      <c r="AL79" t="s">
        <v>504</v>
      </c>
      <c r="AM79" t="s">
        <v>288</v>
      </c>
      <c r="AN79">
        <v>0</v>
      </c>
      <c r="AO79" t="s">
        <v>505</v>
      </c>
      <c r="AP79" t="s">
        <v>290</v>
      </c>
      <c r="AQ79">
        <v>151</v>
      </c>
    </row>
    <row r="80" spans="1:43">
      <c r="A80" t="str">
        <f t="shared" si="1"/>
        <v>5/30/2017 - 3/31/2018Floyd</v>
      </c>
      <c r="B80" t="s">
        <v>508</v>
      </c>
      <c r="C80" t="s">
        <v>146</v>
      </c>
      <c r="D80">
        <v>53500</v>
      </c>
      <c r="E80" s="210">
        <v>19000</v>
      </c>
      <c r="F80" s="210">
        <v>21700</v>
      </c>
      <c r="G80" s="210">
        <v>24400</v>
      </c>
      <c r="H80" s="210">
        <v>27100</v>
      </c>
      <c r="I80" s="210">
        <v>29300</v>
      </c>
      <c r="J80" s="210">
        <v>31450</v>
      </c>
      <c r="K80" s="210">
        <v>33650</v>
      </c>
      <c r="L80" s="210">
        <v>35800</v>
      </c>
      <c r="M80" s="214">
        <v>22800</v>
      </c>
      <c r="N80" s="214">
        <v>26040</v>
      </c>
      <c r="O80" s="214">
        <v>29280</v>
      </c>
      <c r="P80" s="214">
        <v>32520</v>
      </c>
      <c r="Q80" s="214">
        <v>35160</v>
      </c>
      <c r="R80" s="214">
        <v>37740</v>
      </c>
      <c r="S80" s="214">
        <v>40380</v>
      </c>
      <c r="T80" s="214">
        <v>42960</v>
      </c>
      <c r="U80" t="s">
        <v>286</v>
      </c>
      <c r="V80" s="210">
        <v>22550</v>
      </c>
      <c r="W80" s="210">
        <v>25800</v>
      </c>
      <c r="X80" s="210">
        <v>29000</v>
      </c>
      <c r="Y80" s="210">
        <v>32200</v>
      </c>
      <c r="Z80" s="210">
        <v>34800</v>
      </c>
      <c r="AA80" s="210">
        <v>37400</v>
      </c>
      <c r="AB80" s="210">
        <v>39950</v>
      </c>
      <c r="AC80" s="210">
        <v>42550</v>
      </c>
      <c r="AD80" s="214">
        <v>27060</v>
      </c>
      <c r="AE80" s="214">
        <v>30960</v>
      </c>
      <c r="AF80" s="214">
        <v>34800</v>
      </c>
      <c r="AG80" s="214">
        <v>38640</v>
      </c>
      <c r="AH80" s="214">
        <v>41760</v>
      </c>
      <c r="AI80" s="214">
        <v>44880</v>
      </c>
      <c r="AJ80" s="214">
        <v>47940</v>
      </c>
      <c r="AK80" s="214">
        <v>51060</v>
      </c>
      <c r="AL80" t="s">
        <v>507</v>
      </c>
      <c r="AM80" t="s">
        <v>288</v>
      </c>
      <c r="AN80">
        <v>0</v>
      </c>
      <c r="AO80" t="s">
        <v>508</v>
      </c>
      <c r="AP80" t="s">
        <v>290</v>
      </c>
      <c r="AQ80">
        <v>153</v>
      </c>
    </row>
    <row r="81" spans="1:43">
      <c r="A81" t="str">
        <f t="shared" si="1"/>
        <v>5/30/2017 - 3/31/2018Foard</v>
      </c>
      <c r="B81" t="s">
        <v>511</v>
      </c>
      <c r="C81" t="s">
        <v>147</v>
      </c>
      <c r="D81">
        <v>48600</v>
      </c>
      <c r="E81" s="210">
        <v>19000</v>
      </c>
      <c r="F81" s="210">
        <v>21700</v>
      </c>
      <c r="G81" s="210">
        <v>24400</v>
      </c>
      <c r="H81" s="210">
        <v>27100</v>
      </c>
      <c r="I81" s="210">
        <v>29300</v>
      </c>
      <c r="J81" s="210">
        <v>31450</v>
      </c>
      <c r="K81" s="210">
        <v>33650</v>
      </c>
      <c r="L81" s="210">
        <v>35800</v>
      </c>
      <c r="M81" s="214">
        <v>22800</v>
      </c>
      <c r="N81" s="214">
        <v>26040</v>
      </c>
      <c r="O81" s="214">
        <v>29280</v>
      </c>
      <c r="P81" s="214">
        <v>32520</v>
      </c>
      <c r="Q81" s="214">
        <v>35160</v>
      </c>
      <c r="R81" s="214">
        <v>37740</v>
      </c>
      <c r="S81" s="214">
        <v>40380</v>
      </c>
      <c r="T81" s="214">
        <v>42960</v>
      </c>
      <c r="U81" t="s">
        <v>301</v>
      </c>
      <c r="AL81" t="s">
        <v>510</v>
      </c>
      <c r="AM81" t="s">
        <v>288</v>
      </c>
      <c r="AN81">
        <v>0</v>
      </c>
      <c r="AO81" t="s">
        <v>511</v>
      </c>
      <c r="AP81" t="s">
        <v>290</v>
      </c>
      <c r="AQ81">
        <v>155</v>
      </c>
    </row>
    <row r="82" spans="1:43">
      <c r="A82" t="str">
        <f t="shared" si="1"/>
        <v>5/30/2017 - 3/31/2018Fort Bend</v>
      </c>
      <c r="B82" t="s">
        <v>513</v>
      </c>
      <c r="C82" t="s">
        <v>53</v>
      </c>
      <c r="D82">
        <v>71500</v>
      </c>
      <c r="E82" s="210">
        <v>25050</v>
      </c>
      <c r="F82" s="210">
        <v>28600</v>
      </c>
      <c r="G82" s="210">
        <v>32200</v>
      </c>
      <c r="H82" s="210">
        <v>35750</v>
      </c>
      <c r="I82" s="210">
        <v>38650</v>
      </c>
      <c r="J82" s="210">
        <v>41500</v>
      </c>
      <c r="K82" s="210">
        <v>44350</v>
      </c>
      <c r="L82" s="210">
        <v>47200</v>
      </c>
      <c r="M82" s="214">
        <v>30060</v>
      </c>
      <c r="N82" s="214">
        <v>34320</v>
      </c>
      <c r="O82" s="214">
        <v>38640</v>
      </c>
      <c r="P82" s="214">
        <v>42900</v>
      </c>
      <c r="Q82" s="214">
        <v>46380</v>
      </c>
      <c r="R82" s="214">
        <v>49800</v>
      </c>
      <c r="S82" s="214">
        <v>53220</v>
      </c>
      <c r="T82" s="214">
        <v>56640</v>
      </c>
      <c r="U82" t="s">
        <v>301</v>
      </c>
      <c r="AL82" t="s">
        <v>512</v>
      </c>
      <c r="AM82" t="s">
        <v>288</v>
      </c>
      <c r="AN82">
        <v>1</v>
      </c>
      <c r="AO82" t="s">
        <v>513</v>
      </c>
      <c r="AP82" t="s">
        <v>290</v>
      </c>
      <c r="AQ82">
        <v>157</v>
      </c>
    </row>
    <row r="83" spans="1:43">
      <c r="A83" t="str">
        <f t="shared" si="1"/>
        <v>5/30/2017 - 3/31/2018Franklin</v>
      </c>
      <c r="B83" t="s">
        <v>516</v>
      </c>
      <c r="C83" t="s">
        <v>148</v>
      </c>
      <c r="D83">
        <v>64300</v>
      </c>
      <c r="E83" s="210">
        <v>22550</v>
      </c>
      <c r="F83" s="210">
        <v>25750</v>
      </c>
      <c r="G83" s="210">
        <v>28950</v>
      </c>
      <c r="H83" s="210">
        <v>32150</v>
      </c>
      <c r="I83" s="210">
        <v>34750</v>
      </c>
      <c r="J83" s="210">
        <v>37300</v>
      </c>
      <c r="K83" s="210">
        <v>39900</v>
      </c>
      <c r="L83" s="210">
        <v>42450</v>
      </c>
      <c r="M83" s="214">
        <v>27060</v>
      </c>
      <c r="N83" s="214">
        <v>30900</v>
      </c>
      <c r="O83" s="214">
        <v>34740</v>
      </c>
      <c r="P83" s="214">
        <v>38580</v>
      </c>
      <c r="Q83" s="214">
        <v>41700</v>
      </c>
      <c r="R83" s="214">
        <v>44760</v>
      </c>
      <c r="S83" s="214">
        <v>47880</v>
      </c>
      <c r="T83" s="214">
        <v>50940</v>
      </c>
      <c r="U83" t="s">
        <v>286</v>
      </c>
      <c r="V83" s="210">
        <v>24000</v>
      </c>
      <c r="W83" s="210">
        <v>27400</v>
      </c>
      <c r="X83" s="210">
        <v>30850</v>
      </c>
      <c r="Y83" s="210">
        <v>34250</v>
      </c>
      <c r="Z83" s="210">
        <v>37000</v>
      </c>
      <c r="AA83" s="210">
        <v>39750</v>
      </c>
      <c r="AB83" s="210">
        <v>42500</v>
      </c>
      <c r="AC83" s="210">
        <v>45250</v>
      </c>
      <c r="AD83" s="214">
        <v>28800</v>
      </c>
      <c r="AE83" s="214">
        <v>32880</v>
      </c>
      <c r="AF83" s="214">
        <v>37020</v>
      </c>
      <c r="AG83" s="214">
        <v>41100</v>
      </c>
      <c r="AH83" s="214">
        <v>44400</v>
      </c>
      <c r="AI83" s="214">
        <v>47700</v>
      </c>
      <c r="AJ83" s="214">
        <v>51000</v>
      </c>
      <c r="AK83" s="214">
        <v>54300</v>
      </c>
      <c r="AL83" t="s">
        <v>515</v>
      </c>
      <c r="AM83" t="s">
        <v>288</v>
      </c>
      <c r="AN83">
        <v>0</v>
      </c>
      <c r="AO83" t="s">
        <v>516</v>
      </c>
      <c r="AP83" t="s">
        <v>290</v>
      </c>
      <c r="AQ83">
        <v>159</v>
      </c>
    </row>
    <row r="84" spans="1:43">
      <c r="A84" t="str">
        <f t="shared" si="1"/>
        <v>5/30/2017 - 3/31/2018Freestone</v>
      </c>
      <c r="B84" t="s">
        <v>519</v>
      </c>
      <c r="C84" t="s">
        <v>149</v>
      </c>
      <c r="D84">
        <v>55000</v>
      </c>
      <c r="E84" s="210">
        <v>19250</v>
      </c>
      <c r="F84" s="210">
        <v>22000</v>
      </c>
      <c r="G84" s="210">
        <v>24750</v>
      </c>
      <c r="H84" s="210">
        <v>27500</v>
      </c>
      <c r="I84" s="210">
        <v>29700</v>
      </c>
      <c r="J84" s="210">
        <v>31900</v>
      </c>
      <c r="K84" s="210">
        <v>34100</v>
      </c>
      <c r="L84" s="210">
        <v>36300</v>
      </c>
      <c r="M84" s="214">
        <v>23100</v>
      </c>
      <c r="N84" s="214">
        <v>26400</v>
      </c>
      <c r="O84" s="214">
        <v>29700</v>
      </c>
      <c r="P84" s="214">
        <v>33000</v>
      </c>
      <c r="Q84" s="214">
        <v>35640</v>
      </c>
      <c r="R84" s="214">
        <v>38280</v>
      </c>
      <c r="S84" s="214">
        <v>40920</v>
      </c>
      <c r="T84" s="214">
        <v>43560</v>
      </c>
      <c r="U84" t="s">
        <v>286</v>
      </c>
      <c r="V84" s="210">
        <v>21150</v>
      </c>
      <c r="W84" s="210">
        <v>24150</v>
      </c>
      <c r="X84" s="210">
        <v>27150</v>
      </c>
      <c r="Y84" s="210">
        <v>30150</v>
      </c>
      <c r="Z84" s="210">
        <v>32600</v>
      </c>
      <c r="AA84" s="210">
        <v>35000</v>
      </c>
      <c r="AB84" s="210">
        <v>37400</v>
      </c>
      <c r="AC84" s="210">
        <v>39800</v>
      </c>
      <c r="AD84" s="214">
        <v>25380</v>
      </c>
      <c r="AE84" s="214">
        <v>28980</v>
      </c>
      <c r="AF84" s="214">
        <v>32580</v>
      </c>
      <c r="AG84" s="214">
        <v>36180</v>
      </c>
      <c r="AH84" s="214">
        <v>39120</v>
      </c>
      <c r="AI84" s="214">
        <v>42000</v>
      </c>
      <c r="AJ84" s="214">
        <v>44880</v>
      </c>
      <c r="AK84" s="214">
        <v>47760</v>
      </c>
      <c r="AL84" t="s">
        <v>518</v>
      </c>
      <c r="AM84" t="s">
        <v>288</v>
      </c>
      <c r="AN84">
        <v>0</v>
      </c>
      <c r="AO84" t="s">
        <v>519</v>
      </c>
      <c r="AP84" t="s">
        <v>290</v>
      </c>
      <c r="AQ84">
        <v>161</v>
      </c>
    </row>
    <row r="85" spans="1:43">
      <c r="A85" t="str">
        <f t="shared" si="1"/>
        <v>5/30/2017 - 3/31/2018Frio</v>
      </c>
      <c r="B85" t="s">
        <v>522</v>
      </c>
      <c r="C85" t="s">
        <v>150</v>
      </c>
      <c r="D85">
        <v>40700</v>
      </c>
      <c r="E85" s="210">
        <v>19000</v>
      </c>
      <c r="F85" s="210">
        <v>21700</v>
      </c>
      <c r="G85" s="210">
        <v>24400</v>
      </c>
      <c r="H85" s="210">
        <v>27100</v>
      </c>
      <c r="I85" s="210">
        <v>29300</v>
      </c>
      <c r="J85" s="210">
        <v>31450</v>
      </c>
      <c r="K85" s="210">
        <v>33650</v>
      </c>
      <c r="L85" s="210">
        <v>35800</v>
      </c>
      <c r="M85" s="214">
        <v>22800</v>
      </c>
      <c r="N85" s="214">
        <v>26040</v>
      </c>
      <c r="O85" s="214">
        <v>29280</v>
      </c>
      <c r="P85" s="214">
        <v>32520</v>
      </c>
      <c r="Q85" s="214">
        <v>35160</v>
      </c>
      <c r="R85" s="214">
        <v>37740</v>
      </c>
      <c r="S85" s="214">
        <v>40380</v>
      </c>
      <c r="T85" s="214">
        <v>42960</v>
      </c>
      <c r="U85" t="s">
        <v>286</v>
      </c>
      <c r="V85" s="210">
        <v>21300</v>
      </c>
      <c r="W85" s="210">
        <v>24350</v>
      </c>
      <c r="X85" s="210">
        <v>27400</v>
      </c>
      <c r="Y85" s="210">
        <v>30400</v>
      </c>
      <c r="Z85" s="210">
        <v>32850</v>
      </c>
      <c r="AA85" s="210">
        <v>35300</v>
      </c>
      <c r="AB85" s="210">
        <v>37700</v>
      </c>
      <c r="AC85" s="210">
        <v>40150</v>
      </c>
      <c r="AD85" s="214">
        <v>25560</v>
      </c>
      <c r="AE85" s="214">
        <v>29220</v>
      </c>
      <c r="AF85" s="214">
        <v>32880</v>
      </c>
      <c r="AG85" s="214">
        <v>36480</v>
      </c>
      <c r="AH85" s="214">
        <v>39420</v>
      </c>
      <c r="AI85" s="214">
        <v>42360</v>
      </c>
      <c r="AJ85" s="214">
        <v>45240</v>
      </c>
      <c r="AK85" s="214">
        <v>48180</v>
      </c>
      <c r="AL85" t="s">
        <v>521</v>
      </c>
      <c r="AM85" t="s">
        <v>288</v>
      </c>
      <c r="AN85">
        <v>0</v>
      </c>
      <c r="AO85" t="s">
        <v>522</v>
      </c>
      <c r="AP85" t="s">
        <v>290</v>
      </c>
      <c r="AQ85">
        <v>163</v>
      </c>
    </row>
    <row r="86" spans="1:43">
      <c r="A86" t="str">
        <f t="shared" si="1"/>
        <v>5/30/2017 - 3/31/2018Gaines</v>
      </c>
      <c r="B86" t="s">
        <v>525</v>
      </c>
      <c r="C86" t="s">
        <v>151</v>
      </c>
      <c r="D86">
        <v>59500</v>
      </c>
      <c r="E86" s="210">
        <v>20850</v>
      </c>
      <c r="F86" s="210">
        <v>23800</v>
      </c>
      <c r="G86" s="210">
        <v>26800</v>
      </c>
      <c r="H86" s="210">
        <v>29750</v>
      </c>
      <c r="I86" s="210">
        <v>32150</v>
      </c>
      <c r="J86" s="210">
        <v>34550</v>
      </c>
      <c r="K86" s="210">
        <v>36900</v>
      </c>
      <c r="L86" s="210">
        <v>39300</v>
      </c>
      <c r="M86" s="214">
        <v>25020</v>
      </c>
      <c r="N86" s="214">
        <v>28560</v>
      </c>
      <c r="O86" s="214">
        <v>32160</v>
      </c>
      <c r="P86" s="214">
        <v>35700</v>
      </c>
      <c r="Q86" s="214">
        <v>38580</v>
      </c>
      <c r="R86" s="214">
        <v>41460</v>
      </c>
      <c r="S86" s="214">
        <v>44280</v>
      </c>
      <c r="T86" s="214">
        <v>47160</v>
      </c>
      <c r="U86" t="s">
        <v>286</v>
      </c>
      <c r="V86" s="210">
        <v>22150</v>
      </c>
      <c r="W86" s="210">
        <v>25300</v>
      </c>
      <c r="X86" s="210">
        <v>28450</v>
      </c>
      <c r="Y86" s="210">
        <v>31600</v>
      </c>
      <c r="Z86" s="210">
        <v>34150</v>
      </c>
      <c r="AA86" s="210">
        <v>36700</v>
      </c>
      <c r="AB86" s="210">
        <v>39200</v>
      </c>
      <c r="AC86" s="210">
        <v>41750</v>
      </c>
      <c r="AD86" s="214">
        <v>26580</v>
      </c>
      <c r="AE86" s="214">
        <v>30360</v>
      </c>
      <c r="AF86" s="214">
        <v>34140</v>
      </c>
      <c r="AG86" s="214">
        <v>37920</v>
      </c>
      <c r="AH86" s="214">
        <v>40980</v>
      </c>
      <c r="AI86" s="214">
        <v>44040</v>
      </c>
      <c r="AJ86" s="214">
        <v>47040</v>
      </c>
      <c r="AK86" s="214">
        <v>50100</v>
      </c>
      <c r="AL86" t="s">
        <v>524</v>
      </c>
      <c r="AM86" t="s">
        <v>288</v>
      </c>
      <c r="AN86">
        <v>0</v>
      </c>
      <c r="AO86" t="s">
        <v>525</v>
      </c>
      <c r="AP86" t="s">
        <v>290</v>
      </c>
      <c r="AQ86">
        <v>165</v>
      </c>
    </row>
    <row r="87" spans="1:43">
      <c r="A87" t="str">
        <f t="shared" si="1"/>
        <v>5/30/2017 - 3/31/2018Galveston</v>
      </c>
      <c r="B87" t="s">
        <v>527</v>
      </c>
      <c r="C87" t="s">
        <v>54</v>
      </c>
      <c r="D87">
        <v>71500</v>
      </c>
      <c r="E87" s="210">
        <v>25050</v>
      </c>
      <c r="F87" s="210">
        <v>28600</v>
      </c>
      <c r="G87" s="210">
        <v>32200</v>
      </c>
      <c r="H87" s="210">
        <v>35750</v>
      </c>
      <c r="I87" s="210">
        <v>38650</v>
      </c>
      <c r="J87" s="210">
        <v>41500</v>
      </c>
      <c r="K87" s="210">
        <v>44350</v>
      </c>
      <c r="L87" s="210">
        <v>47200</v>
      </c>
      <c r="M87" s="214">
        <v>30060</v>
      </c>
      <c r="N87" s="214">
        <v>34320</v>
      </c>
      <c r="O87" s="214">
        <v>38640</v>
      </c>
      <c r="P87" s="214">
        <v>42900</v>
      </c>
      <c r="Q87" s="214">
        <v>46380</v>
      </c>
      <c r="R87" s="214">
        <v>49800</v>
      </c>
      <c r="S87" s="214">
        <v>53220</v>
      </c>
      <c r="T87" s="214">
        <v>56640</v>
      </c>
      <c r="U87" t="s">
        <v>301</v>
      </c>
      <c r="AL87" t="s">
        <v>526</v>
      </c>
      <c r="AM87" t="s">
        <v>288</v>
      </c>
      <c r="AN87">
        <v>1</v>
      </c>
      <c r="AO87" t="s">
        <v>527</v>
      </c>
      <c r="AP87" t="s">
        <v>290</v>
      </c>
      <c r="AQ87">
        <v>167</v>
      </c>
    </row>
    <row r="88" spans="1:43">
      <c r="A88" t="str">
        <f t="shared" si="1"/>
        <v>5/30/2017 - 3/31/2018Garza</v>
      </c>
      <c r="B88" t="s">
        <v>530</v>
      </c>
      <c r="C88" t="s">
        <v>152</v>
      </c>
      <c r="D88">
        <v>58400</v>
      </c>
      <c r="E88" s="210">
        <v>20450</v>
      </c>
      <c r="F88" s="210">
        <v>23400</v>
      </c>
      <c r="G88" s="210">
        <v>26300</v>
      </c>
      <c r="H88" s="210">
        <v>29200</v>
      </c>
      <c r="I88" s="210">
        <v>31550</v>
      </c>
      <c r="J88" s="210">
        <v>33900</v>
      </c>
      <c r="K88" s="210">
        <v>36250</v>
      </c>
      <c r="L88" s="210">
        <v>38550</v>
      </c>
      <c r="M88" s="214">
        <v>24540</v>
      </c>
      <c r="N88" s="214">
        <v>28080</v>
      </c>
      <c r="O88" s="214">
        <v>31560</v>
      </c>
      <c r="P88" s="214">
        <v>35040</v>
      </c>
      <c r="Q88" s="214">
        <v>37860</v>
      </c>
      <c r="R88" s="214">
        <v>40680</v>
      </c>
      <c r="S88" s="214">
        <v>43500</v>
      </c>
      <c r="T88" s="214">
        <v>46260</v>
      </c>
      <c r="U88" t="s">
        <v>286</v>
      </c>
      <c r="V88" s="210">
        <v>23650</v>
      </c>
      <c r="W88" s="210">
        <v>27000</v>
      </c>
      <c r="X88" s="210">
        <v>30400</v>
      </c>
      <c r="Y88" s="210">
        <v>33750</v>
      </c>
      <c r="Z88" s="210">
        <v>36450</v>
      </c>
      <c r="AA88" s="210">
        <v>39150</v>
      </c>
      <c r="AB88" s="210">
        <v>41850</v>
      </c>
      <c r="AC88" s="210">
        <v>44550</v>
      </c>
      <c r="AD88" s="214">
        <v>28380</v>
      </c>
      <c r="AE88" s="214">
        <v>32400</v>
      </c>
      <c r="AF88" s="214">
        <v>36480</v>
      </c>
      <c r="AG88" s="214">
        <v>40500</v>
      </c>
      <c r="AH88" s="214">
        <v>43740</v>
      </c>
      <c r="AI88" s="214">
        <v>46980</v>
      </c>
      <c r="AJ88" s="214">
        <v>50220</v>
      </c>
      <c r="AK88" s="214">
        <v>53460</v>
      </c>
      <c r="AL88" t="s">
        <v>529</v>
      </c>
      <c r="AM88" t="s">
        <v>288</v>
      </c>
      <c r="AN88">
        <v>0</v>
      </c>
      <c r="AO88" t="s">
        <v>530</v>
      </c>
      <c r="AP88" t="s">
        <v>290</v>
      </c>
      <c r="AQ88">
        <v>169</v>
      </c>
    </row>
    <row r="89" spans="1:43">
      <c r="A89" t="str">
        <f t="shared" si="1"/>
        <v>5/30/2017 - 3/31/2018Gillespie</v>
      </c>
      <c r="B89" t="s">
        <v>533</v>
      </c>
      <c r="C89" t="s">
        <v>153</v>
      </c>
      <c r="D89">
        <v>68300</v>
      </c>
      <c r="E89" s="210">
        <v>23950</v>
      </c>
      <c r="F89" s="210">
        <v>27350</v>
      </c>
      <c r="G89" s="210">
        <v>30750</v>
      </c>
      <c r="H89" s="210">
        <v>34150</v>
      </c>
      <c r="I89" s="210">
        <v>36900</v>
      </c>
      <c r="J89" s="210">
        <v>39650</v>
      </c>
      <c r="K89" s="210">
        <v>42350</v>
      </c>
      <c r="L89" s="210">
        <v>45100</v>
      </c>
      <c r="M89" s="214">
        <v>28740</v>
      </c>
      <c r="N89" s="214">
        <v>32820</v>
      </c>
      <c r="O89" s="214">
        <v>36900</v>
      </c>
      <c r="P89" s="214">
        <v>40980</v>
      </c>
      <c r="Q89" s="214">
        <v>44280</v>
      </c>
      <c r="R89" s="214">
        <v>47580</v>
      </c>
      <c r="S89" s="214">
        <v>50820</v>
      </c>
      <c r="T89" s="214">
        <v>54120</v>
      </c>
      <c r="U89" t="s">
        <v>301</v>
      </c>
      <c r="AL89" t="s">
        <v>532</v>
      </c>
      <c r="AM89" t="s">
        <v>288</v>
      </c>
      <c r="AN89">
        <v>0</v>
      </c>
      <c r="AO89" t="s">
        <v>533</v>
      </c>
      <c r="AP89" t="s">
        <v>290</v>
      </c>
      <c r="AQ89">
        <v>171</v>
      </c>
    </row>
    <row r="90" spans="1:43">
      <c r="A90" t="str">
        <f t="shared" si="1"/>
        <v>5/30/2017 - 3/31/2018Glasscock</v>
      </c>
      <c r="B90" t="s">
        <v>536</v>
      </c>
      <c r="C90" t="s">
        <v>154</v>
      </c>
      <c r="D90">
        <v>107800</v>
      </c>
      <c r="E90" s="210">
        <v>27400</v>
      </c>
      <c r="F90" s="210">
        <v>31300</v>
      </c>
      <c r="G90" s="210">
        <v>35200</v>
      </c>
      <c r="H90" s="210">
        <v>39100</v>
      </c>
      <c r="I90" s="210">
        <v>42250</v>
      </c>
      <c r="J90" s="210">
        <v>45400</v>
      </c>
      <c r="K90" s="210">
        <v>48500</v>
      </c>
      <c r="L90" s="210">
        <v>51650</v>
      </c>
      <c r="M90" s="214">
        <v>32880</v>
      </c>
      <c r="N90" s="214">
        <v>37560</v>
      </c>
      <c r="O90" s="214">
        <v>42240</v>
      </c>
      <c r="P90" s="214">
        <v>46920</v>
      </c>
      <c r="Q90" s="214">
        <v>50700</v>
      </c>
      <c r="R90" s="214">
        <v>54480</v>
      </c>
      <c r="S90" s="214">
        <v>58200</v>
      </c>
      <c r="T90" s="214">
        <v>61980</v>
      </c>
      <c r="U90" t="s">
        <v>286</v>
      </c>
      <c r="V90" s="210">
        <v>37750</v>
      </c>
      <c r="W90" s="210">
        <v>43150</v>
      </c>
      <c r="X90" s="210">
        <v>48550</v>
      </c>
      <c r="Y90" s="210">
        <v>53900</v>
      </c>
      <c r="Z90" s="210">
        <v>58250</v>
      </c>
      <c r="AA90" s="210">
        <v>62550</v>
      </c>
      <c r="AB90" s="210">
        <v>66850</v>
      </c>
      <c r="AC90" s="210">
        <v>71150</v>
      </c>
      <c r="AD90" s="214">
        <v>45300</v>
      </c>
      <c r="AE90" s="214">
        <v>51780</v>
      </c>
      <c r="AF90" s="214">
        <v>58260</v>
      </c>
      <c r="AG90" s="214">
        <v>64680</v>
      </c>
      <c r="AH90" s="214">
        <v>69900</v>
      </c>
      <c r="AI90" s="214">
        <v>75060</v>
      </c>
      <c r="AJ90" s="214">
        <v>80220</v>
      </c>
      <c r="AK90" s="214">
        <v>85380</v>
      </c>
      <c r="AL90" t="s">
        <v>535</v>
      </c>
      <c r="AM90" t="s">
        <v>288</v>
      </c>
      <c r="AN90">
        <v>0</v>
      </c>
      <c r="AO90" t="s">
        <v>536</v>
      </c>
      <c r="AP90" t="s">
        <v>290</v>
      </c>
      <c r="AQ90">
        <v>173</v>
      </c>
    </row>
    <row r="91" spans="1:43">
      <c r="A91" t="str">
        <f t="shared" si="1"/>
        <v>5/30/2017 - 3/31/2018Goliad</v>
      </c>
      <c r="B91" t="s">
        <v>539</v>
      </c>
      <c r="C91" t="s">
        <v>88</v>
      </c>
      <c r="D91">
        <v>63800</v>
      </c>
      <c r="E91" s="210">
        <v>21800</v>
      </c>
      <c r="F91" s="210">
        <v>24900</v>
      </c>
      <c r="G91" s="210">
        <v>28000</v>
      </c>
      <c r="H91" s="210">
        <v>31100</v>
      </c>
      <c r="I91" s="210">
        <v>33600</v>
      </c>
      <c r="J91" s="210">
        <v>36100</v>
      </c>
      <c r="K91" s="210">
        <v>38600</v>
      </c>
      <c r="L91" s="210">
        <v>41100</v>
      </c>
      <c r="M91" s="214">
        <v>26160</v>
      </c>
      <c r="N91" s="214">
        <v>29880</v>
      </c>
      <c r="O91" s="214">
        <v>33600</v>
      </c>
      <c r="P91" s="214">
        <v>37320</v>
      </c>
      <c r="Q91" s="214">
        <v>40320</v>
      </c>
      <c r="R91" s="214">
        <v>43320</v>
      </c>
      <c r="S91" s="214">
        <v>46320</v>
      </c>
      <c r="T91" s="214">
        <v>49320</v>
      </c>
      <c r="U91" t="s">
        <v>286</v>
      </c>
      <c r="V91" s="210">
        <v>23350</v>
      </c>
      <c r="W91" s="210">
        <v>26650</v>
      </c>
      <c r="X91" s="210">
        <v>30000</v>
      </c>
      <c r="Y91" s="210">
        <v>33300</v>
      </c>
      <c r="Z91" s="210">
        <v>36000</v>
      </c>
      <c r="AA91" s="210">
        <v>38650</v>
      </c>
      <c r="AB91" s="210">
        <v>41300</v>
      </c>
      <c r="AC91" s="210">
        <v>44000</v>
      </c>
      <c r="AD91" s="214">
        <v>28020</v>
      </c>
      <c r="AE91" s="214">
        <v>31980</v>
      </c>
      <c r="AF91" s="214">
        <v>36000</v>
      </c>
      <c r="AG91" s="214">
        <v>39960</v>
      </c>
      <c r="AH91" s="214">
        <v>43200</v>
      </c>
      <c r="AI91" s="214">
        <v>46380</v>
      </c>
      <c r="AJ91" s="214">
        <v>49560</v>
      </c>
      <c r="AK91" s="214">
        <v>52800</v>
      </c>
      <c r="AL91" t="s">
        <v>538</v>
      </c>
      <c r="AM91" t="s">
        <v>288</v>
      </c>
      <c r="AN91">
        <v>1</v>
      </c>
      <c r="AO91" t="s">
        <v>539</v>
      </c>
      <c r="AP91" t="s">
        <v>290</v>
      </c>
      <c r="AQ91">
        <v>175</v>
      </c>
    </row>
    <row r="92" spans="1:43">
      <c r="A92" t="str">
        <f t="shared" si="1"/>
        <v>5/30/2017 - 3/31/2018Gonzales</v>
      </c>
      <c r="B92" t="s">
        <v>542</v>
      </c>
      <c r="C92" t="s">
        <v>155</v>
      </c>
      <c r="D92">
        <v>51000</v>
      </c>
      <c r="E92" s="210">
        <v>19000</v>
      </c>
      <c r="F92" s="210">
        <v>21700</v>
      </c>
      <c r="G92" s="210">
        <v>24400</v>
      </c>
      <c r="H92" s="210">
        <v>27100</v>
      </c>
      <c r="I92" s="210">
        <v>29300</v>
      </c>
      <c r="J92" s="210">
        <v>31450</v>
      </c>
      <c r="K92" s="210">
        <v>33650</v>
      </c>
      <c r="L92" s="210">
        <v>35800</v>
      </c>
      <c r="M92" s="214">
        <v>22800</v>
      </c>
      <c r="N92" s="214">
        <v>26040</v>
      </c>
      <c r="O92" s="214">
        <v>29280</v>
      </c>
      <c r="P92" s="214">
        <v>32520</v>
      </c>
      <c r="Q92" s="214">
        <v>35160</v>
      </c>
      <c r="R92" s="214">
        <v>37740</v>
      </c>
      <c r="S92" s="214">
        <v>40380</v>
      </c>
      <c r="T92" s="214">
        <v>42960</v>
      </c>
      <c r="U92" t="s">
        <v>301</v>
      </c>
      <c r="AL92" t="s">
        <v>541</v>
      </c>
      <c r="AM92" t="s">
        <v>288</v>
      </c>
      <c r="AN92">
        <v>0</v>
      </c>
      <c r="AO92" t="s">
        <v>542</v>
      </c>
      <c r="AP92" t="s">
        <v>290</v>
      </c>
      <c r="AQ92">
        <v>177</v>
      </c>
    </row>
    <row r="93" spans="1:43">
      <c r="A93" t="str">
        <f t="shared" si="1"/>
        <v>5/30/2017 - 3/31/2018Gray</v>
      </c>
      <c r="B93" t="s">
        <v>545</v>
      </c>
      <c r="C93" t="s">
        <v>156</v>
      </c>
      <c r="D93">
        <v>58100</v>
      </c>
      <c r="E93" s="210">
        <v>20350</v>
      </c>
      <c r="F93" s="210">
        <v>23250</v>
      </c>
      <c r="G93" s="210">
        <v>26150</v>
      </c>
      <c r="H93" s="210">
        <v>29050</v>
      </c>
      <c r="I93" s="210">
        <v>31400</v>
      </c>
      <c r="J93" s="210">
        <v>33700</v>
      </c>
      <c r="K93" s="210">
        <v>36050</v>
      </c>
      <c r="L93" s="210">
        <v>38350</v>
      </c>
      <c r="M93" s="214">
        <v>24420</v>
      </c>
      <c r="N93" s="214">
        <v>27900</v>
      </c>
      <c r="O93" s="214">
        <v>31380</v>
      </c>
      <c r="P93" s="214">
        <v>34860</v>
      </c>
      <c r="Q93" s="214">
        <v>37680</v>
      </c>
      <c r="R93" s="214">
        <v>40440</v>
      </c>
      <c r="S93" s="214">
        <v>43260</v>
      </c>
      <c r="T93" s="214">
        <v>46020</v>
      </c>
      <c r="U93" t="s">
        <v>301</v>
      </c>
      <c r="AL93" t="s">
        <v>544</v>
      </c>
      <c r="AM93" t="s">
        <v>288</v>
      </c>
      <c r="AN93">
        <v>0</v>
      </c>
      <c r="AO93" t="s">
        <v>545</v>
      </c>
      <c r="AP93" t="s">
        <v>290</v>
      </c>
      <c r="AQ93">
        <v>179</v>
      </c>
    </row>
    <row r="94" spans="1:43">
      <c r="A94" t="str">
        <f t="shared" si="1"/>
        <v>5/30/2017 - 3/31/2018Grayson</v>
      </c>
      <c r="B94" t="s">
        <v>548</v>
      </c>
      <c r="C94" t="s">
        <v>83</v>
      </c>
      <c r="D94">
        <v>66700</v>
      </c>
      <c r="E94" s="210">
        <v>22100</v>
      </c>
      <c r="F94" s="210">
        <v>25250</v>
      </c>
      <c r="G94" s="210">
        <v>28400</v>
      </c>
      <c r="H94" s="210">
        <v>31550</v>
      </c>
      <c r="I94" s="210">
        <v>34100</v>
      </c>
      <c r="J94" s="210">
        <v>36600</v>
      </c>
      <c r="K94" s="210">
        <v>39150</v>
      </c>
      <c r="L94" s="210">
        <v>41650</v>
      </c>
      <c r="M94" s="214">
        <v>26520</v>
      </c>
      <c r="N94" s="214">
        <v>30300</v>
      </c>
      <c r="O94" s="214">
        <v>34080</v>
      </c>
      <c r="P94" s="214">
        <v>37860</v>
      </c>
      <c r="Q94" s="214">
        <v>40920</v>
      </c>
      <c r="R94" s="214">
        <v>43920</v>
      </c>
      <c r="S94" s="214">
        <v>46980</v>
      </c>
      <c r="T94" s="214">
        <v>49980</v>
      </c>
      <c r="U94" t="s">
        <v>286</v>
      </c>
      <c r="V94" s="210">
        <v>23350</v>
      </c>
      <c r="W94" s="210">
        <v>26700</v>
      </c>
      <c r="X94" s="210">
        <v>30050</v>
      </c>
      <c r="Y94" s="210">
        <v>33350</v>
      </c>
      <c r="Z94" s="210">
        <v>36050</v>
      </c>
      <c r="AA94" s="210">
        <v>38700</v>
      </c>
      <c r="AB94" s="210">
        <v>41400</v>
      </c>
      <c r="AC94" s="210">
        <v>44050</v>
      </c>
      <c r="AD94" s="214">
        <v>28020</v>
      </c>
      <c r="AE94" s="214">
        <v>32040</v>
      </c>
      <c r="AF94" s="214">
        <v>36060</v>
      </c>
      <c r="AG94" s="214">
        <v>40020</v>
      </c>
      <c r="AH94" s="214">
        <v>43260</v>
      </c>
      <c r="AI94" s="214">
        <v>46440</v>
      </c>
      <c r="AJ94" s="214">
        <v>49680</v>
      </c>
      <c r="AK94" s="214">
        <v>52860</v>
      </c>
      <c r="AL94" t="s">
        <v>547</v>
      </c>
      <c r="AM94" t="s">
        <v>288</v>
      </c>
      <c r="AN94">
        <v>1</v>
      </c>
      <c r="AO94" t="s">
        <v>548</v>
      </c>
      <c r="AP94" t="s">
        <v>290</v>
      </c>
      <c r="AQ94">
        <v>181</v>
      </c>
    </row>
    <row r="95" spans="1:43">
      <c r="A95" t="str">
        <f t="shared" si="1"/>
        <v>5/30/2017 - 3/31/2018Gregg</v>
      </c>
      <c r="B95" t="s">
        <v>551</v>
      </c>
      <c r="C95" t="s">
        <v>66</v>
      </c>
      <c r="D95">
        <v>61400</v>
      </c>
      <c r="E95" s="210">
        <v>21150</v>
      </c>
      <c r="F95" s="210">
        <v>24150</v>
      </c>
      <c r="G95" s="210">
        <v>27150</v>
      </c>
      <c r="H95" s="210">
        <v>30150</v>
      </c>
      <c r="I95" s="210">
        <v>32600</v>
      </c>
      <c r="J95" s="210">
        <v>35000</v>
      </c>
      <c r="K95" s="210">
        <v>37400</v>
      </c>
      <c r="L95" s="210">
        <v>39800</v>
      </c>
      <c r="M95" s="214">
        <v>25380</v>
      </c>
      <c r="N95" s="214">
        <v>28980</v>
      </c>
      <c r="O95" s="214">
        <v>32580</v>
      </c>
      <c r="P95" s="214">
        <v>36180</v>
      </c>
      <c r="Q95" s="214">
        <v>39120</v>
      </c>
      <c r="R95" s="214">
        <v>42000</v>
      </c>
      <c r="S95" s="214">
        <v>44880</v>
      </c>
      <c r="T95" s="214">
        <v>47760</v>
      </c>
      <c r="U95" t="s">
        <v>286</v>
      </c>
      <c r="V95" s="210">
        <v>21500</v>
      </c>
      <c r="W95" s="210">
        <v>24600</v>
      </c>
      <c r="X95" s="210">
        <v>27650</v>
      </c>
      <c r="Y95" s="210">
        <v>30700</v>
      </c>
      <c r="Z95" s="210">
        <v>33200</v>
      </c>
      <c r="AA95" s="210">
        <v>35650</v>
      </c>
      <c r="AB95" s="210">
        <v>38100</v>
      </c>
      <c r="AC95" s="210">
        <v>40550</v>
      </c>
      <c r="AD95" s="214">
        <v>25800</v>
      </c>
      <c r="AE95" s="214">
        <v>29520</v>
      </c>
      <c r="AF95" s="214">
        <v>33180</v>
      </c>
      <c r="AG95" s="214">
        <v>36840</v>
      </c>
      <c r="AH95" s="214">
        <v>39840</v>
      </c>
      <c r="AI95" s="214">
        <v>42780</v>
      </c>
      <c r="AJ95" s="214">
        <v>45720</v>
      </c>
      <c r="AK95" s="214">
        <v>48660</v>
      </c>
      <c r="AL95" t="s">
        <v>550</v>
      </c>
      <c r="AM95" t="s">
        <v>288</v>
      </c>
      <c r="AN95">
        <v>1</v>
      </c>
      <c r="AO95" t="s">
        <v>551</v>
      </c>
      <c r="AP95" t="s">
        <v>290</v>
      </c>
      <c r="AQ95">
        <v>183</v>
      </c>
    </row>
    <row r="96" spans="1:43">
      <c r="A96" t="str">
        <f t="shared" si="1"/>
        <v>5/30/2017 - 3/31/2018Grimes</v>
      </c>
      <c r="B96" t="s">
        <v>554</v>
      </c>
      <c r="C96" t="s">
        <v>157</v>
      </c>
      <c r="D96">
        <v>59700</v>
      </c>
      <c r="E96" s="210">
        <v>20900</v>
      </c>
      <c r="F96" s="210">
        <v>23900</v>
      </c>
      <c r="G96" s="210">
        <v>26900</v>
      </c>
      <c r="H96" s="210">
        <v>29850</v>
      </c>
      <c r="I96" s="210">
        <v>32250</v>
      </c>
      <c r="J96" s="210">
        <v>34650</v>
      </c>
      <c r="K96" s="210">
        <v>37050</v>
      </c>
      <c r="L96" s="210">
        <v>39450</v>
      </c>
      <c r="M96" s="214">
        <v>25080</v>
      </c>
      <c r="N96" s="214">
        <v>28680</v>
      </c>
      <c r="O96" s="214">
        <v>32280</v>
      </c>
      <c r="P96" s="214">
        <v>35820</v>
      </c>
      <c r="Q96" s="214">
        <v>38700</v>
      </c>
      <c r="R96" s="214">
        <v>41580</v>
      </c>
      <c r="S96" s="214">
        <v>44460</v>
      </c>
      <c r="T96" s="214">
        <v>47340</v>
      </c>
      <c r="U96" t="s">
        <v>286</v>
      </c>
      <c r="V96" s="210">
        <v>21150</v>
      </c>
      <c r="W96" s="210">
        <v>24200</v>
      </c>
      <c r="X96" s="210">
        <v>27200</v>
      </c>
      <c r="Y96" s="210">
        <v>30200</v>
      </c>
      <c r="Z96" s="210">
        <v>32650</v>
      </c>
      <c r="AA96" s="210">
        <v>35050</v>
      </c>
      <c r="AB96" s="210">
        <v>37450</v>
      </c>
      <c r="AC96" s="210">
        <v>39900</v>
      </c>
      <c r="AD96" s="214">
        <v>25380</v>
      </c>
      <c r="AE96" s="214">
        <v>29040</v>
      </c>
      <c r="AF96" s="214">
        <v>32640</v>
      </c>
      <c r="AG96" s="214">
        <v>36240</v>
      </c>
      <c r="AH96" s="214">
        <v>39180</v>
      </c>
      <c r="AI96" s="214">
        <v>42060</v>
      </c>
      <c r="AJ96" s="214">
        <v>44940</v>
      </c>
      <c r="AK96" s="214">
        <v>47880</v>
      </c>
      <c r="AL96" t="s">
        <v>553</v>
      </c>
      <c r="AM96" t="s">
        <v>288</v>
      </c>
      <c r="AN96">
        <v>0</v>
      </c>
      <c r="AO96" t="s">
        <v>554</v>
      </c>
      <c r="AP96" t="s">
        <v>290</v>
      </c>
      <c r="AQ96">
        <v>185</v>
      </c>
    </row>
    <row r="97" spans="1:43">
      <c r="A97" t="str">
        <f t="shared" si="1"/>
        <v>5/30/2017 - 3/31/2018Guadalupe</v>
      </c>
      <c r="B97" t="s">
        <v>556</v>
      </c>
      <c r="C97" t="s">
        <v>81</v>
      </c>
      <c r="D97">
        <v>63500</v>
      </c>
      <c r="E97" s="210">
        <v>22250</v>
      </c>
      <c r="F97" s="210">
        <v>25400</v>
      </c>
      <c r="G97" s="210">
        <v>28600</v>
      </c>
      <c r="H97" s="210">
        <v>31750</v>
      </c>
      <c r="I97" s="210">
        <v>34300</v>
      </c>
      <c r="J97" s="210">
        <v>36850</v>
      </c>
      <c r="K97" s="210">
        <v>39400</v>
      </c>
      <c r="L97" s="210">
        <v>41950</v>
      </c>
      <c r="M97" s="214">
        <v>26700</v>
      </c>
      <c r="N97" s="214">
        <v>30480</v>
      </c>
      <c r="O97" s="214">
        <v>34320</v>
      </c>
      <c r="P97" s="214">
        <v>38100</v>
      </c>
      <c r="Q97" s="214">
        <v>41160</v>
      </c>
      <c r="R97" s="214">
        <v>44220</v>
      </c>
      <c r="S97" s="214">
        <v>47280</v>
      </c>
      <c r="T97" s="214">
        <v>50340</v>
      </c>
      <c r="U97" t="s">
        <v>301</v>
      </c>
      <c r="AL97" t="s">
        <v>555</v>
      </c>
      <c r="AM97" t="s">
        <v>288</v>
      </c>
      <c r="AN97">
        <v>1</v>
      </c>
      <c r="AO97" t="s">
        <v>556</v>
      </c>
      <c r="AP97" t="s">
        <v>290</v>
      </c>
      <c r="AQ97">
        <v>187</v>
      </c>
    </row>
    <row r="98" spans="1:43">
      <c r="A98" t="str">
        <f t="shared" si="1"/>
        <v>5/30/2017 - 3/31/2018Hale</v>
      </c>
      <c r="B98" t="s">
        <v>559</v>
      </c>
      <c r="C98" t="s">
        <v>158</v>
      </c>
      <c r="D98">
        <v>48400</v>
      </c>
      <c r="E98" s="210">
        <v>19000</v>
      </c>
      <c r="F98" s="210">
        <v>21700</v>
      </c>
      <c r="G98" s="210">
        <v>24400</v>
      </c>
      <c r="H98" s="210">
        <v>27100</v>
      </c>
      <c r="I98" s="210">
        <v>29300</v>
      </c>
      <c r="J98" s="210">
        <v>31450</v>
      </c>
      <c r="K98" s="210">
        <v>33650</v>
      </c>
      <c r="L98" s="210">
        <v>35800</v>
      </c>
      <c r="M98" s="214">
        <v>22800</v>
      </c>
      <c r="N98" s="214">
        <v>26040</v>
      </c>
      <c r="O98" s="214">
        <v>29280</v>
      </c>
      <c r="P98" s="214">
        <v>32520</v>
      </c>
      <c r="Q98" s="214">
        <v>35160</v>
      </c>
      <c r="R98" s="214">
        <v>37740</v>
      </c>
      <c r="S98" s="214">
        <v>40380</v>
      </c>
      <c r="T98" s="214">
        <v>42960</v>
      </c>
      <c r="U98" t="s">
        <v>301</v>
      </c>
      <c r="AL98" t="s">
        <v>558</v>
      </c>
      <c r="AM98" t="s">
        <v>288</v>
      </c>
      <c r="AN98">
        <v>0</v>
      </c>
      <c r="AO98" t="s">
        <v>559</v>
      </c>
      <c r="AP98" t="s">
        <v>290</v>
      </c>
      <c r="AQ98">
        <v>189</v>
      </c>
    </row>
    <row r="99" spans="1:43">
      <c r="A99" t="str">
        <f t="shared" si="1"/>
        <v>5/30/2017 - 3/31/2018Hall</v>
      </c>
      <c r="B99" t="s">
        <v>562</v>
      </c>
      <c r="C99" t="s">
        <v>159</v>
      </c>
      <c r="D99">
        <v>42700</v>
      </c>
      <c r="E99" s="210">
        <v>19000</v>
      </c>
      <c r="F99" s="210">
        <v>21700</v>
      </c>
      <c r="G99" s="210">
        <v>24400</v>
      </c>
      <c r="H99" s="210">
        <v>27100</v>
      </c>
      <c r="I99" s="210">
        <v>29300</v>
      </c>
      <c r="J99" s="210">
        <v>31450</v>
      </c>
      <c r="K99" s="210">
        <v>33650</v>
      </c>
      <c r="L99" s="210">
        <v>35800</v>
      </c>
      <c r="M99" s="214">
        <v>22800</v>
      </c>
      <c r="N99" s="214">
        <v>26040</v>
      </c>
      <c r="O99" s="214">
        <v>29280</v>
      </c>
      <c r="P99" s="214">
        <v>32520</v>
      </c>
      <c r="Q99" s="214">
        <v>35160</v>
      </c>
      <c r="R99" s="214">
        <v>37740</v>
      </c>
      <c r="S99" s="214">
        <v>40380</v>
      </c>
      <c r="T99" s="214">
        <v>42960</v>
      </c>
      <c r="U99" t="s">
        <v>286</v>
      </c>
      <c r="V99" s="210">
        <v>22150</v>
      </c>
      <c r="W99" s="210">
        <v>25300</v>
      </c>
      <c r="X99" s="210">
        <v>28450</v>
      </c>
      <c r="Y99" s="210">
        <v>31600</v>
      </c>
      <c r="Z99" s="210">
        <v>34150</v>
      </c>
      <c r="AA99" s="210">
        <v>36700</v>
      </c>
      <c r="AB99" s="210">
        <v>39200</v>
      </c>
      <c r="AC99" s="210">
        <v>41750</v>
      </c>
      <c r="AD99" s="214">
        <v>26580</v>
      </c>
      <c r="AE99" s="214">
        <v>30360</v>
      </c>
      <c r="AF99" s="214">
        <v>34140</v>
      </c>
      <c r="AG99" s="214">
        <v>37920</v>
      </c>
      <c r="AH99" s="214">
        <v>40980</v>
      </c>
      <c r="AI99" s="214">
        <v>44040</v>
      </c>
      <c r="AJ99" s="214">
        <v>47040</v>
      </c>
      <c r="AK99" s="214">
        <v>50100</v>
      </c>
      <c r="AL99" t="s">
        <v>561</v>
      </c>
      <c r="AM99" t="s">
        <v>288</v>
      </c>
      <c r="AN99">
        <v>0</v>
      </c>
      <c r="AO99" t="s">
        <v>562</v>
      </c>
      <c r="AP99" t="s">
        <v>290</v>
      </c>
      <c r="AQ99">
        <v>191</v>
      </c>
    </row>
    <row r="100" spans="1:43">
      <c r="A100" t="str">
        <f t="shared" si="1"/>
        <v>5/30/2017 - 3/31/2018Hamilton</v>
      </c>
      <c r="B100" t="s">
        <v>565</v>
      </c>
      <c r="C100" t="s">
        <v>160</v>
      </c>
      <c r="D100">
        <v>55000</v>
      </c>
      <c r="E100" s="210">
        <v>19250</v>
      </c>
      <c r="F100" s="210">
        <v>22000</v>
      </c>
      <c r="G100" s="210">
        <v>24750</v>
      </c>
      <c r="H100" s="210">
        <v>27500</v>
      </c>
      <c r="I100" s="210">
        <v>29700</v>
      </c>
      <c r="J100" s="210">
        <v>31900</v>
      </c>
      <c r="K100" s="210">
        <v>34100</v>
      </c>
      <c r="L100" s="210">
        <v>36300</v>
      </c>
      <c r="M100" s="214">
        <v>23100</v>
      </c>
      <c r="N100" s="214">
        <v>26400</v>
      </c>
      <c r="O100" s="214">
        <v>29700</v>
      </c>
      <c r="P100" s="214">
        <v>33000</v>
      </c>
      <c r="Q100" s="214">
        <v>35640</v>
      </c>
      <c r="R100" s="214">
        <v>38280</v>
      </c>
      <c r="S100" s="214">
        <v>40920</v>
      </c>
      <c r="T100" s="214">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10">
        <v>21250</v>
      </c>
      <c r="F101" s="210">
        <v>24300</v>
      </c>
      <c r="G101" s="210">
        <v>27350</v>
      </c>
      <c r="H101" s="210">
        <v>30350</v>
      </c>
      <c r="I101" s="210">
        <v>32800</v>
      </c>
      <c r="J101" s="210">
        <v>35250</v>
      </c>
      <c r="K101" s="210">
        <v>37650</v>
      </c>
      <c r="L101" s="210">
        <v>40100</v>
      </c>
      <c r="M101" s="214">
        <v>25500</v>
      </c>
      <c r="N101" s="214">
        <v>29160</v>
      </c>
      <c r="O101" s="214">
        <v>32820</v>
      </c>
      <c r="P101" s="214">
        <v>36420</v>
      </c>
      <c r="Q101" s="214">
        <v>39360</v>
      </c>
      <c r="R101" s="214">
        <v>42300</v>
      </c>
      <c r="S101" s="214">
        <v>45180</v>
      </c>
      <c r="T101" s="214">
        <v>48120</v>
      </c>
      <c r="U101" t="s">
        <v>286</v>
      </c>
      <c r="V101" s="210">
        <v>21550</v>
      </c>
      <c r="W101" s="210">
        <v>24600</v>
      </c>
      <c r="X101" s="210">
        <v>27700</v>
      </c>
      <c r="Y101" s="210">
        <v>30750</v>
      </c>
      <c r="Z101" s="210">
        <v>33250</v>
      </c>
      <c r="AA101" s="210">
        <v>35700</v>
      </c>
      <c r="AB101" s="210">
        <v>38150</v>
      </c>
      <c r="AC101" s="210">
        <v>40600</v>
      </c>
      <c r="AD101" s="214">
        <v>25860</v>
      </c>
      <c r="AE101" s="214">
        <v>29520</v>
      </c>
      <c r="AF101" s="214">
        <v>33240</v>
      </c>
      <c r="AG101" s="214">
        <v>36900</v>
      </c>
      <c r="AH101" s="214">
        <v>39900</v>
      </c>
      <c r="AI101" s="214">
        <v>42840</v>
      </c>
      <c r="AJ101" s="214">
        <v>45780</v>
      </c>
      <c r="AK101" s="214">
        <v>48720</v>
      </c>
      <c r="AL101" t="s">
        <v>567</v>
      </c>
      <c r="AM101" t="s">
        <v>288</v>
      </c>
      <c r="AN101">
        <v>0</v>
      </c>
      <c r="AO101" t="s">
        <v>568</v>
      </c>
      <c r="AP101" t="s">
        <v>290</v>
      </c>
      <c r="AQ101">
        <v>195</v>
      </c>
    </row>
    <row r="102" spans="1:43">
      <c r="A102" t="str">
        <f t="shared" si="1"/>
        <v>5/30/2017 - 3/31/2018Hardeman</v>
      </c>
      <c r="B102" t="s">
        <v>571</v>
      </c>
      <c r="C102" t="s">
        <v>162</v>
      </c>
      <c r="D102">
        <v>51500</v>
      </c>
      <c r="E102" s="210">
        <v>19000</v>
      </c>
      <c r="F102" s="210">
        <v>21700</v>
      </c>
      <c r="G102" s="210">
        <v>24400</v>
      </c>
      <c r="H102" s="210">
        <v>27100</v>
      </c>
      <c r="I102" s="210">
        <v>29300</v>
      </c>
      <c r="J102" s="210">
        <v>31450</v>
      </c>
      <c r="K102" s="210">
        <v>33650</v>
      </c>
      <c r="L102" s="210">
        <v>35800</v>
      </c>
      <c r="M102" s="214">
        <v>22800</v>
      </c>
      <c r="N102" s="214">
        <v>26040</v>
      </c>
      <c r="O102" s="214">
        <v>29280</v>
      </c>
      <c r="P102" s="214">
        <v>32520</v>
      </c>
      <c r="Q102" s="214">
        <v>35160</v>
      </c>
      <c r="R102" s="214">
        <v>37740</v>
      </c>
      <c r="S102" s="214">
        <v>40380</v>
      </c>
      <c r="T102" s="214">
        <v>42960</v>
      </c>
      <c r="U102" t="s">
        <v>286</v>
      </c>
      <c r="V102" s="210">
        <v>19750</v>
      </c>
      <c r="W102" s="210">
        <v>22550</v>
      </c>
      <c r="X102" s="210">
        <v>25350</v>
      </c>
      <c r="Y102" s="210">
        <v>28150</v>
      </c>
      <c r="Z102" s="210">
        <v>30450</v>
      </c>
      <c r="AA102" s="210">
        <v>32700</v>
      </c>
      <c r="AB102" s="210">
        <v>34950</v>
      </c>
      <c r="AC102" s="210">
        <v>37200</v>
      </c>
      <c r="AD102" s="214">
        <v>23700</v>
      </c>
      <c r="AE102" s="214">
        <v>27060</v>
      </c>
      <c r="AF102" s="214">
        <v>30420</v>
      </c>
      <c r="AG102" s="214">
        <v>33780</v>
      </c>
      <c r="AH102" s="214">
        <v>36540</v>
      </c>
      <c r="AI102" s="214">
        <v>39240</v>
      </c>
      <c r="AJ102" s="214">
        <v>41940</v>
      </c>
      <c r="AK102" s="214">
        <v>44640</v>
      </c>
      <c r="AL102" t="s">
        <v>570</v>
      </c>
      <c r="AM102" t="s">
        <v>288</v>
      </c>
      <c r="AN102">
        <v>0</v>
      </c>
      <c r="AO102" t="s">
        <v>571</v>
      </c>
      <c r="AP102" t="s">
        <v>290</v>
      </c>
      <c r="AQ102">
        <v>197</v>
      </c>
    </row>
    <row r="103" spans="1:43">
      <c r="A103" t="str">
        <f t="shared" si="1"/>
        <v>5/30/2017 - 3/31/2018Hardin</v>
      </c>
      <c r="B103" t="s">
        <v>574</v>
      </c>
      <c r="C103" t="s">
        <v>30</v>
      </c>
      <c r="D103">
        <v>55400</v>
      </c>
      <c r="E103" s="210">
        <v>19450</v>
      </c>
      <c r="F103" s="210">
        <v>22200</v>
      </c>
      <c r="G103" s="210">
        <v>25000</v>
      </c>
      <c r="H103" s="210">
        <v>27750</v>
      </c>
      <c r="I103" s="210">
        <v>30000</v>
      </c>
      <c r="J103" s="210">
        <v>32200</v>
      </c>
      <c r="K103" s="210">
        <v>34450</v>
      </c>
      <c r="L103" s="210">
        <v>36650</v>
      </c>
      <c r="M103" s="214">
        <v>23340</v>
      </c>
      <c r="N103" s="214">
        <v>26640</v>
      </c>
      <c r="O103" s="214">
        <v>30000</v>
      </c>
      <c r="P103" s="214">
        <v>33300</v>
      </c>
      <c r="Q103" s="214">
        <v>36000</v>
      </c>
      <c r="R103" s="214">
        <v>38640</v>
      </c>
      <c r="S103" s="214">
        <v>41340</v>
      </c>
      <c r="T103" s="214">
        <v>43980</v>
      </c>
      <c r="U103" t="s">
        <v>286</v>
      </c>
      <c r="V103" s="210">
        <v>20550</v>
      </c>
      <c r="W103" s="210">
        <v>23500</v>
      </c>
      <c r="X103" s="210">
        <v>26450</v>
      </c>
      <c r="Y103" s="210">
        <v>29350</v>
      </c>
      <c r="Z103" s="210">
        <v>31700</v>
      </c>
      <c r="AA103" s="210">
        <v>34050</v>
      </c>
      <c r="AB103" s="210">
        <v>36400</v>
      </c>
      <c r="AC103" s="210">
        <v>38750</v>
      </c>
      <c r="AD103" s="214">
        <v>24660</v>
      </c>
      <c r="AE103" s="214">
        <v>28200</v>
      </c>
      <c r="AF103" s="214">
        <v>31740</v>
      </c>
      <c r="AG103" s="214">
        <v>35220</v>
      </c>
      <c r="AH103" s="214">
        <v>38040</v>
      </c>
      <c r="AI103" s="214">
        <v>40860</v>
      </c>
      <c r="AJ103" s="214">
        <v>43680</v>
      </c>
      <c r="AK103" s="214">
        <v>46500</v>
      </c>
      <c r="AL103" t="s">
        <v>573</v>
      </c>
      <c r="AM103" t="s">
        <v>288</v>
      </c>
      <c r="AN103">
        <v>1</v>
      </c>
      <c r="AO103" t="s">
        <v>574</v>
      </c>
      <c r="AP103" t="s">
        <v>290</v>
      </c>
      <c r="AQ103">
        <v>199</v>
      </c>
    </row>
    <row r="104" spans="1:43">
      <c r="A104" t="str">
        <f t="shared" si="1"/>
        <v>5/30/2017 - 3/31/2018Harris</v>
      </c>
      <c r="B104" t="s">
        <v>576</v>
      </c>
      <c r="C104" t="s">
        <v>55</v>
      </c>
      <c r="D104">
        <v>71500</v>
      </c>
      <c r="E104" s="210">
        <v>25050</v>
      </c>
      <c r="F104" s="210">
        <v>28600</v>
      </c>
      <c r="G104" s="210">
        <v>32200</v>
      </c>
      <c r="H104" s="210">
        <v>35750</v>
      </c>
      <c r="I104" s="210">
        <v>38650</v>
      </c>
      <c r="J104" s="210">
        <v>41500</v>
      </c>
      <c r="K104" s="210">
        <v>44350</v>
      </c>
      <c r="L104" s="210">
        <v>47200</v>
      </c>
      <c r="M104" s="214">
        <v>30060</v>
      </c>
      <c r="N104" s="214">
        <v>34320</v>
      </c>
      <c r="O104" s="214">
        <v>38640</v>
      </c>
      <c r="P104" s="214">
        <v>42900</v>
      </c>
      <c r="Q104" s="214">
        <v>46380</v>
      </c>
      <c r="R104" s="214">
        <v>49800</v>
      </c>
      <c r="S104" s="214">
        <v>53220</v>
      </c>
      <c r="T104" s="214">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10">
        <v>20000</v>
      </c>
      <c r="F105" s="210">
        <v>22850</v>
      </c>
      <c r="G105" s="210">
        <v>25700</v>
      </c>
      <c r="H105" s="210">
        <v>28550</v>
      </c>
      <c r="I105" s="210">
        <v>30850</v>
      </c>
      <c r="J105" s="210">
        <v>33150</v>
      </c>
      <c r="K105" s="210">
        <v>35450</v>
      </c>
      <c r="L105" s="210">
        <v>37700</v>
      </c>
      <c r="M105" s="214">
        <v>24000</v>
      </c>
      <c r="N105" s="214">
        <v>27420</v>
      </c>
      <c r="O105" s="214">
        <v>30840</v>
      </c>
      <c r="P105" s="214">
        <v>34260</v>
      </c>
      <c r="Q105" s="214">
        <v>37020</v>
      </c>
      <c r="R105" s="214">
        <v>39780</v>
      </c>
      <c r="S105" s="214">
        <v>42540</v>
      </c>
      <c r="T105" s="214">
        <v>45240</v>
      </c>
      <c r="U105" t="s">
        <v>286</v>
      </c>
      <c r="V105" s="210">
        <v>23100</v>
      </c>
      <c r="W105" s="210">
        <v>26400</v>
      </c>
      <c r="X105" s="210">
        <v>29700</v>
      </c>
      <c r="Y105" s="210">
        <v>32950</v>
      </c>
      <c r="Z105" s="210">
        <v>35600</v>
      </c>
      <c r="AA105" s="210">
        <v>38250</v>
      </c>
      <c r="AB105" s="210">
        <v>40900</v>
      </c>
      <c r="AC105" s="210">
        <v>43500</v>
      </c>
      <c r="AD105" s="214">
        <v>27720</v>
      </c>
      <c r="AE105" s="214">
        <v>31680</v>
      </c>
      <c r="AF105" s="214">
        <v>35640</v>
      </c>
      <c r="AG105" s="214">
        <v>39540</v>
      </c>
      <c r="AH105" s="214">
        <v>42720</v>
      </c>
      <c r="AI105" s="214">
        <v>45900</v>
      </c>
      <c r="AJ105" s="214">
        <v>49080</v>
      </c>
      <c r="AK105" s="214">
        <v>52200</v>
      </c>
      <c r="AL105" t="s">
        <v>578</v>
      </c>
      <c r="AM105" t="s">
        <v>288</v>
      </c>
      <c r="AN105">
        <v>0</v>
      </c>
      <c r="AO105" t="s">
        <v>579</v>
      </c>
      <c r="AP105" t="s">
        <v>290</v>
      </c>
      <c r="AQ105">
        <v>203</v>
      </c>
    </row>
    <row r="106" spans="1:43">
      <c r="A106" t="str">
        <f t="shared" si="1"/>
        <v>5/30/2017 - 3/31/2018Hartley</v>
      </c>
      <c r="B106" t="s">
        <v>582</v>
      </c>
      <c r="C106" t="s">
        <v>164</v>
      </c>
      <c r="D106">
        <v>73400</v>
      </c>
      <c r="E106" s="210">
        <v>25800</v>
      </c>
      <c r="F106" s="210">
        <v>29500</v>
      </c>
      <c r="G106" s="210">
        <v>33200</v>
      </c>
      <c r="H106" s="210">
        <v>36850</v>
      </c>
      <c r="I106" s="210">
        <v>39800</v>
      </c>
      <c r="J106" s="210">
        <v>42750</v>
      </c>
      <c r="K106" s="210">
        <v>45700</v>
      </c>
      <c r="L106" s="210">
        <v>48650</v>
      </c>
      <c r="M106" s="214">
        <v>30960</v>
      </c>
      <c r="N106" s="214">
        <v>35400</v>
      </c>
      <c r="O106" s="214">
        <v>39840</v>
      </c>
      <c r="P106" s="214">
        <v>44220</v>
      </c>
      <c r="Q106" s="214">
        <v>47760</v>
      </c>
      <c r="R106" s="214">
        <v>51300</v>
      </c>
      <c r="S106" s="214">
        <v>54840</v>
      </c>
      <c r="T106" s="214">
        <v>58380</v>
      </c>
      <c r="U106" t="s">
        <v>286</v>
      </c>
      <c r="V106" s="210">
        <v>28400</v>
      </c>
      <c r="W106" s="210">
        <v>32450</v>
      </c>
      <c r="X106" s="210">
        <v>36500</v>
      </c>
      <c r="Y106" s="210">
        <v>40550</v>
      </c>
      <c r="Z106" s="210">
        <v>43800</v>
      </c>
      <c r="AA106" s="210">
        <v>47050</v>
      </c>
      <c r="AB106" s="210">
        <v>50300</v>
      </c>
      <c r="AC106" s="210">
        <v>53550</v>
      </c>
      <c r="AD106" s="214">
        <v>34080</v>
      </c>
      <c r="AE106" s="214">
        <v>38940</v>
      </c>
      <c r="AF106" s="214">
        <v>43800</v>
      </c>
      <c r="AG106" s="214">
        <v>48660</v>
      </c>
      <c r="AH106" s="214">
        <v>52560</v>
      </c>
      <c r="AI106" s="214">
        <v>56460</v>
      </c>
      <c r="AJ106" s="214">
        <v>60360</v>
      </c>
      <c r="AK106" s="214">
        <v>64260</v>
      </c>
      <c r="AL106" t="s">
        <v>581</v>
      </c>
      <c r="AM106" t="s">
        <v>288</v>
      </c>
      <c r="AN106">
        <v>0</v>
      </c>
      <c r="AO106" t="s">
        <v>582</v>
      </c>
      <c r="AP106" t="s">
        <v>290</v>
      </c>
      <c r="AQ106">
        <v>205</v>
      </c>
    </row>
    <row r="107" spans="1:43">
      <c r="A107" t="str">
        <f t="shared" si="1"/>
        <v>5/30/2017 - 3/31/2018Haskell</v>
      </c>
      <c r="B107" t="s">
        <v>585</v>
      </c>
      <c r="C107" t="s">
        <v>165</v>
      </c>
      <c r="D107">
        <v>53700</v>
      </c>
      <c r="E107" s="210">
        <v>19000</v>
      </c>
      <c r="F107" s="210">
        <v>21700</v>
      </c>
      <c r="G107" s="210">
        <v>24400</v>
      </c>
      <c r="H107" s="210">
        <v>27100</v>
      </c>
      <c r="I107" s="210">
        <v>29300</v>
      </c>
      <c r="J107" s="210">
        <v>31450</v>
      </c>
      <c r="K107" s="210">
        <v>33650</v>
      </c>
      <c r="L107" s="210">
        <v>35800</v>
      </c>
      <c r="M107" s="214">
        <v>22800</v>
      </c>
      <c r="N107" s="214">
        <v>26040</v>
      </c>
      <c r="O107" s="214">
        <v>29280</v>
      </c>
      <c r="P107" s="214">
        <v>32520</v>
      </c>
      <c r="Q107" s="214">
        <v>35160</v>
      </c>
      <c r="R107" s="214">
        <v>37740</v>
      </c>
      <c r="S107" s="214">
        <v>40380</v>
      </c>
      <c r="T107" s="214">
        <v>42960</v>
      </c>
      <c r="U107" t="s">
        <v>286</v>
      </c>
      <c r="V107" s="210">
        <v>23800</v>
      </c>
      <c r="W107" s="210">
        <v>27200</v>
      </c>
      <c r="X107" s="210">
        <v>30600</v>
      </c>
      <c r="Y107" s="210">
        <v>33950</v>
      </c>
      <c r="Z107" s="210">
        <v>36700</v>
      </c>
      <c r="AA107" s="210">
        <v>39400</v>
      </c>
      <c r="AB107" s="210">
        <v>42100</v>
      </c>
      <c r="AC107" s="210">
        <v>44850</v>
      </c>
      <c r="AD107" s="214">
        <v>28560</v>
      </c>
      <c r="AE107" s="214">
        <v>32640</v>
      </c>
      <c r="AF107" s="214">
        <v>36720</v>
      </c>
      <c r="AG107" s="214">
        <v>40740</v>
      </c>
      <c r="AH107" s="214">
        <v>44040</v>
      </c>
      <c r="AI107" s="214">
        <v>47280</v>
      </c>
      <c r="AJ107" s="214">
        <v>50520</v>
      </c>
      <c r="AK107" s="214">
        <v>53820</v>
      </c>
      <c r="AL107" t="s">
        <v>584</v>
      </c>
      <c r="AM107" t="s">
        <v>288</v>
      </c>
      <c r="AN107">
        <v>0</v>
      </c>
      <c r="AO107" t="s">
        <v>585</v>
      </c>
      <c r="AP107" t="s">
        <v>290</v>
      </c>
      <c r="AQ107">
        <v>207</v>
      </c>
    </row>
    <row r="108" spans="1:43">
      <c r="A108" t="str">
        <f t="shared" si="1"/>
        <v>5/30/2017 - 3/31/2018Hays</v>
      </c>
      <c r="B108" t="s">
        <v>587</v>
      </c>
      <c r="C108" t="s">
        <v>27</v>
      </c>
      <c r="D108">
        <v>81400</v>
      </c>
      <c r="E108" s="210">
        <v>28500</v>
      </c>
      <c r="F108" s="210">
        <v>32600</v>
      </c>
      <c r="G108" s="210">
        <v>36650</v>
      </c>
      <c r="H108" s="210">
        <v>40700</v>
      </c>
      <c r="I108" s="210">
        <v>44000</v>
      </c>
      <c r="J108" s="210">
        <v>47250</v>
      </c>
      <c r="K108" s="210">
        <v>50500</v>
      </c>
      <c r="L108" s="210">
        <v>53750</v>
      </c>
      <c r="M108" s="214">
        <v>34200</v>
      </c>
      <c r="N108" s="214">
        <v>39120</v>
      </c>
      <c r="O108" s="214">
        <v>43980</v>
      </c>
      <c r="P108" s="214">
        <v>48840</v>
      </c>
      <c r="Q108" s="214">
        <v>52800</v>
      </c>
      <c r="R108" s="214">
        <v>56700</v>
      </c>
      <c r="S108" s="214">
        <v>60600</v>
      </c>
      <c r="T108" s="214">
        <v>64500</v>
      </c>
      <c r="U108" t="s">
        <v>286</v>
      </c>
      <c r="V108" s="210">
        <v>29350</v>
      </c>
      <c r="W108" s="210">
        <v>33550</v>
      </c>
      <c r="X108" s="210">
        <v>37750</v>
      </c>
      <c r="Y108" s="210">
        <v>41900</v>
      </c>
      <c r="Z108" s="210">
        <v>45300</v>
      </c>
      <c r="AA108" s="210">
        <v>48650</v>
      </c>
      <c r="AB108" s="210">
        <v>52000</v>
      </c>
      <c r="AC108" s="210">
        <v>55350</v>
      </c>
      <c r="AD108" s="214">
        <v>35220</v>
      </c>
      <c r="AE108" s="214">
        <v>40260</v>
      </c>
      <c r="AF108" s="214">
        <v>45300</v>
      </c>
      <c r="AG108" s="214">
        <v>50280</v>
      </c>
      <c r="AH108" s="214">
        <v>54360</v>
      </c>
      <c r="AI108" s="214">
        <v>58380</v>
      </c>
      <c r="AJ108" s="214">
        <v>62400</v>
      </c>
      <c r="AK108" s="214">
        <v>66420</v>
      </c>
      <c r="AL108" t="s">
        <v>586</v>
      </c>
      <c r="AM108" t="s">
        <v>288</v>
      </c>
      <c r="AN108">
        <v>1</v>
      </c>
      <c r="AO108" t="s">
        <v>587</v>
      </c>
      <c r="AP108" t="s">
        <v>290</v>
      </c>
      <c r="AQ108">
        <v>209</v>
      </c>
    </row>
    <row r="109" spans="1:43">
      <c r="A109" t="str">
        <f t="shared" si="1"/>
        <v>5/30/2017 - 3/31/2018Hemphill</v>
      </c>
      <c r="B109" t="s">
        <v>590</v>
      </c>
      <c r="C109" t="s">
        <v>166</v>
      </c>
      <c r="D109">
        <v>67500</v>
      </c>
      <c r="E109" s="210">
        <v>23650</v>
      </c>
      <c r="F109" s="210">
        <v>27000</v>
      </c>
      <c r="G109" s="210">
        <v>30400</v>
      </c>
      <c r="H109" s="210">
        <v>33750</v>
      </c>
      <c r="I109" s="210">
        <v>36450</v>
      </c>
      <c r="J109" s="210">
        <v>39150</v>
      </c>
      <c r="K109" s="210">
        <v>41850</v>
      </c>
      <c r="L109" s="210">
        <v>44550</v>
      </c>
      <c r="M109" s="214">
        <v>28380</v>
      </c>
      <c r="N109" s="214">
        <v>32400</v>
      </c>
      <c r="O109" s="214">
        <v>36480</v>
      </c>
      <c r="P109" s="214">
        <v>40500</v>
      </c>
      <c r="Q109" s="214">
        <v>43740</v>
      </c>
      <c r="R109" s="214">
        <v>46980</v>
      </c>
      <c r="S109" s="214">
        <v>50220</v>
      </c>
      <c r="T109" s="214">
        <v>53460</v>
      </c>
      <c r="U109" t="s">
        <v>286</v>
      </c>
      <c r="V109" s="210">
        <v>28500</v>
      </c>
      <c r="W109" s="210">
        <v>32550</v>
      </c>
      <c r="X109" s="210">
        <v>36600</v>
      </c>
      <c r="Y109" s="210">
        <v>40650</v>
      </c>
      <c r="Z109" s="210">
        <v>43950</v>
      </c>
      <c r="AA109" s="210">
        <v>47200</v>
      </c>
      <c r="AB109" s="210">
        <v>50450</v>
      </c>
      <c r="AC109" s="210">
        <v>53700</v>
      </c>
      <c r="AD109" s="214">
        <v>34200</v>
      </c>
      <c r="AE109" s="214">
        <v>39060</v>
      </c>
      <c r="AF109" s="214">
        <v>43920</v>
      </c>
      <c r="AG109" s="214">
        <v>48780</v>
      </c>
      <c r="AH109" s="214">
        <v>52740</v>
      </c>
      <c r="AI109" s="214">
        <v>56640</v>
      </c>
      <c r="AJ109" s="214">
        <v>60540</v>
      </c>
      <c r="AK109" s="214">
        <v>64440</v>
      </c>
      <c r="AL109" t="s">
        <v>589</v>
      </c>
      <c r="AM109" t="s">
        <v>288</v>
      </c>
      <c r="AN109">
        <v>0</v>
      </c>
      <c r="AO109" t="s">
        <v>590</v>
      </c>
      <c r="AP109" t="s">
        <v>290</v>
      </c>
      <c r="AQ109">
        <v>211</v>
      </c>
    </row>
    <row r="110" spans="1:43">
      <c r="A110" t="str">
        <f t="shared" si="1"/>
        <v>5/30/2017 - 3/31/2018Henderson</v>
      </c>
      <c r="B110" t="s">
        <v>593</v>
      </c>
      <c r="C110" t="s">
        <v>167</v>
      </c>
      <c r="D110">
        <v>49700</v>
      </c>
      <c r="E110" s="210">
        <v>19000</v>
      </c>
      <c r="F110" s="210">
        <v>21700</v>
      </c>
      <c r="G110" s="210">
        <v>24400</v>
      </c>
      <c r="H110" s="210">
        <v>27100</v>
      </c>
      <c r="I110" s="210">
        <v>29300</v>
      </c>
      <c r="J110" s="210">
        <v>31450</v>
      </c>
      <c r="K110" s="210">
        <v>33650</v>
      </c>
      <c r="L110" s="210">
        <v>35800</v>
      </c>
      <c r="M110" s="214">
        <v>22800</v>
      </c>
      <c r="N110" s="214">
        <v>26040</v>
      </c>
      <c r="O110" s="214">
        <v>29280</v>
      </c>
      <c r="P110" s="214">
        <v>32520</v>
      </c>
      <c r="Q110" s="214">
        <v>35160</v>
      </c>
      <c r="R110" s="214">
        <v>37740</v>
      </c>
      <c r="S110" s="214">
        <v>40380</v>
      </c>
      <c r="T110" s="214">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10">
        <v>19000</v>
      </c>
      <c r="F111" s="210">
        <v>21700</v>
      </c>
      <c r="G111" s="210">
        <v>24400</v>
      </c>
      <c r="H111" s="210">
        <v>27100</v>
      </c>
      <c r="I111" s="210">
        <v>29300</v>
      </c>
      <c r="J111" s="210">
        <v>31450</v>
      </c>
      <c r="K111" s="210">
        <v>33650</v>
      </c>
      <c r="L111" s="210">
        <v>35800</v>
      </c>
      <c r="M111" s="214">
        <v>22800</v>
      </c>
      <c r="N111" s="214">
        <v>26040</v>
      </c>
      <c r="O111" s="214">
        <v>29280</v>
      </c>
      <c r="P111" s="214">
        <v>32520</v>
      </c>
      <c r="Q111" s="214">
        <v>35160</v>
      </c>
      <c r="R111" s="214">
        <v>37740</v>
      </c>
      <c r="S111" s="214">
        <v>40380</v>
      </c>
      <c r="T111" s="214">
        <v>42960</v>
      </c>
      <c r="U111" t="s">
        <v>286</v>
      </c>
      <c r="V111" s="210">
        <v>19500</v>
      </c>
      <c r="W111" s="210">
        <v>22250</v>
      </c>
      <c r="X111" s="210">
        <v>25050</v>
      </c>
      <c r="Y111" s="210">
        <v>27800</v>
      </c>
      <c r="Z111" s="210">
        <v>30050</v>
      </c>
      <c r="AA111" s="210">
        <v>32250</v>
      </c>
      <c r="AB111" s="210">
        <v>34500</v>
      </c>
      <c r="AC111" s="210">
        <v>36700</v>
      </c>
      <c r="AD111" s="214">
        <v>23400</v>
      </c>
      <c r="AE111" s="214">
        <v>26700</v>
      </c>
      <c r="AF111" s="214">
        <v>30060</v>
      </c>
      <c r="AG111" s="214">
        <v>33360</v>
      </c>
      <c r="AH111" s="214">
        <v>36060</v>
      </c>
      <c r="AI111" s="214">
        <v>38700</v>
      </c>
      <c r="AJ111" s="214">
        <v>41400</v>
      </c>
      <c r="AK111" s="214">
        <v>44040</v>
      </c>
      <c r="AL111" t="s">
        <v>595</v>
      </c>
      <c r="AM111" t="s">
        <v>288</v>
      </c>
      <c r="AN111">
        <v>1</v>
      </c>
      <c r="AO111" t="s">
        <v>596</v>
      </c>
      <c r="AP111" t="s">
        <v>290</v>
      </c>
      <c r="AQ111">
        <v>215</v>
      </c>
    </row>
    <row r="112" spans="1:43">
      <c r="A112" t="str">
        <f t="shared" si="1"/>
        <v>5/30/2017 - 3/31/2018Hill</v>
      </c>
      <c r="B112" t="s">
        <v>599</v>
      </c>
      <c r="C112" t="s">
        <v>168</v>
      </c>
      <c r="D112">
        <v>53300</v>
      </c>
      <c r="E112" s="210">
        <v>19000</v>
      </c>
      <c r="F112" s="210">
        <v>21700</v>
      </c>
      <c r="G112" s="210">
        <v>24400</v>
      </c>
      <c r="H112" s="210">
        <v>27100</v>
      </c>
      <c r="I112" s="210">
        <v>29300</v>
      </c>
      <c r="J112" s="210">
        <v>31450</v>
      </c>
      <c r="K112" s="210">
        <v>33650</v>
      </c>
      <c r="L112" s="210">
        <v>35800</v>
      </c>
      <c r="M112" s="214">
        <v>22800</v>
      </c>
      <c r="N112" s="214">
        <v>26040</v>
      </c>
      <c r="O112" s="214">
        <v>29280</v>
      </c>
      <c r="P112" s="214">
        <v>32520</v>
      </c>
      <c r="Q112" s="214">
        <v>35160</v>
      </c>
      <c r="R112" s="214">
        <v>37740</v>
      </c>
      <c r="S112" s="214">
        <v>40380</v>
      </c>
      <c r="T112" s="214">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10">
        <v>21600</v>
      </c>
      <c r="F113" s="210">
        <v>24700</v>
      </c>
      <c r="G113" s="210">
        <v>27800</v>
      </c>
      <c r="H113" s="210">
        <v>30850</v>
      </c>
      <c r="I113" s="210">
        <v>33350</v>
      </c>
      <c r="J113" s="210">
        <v>35800</v>
      </c>
      <c r="K113" s="210">
        <v>38300</v>
      </c>
      <c r="L113" s="210">
        <v>40750</v>
      </c>
      <c r="M113" s="214">
        <v>25920</v>
      </c>
      <c r="N113" s="214">
        <v>29640</v>
      </c>
      <c r="O113" s="214">
        <v>33360</v>
      </c>
      <c r="P113" s="214">
        <v>37020</v>
      </c>
      <c r="Q113" s="214">
        <v>40020</v>
      </c>
      <c r="R113" s="214">
        <v>42960</v>
      </c>
      <c r="S113" s="214">
        <v>45960</v>
      </c>
      <c r="T113" s="214">
        <v>48900</v>
      </c>
      <c r="U113" t="s">
        <v>286</v>
      </c>
      <c r="V113" s="210">
        <v>22350</v>
      </c>
      <c r="W113" s="210">
        <v>25550</v>
      </c>
      <c r="X113" s="210">
        <v>28750</v>
      </c>
      <c r="Y113" s="210">
        <v>31900</v>
      </c>
      <c r="Z113" s="210">
        <v>34500</v>
      </c>
      <c r="AA113" s="210">
        <v>37050</v>
      </c>
      <c r="AB113" s="210">
        <v>39600</v>
      </c>
      <c r="AC113" s="210">
        <v>42150</v>
      </c>
      <c r="AD113" s="214">
        <v>26820</v>
      </c>
      <c r="AE113" s="214">
        <v>30660</v>
      </c>
      <c r="AF113" s="214">
        <v>34500</v>
      </c>
      <c r="AG113" s="214">
        <v>38280</v>
      </c>
      <c r="AH113" s="214">
        <v>41400</v>
      </c>
      <c r="AI113" s="214">
        <v>44460</v>
      </c>
      <c r="AJ113" s="214">
        <v>47520</v>
      </c>
      <c r="AK113" s="214">
        <v>50580</v>
      </c>
      <c r="AL113" t="s">
        <v>601</v>
      </c>
      <c r="AM113" t="s">
        <v>288</v>
      </c>
      <c r="AN113">
        <v>0</v>
      </c>
      <c r="AO113" t="s">
        <v>602</v>
      </c>
      <c r="AP113" t="s">
        <v>290</v>
      </c>
      <c r="AQ113">
        <v>219</v>
      </c>
    </row>
    <row r="114" spans="1:43">
      <c r="A114" t="str">
        <f t="shared" si="1"/>
        <v>5/30/2017 - 3/31/2018Hood</v>
      </c>
      <c r="B114" t="s">
        <v>605</v>
      </c>
      <c r="C114" t="s">
        <v>170</v>
      </c>
      <c r="D114">
        <v>65900</v>
      </c>
      <c r="E114" s="210">
        <v>23100</v>
      </c>
      <c r="F114" s="210">
        <v>26400</v>
      </c>
      <c r="G114" s="210">
        <v>29700</v>
      </c>
      <c r="H114" s="210">
        <v>32950</v>
      </c>
      <c r="I114" s="210">
        <v>35600</v>
      </c>
      <c r="J114" s="210">
        <v>38250</v>
      </c>
      <c r="K114" s="210">
        <v>40900</v>
      </c>
      <c r="L114" s="210">
        <v>43500</v>
      </c>
      <c r="M114" s="214">
        <v>27720</v>
      </c>
      <c r="N114" s="214">
        <v>31680</v>
      </c>
      <c r="O114" s="214">
        <v>35640</v>
      </c>
      <c r="P114" s="214">
        <v>39540</v>
      </c>
      <c r="Q114" s="214">
        <v>42720</v>
      </c>
      <c r="R114" s="214">
        <v>45900</v>
      </c>
      <c r="S114" s="214">
        <v>49080</v>
      </c>
      <c r="T114" s="214">
        <v>52200</v>
      </c>
      <c r="U114" t="s">
        <v>286</v>
      </c>
      <c r="V114" s="210">
        <v>25550</v>
      </c>
      <c r="W114" s="210">
        <v>29200</v>
      </c>
      <c r="X114" s="210">
        <v>32850</v>
      </c>
      <c r="Y114" s="210">
        <v>36500</v>
      </c>
      <c r="Z114" s="210">
        <v>39450</v>
      </c>
      <c r="AA114" s="210">
        <v>42350</v>
      </c>
      <c r="AB114" s="210">
        <v>45300</v>
      </c>
      <c r="AC114" s="210">
        <v>48200</v>
      </c>
      <c r="AD114" s="214">
        <v>30660</v>
      </c>
      <c r="AE114" s="214">
        <v>35040</v>
      </c>
      <c r="AF114" s="214">
        <v>39420</v>
      </c>
      <c r="AG114" s="214">
        <v>43800</v>
      </c>
      <c r="AH114" s="214">
        <v>47340</v>
      </c>
      <c r="AI114" s="214">
        <v>50820</v>
      </c>
      <c r="AJ114" s="214">
        <v>54360</v>
      </c>
      <c r="AK114" s="214">
        <v>57840</v>
      </c>
      <c r="AL114" t="s">
        <v>604</v>
      </c>
      <c r="AM114" t="s">
        <v>288</v>
      </c>
      <c r="AN114">
        <v>1</v>
      </c>
      <c r="AO114" t="s">
        <v>605</v>
      </c>
      <c r="AP114" t="s">
        <v>290</v>
      </c>
      <c r="AQ114">
        <v>221</v>
      </c>
    </row>
    <row r="115" spans="1:43">
      <c r="A115" t="str">
        <f t="shared" si="1"/>
        <v>5/30/2017 - 3/31/2018Hopkins</v>
      </c>
      <c r="B115" t="s">
        <v>608</v>
      </c>
      <c r="C115" t="s">
        <v>171</v>
      </c>
      <c r="D115">
        <v>54300</v>
      </c>
      <c r="E115" s="210">
        <v>19050</v>
      </c>
      <c r="F115" s="210">
        <v>21750</v>
      </c>
      <c r="G115" s="210">
        <v>24450</v>
      </c>
      <c r="H115" s="210">
        <v>27150</v>
      </c>
      <c r="I115" s="210">
        <v>29350</v>
      </c>
      <c r="J115" s="210">
        <v>31500</v>
      </c>
      <c r="K115" s="210">
        <v>33700</v>
      </c>
      <c r="L115" s="210">
        <v>35850</v>
      </c>
      <c r="M115" s="214">
        <v>22860</v>
      </c>
      <c r="N115" s="214">
        <v>26100</v>
      </c>
      <c r="O115" s="214">
        <v>29340</v>
      </c>
      <c r="P115" s="214">
        <v>32580</v>
      </c>
      <c r="Q115" s="214">
        <v>35220</v>
      </c>
      <c r="R115" s="214">
        <v>37800</v>
      </c>
      <c r="S115" s="214">
        <v>40440</v>
      </c>
      <c r="T115" s="214">
        <v>43020</v>
      </c>
      <c r="U115" t="s">
        <v>286</v>
      </c>
      <c r="V115" s="210">
        <v>19850</v>
      </c>
      <c r="W115" s="210">
        <v>22650</v>
      </c>
      <c r="X115" s="210">
        <v>25500</v>
      </c>
      <c r="Y115" s="210">
        <v>28300</v>
      </c>
      <c r="Z115" s="210">
        <v>30600</v>
      </c>
      <c r="AA115" s="210">
        <v>32850</v>
      </c>
      <c r="AB115" s="210">
        <v>35100</v>
      </c>
      <c r="AC115" s="210">
        <v>37400</v>
      </c>
      <c r="AD115" s="214">
        <v>23820</v>
      </c>
      <c r="AE115" s="214">
        <v>27180</v>
      </c>
      <c r="AF115" s="214">
        <v>30600</v>
      </c>
      <c r="AG115" s="214">
        <v>33960</v>
      </c>
      <c r="AH115" s="214">
        <v>36720</v>
      </c>
      <c r="AI115" s="214">
        <v>39420</v>
      </c>
      <c r="AJ115" s="214">
        <v>42120</v>
      </c>
      <c r="AK115" s="214">
        <v>44880</v>
      </c>
      <c r="AL115" t="s">
        <v>607</v>
      </c>
      <c r="AM115" t="s">
        <v>288</v>
      </c>
      <c r="AN115">
        <v>0</v>
      </c>
      <c r="AO115" t="s">
        <v>608</v>
      </c>
      <c r="AP115" t="s">
        <v>290</v>
      </c>
      <c r="AQ115">
        <v>223</v>
      </c>
    </row>
    <row r="116" spans="1:43">
      <c r="A116" t="str">
        <f t="shared" si="1"/>
        <v>5/30/2017 - 3/31/2018Houston</v>
      </c>
      <c r="B116" t="s">
        <v>611</v>
      </c>
      <c r="C116" t="s">
        <v>172</v>
      </c>
      <c r="D116">
        <v>48700</v>
      </c>
      <c r="E116" s="210">
        <v>19000</v>
      </c>
      <c r="F116" s="210">
        <v>21700</v>
      </c>
      <c r="G116" s="210">
        <v>24400</v>
      </c>
      <c r="H116" s="210">
        <v>27100</v>
      </c>
      <c r="I116" s="210">
        <v>29300</v>
      </c>
      <c r="J116" s="210">
        <v>31450</v>
      </c>
      <c r="K116" s="210">
        <v>33650</v>
      </c>
      <c r="L116" s="210">
        <v>35800</v>
      </c>
      <c r="M116" s="214">
        <v>22800</v>
      </c>
      <c r="N116" s="214">
        <v>26040</v>
      </c>
      <c r="O116" s="214">
        <v>29280</v>
      </c>
      <c r="P116" s="214">
        <v>32520</v>
      </c>
      <c r="Q116" s="214">
        <v>35160</v>
      </c>
      <c r="R116" s="214">
        <v>37740</v>
      </c>
      <c r="S116" s="214">
        <v>40380</v>
      </c>
      <c r="T116" s="214">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10">
        <v>21500</v>
      </c>
      <c r="F117" s="210">
        <v>24550</v>
      </c>
      <c r="G117" s="210">
        <v>27600</v>
      </c>
      <c r="H117" s="210">
        <v>30650</v>
      </c>
      <c r="I117" s="210">
        <v>33150</v>
      </c>
      <c r="J117" s="210">
        <v>35600</v>
      </c>
      <c r="K117" s="210">
        <v>38050</v>
      </c>
      <c r="L117" s="210">
        <v>40500</v>
      </c>
      <c r="M117" s="214">
        <v>25800</v>
      </c>
      <c r="N117" s="214">
        <v>29460</v>
      </c>
      <c r="O117" s="214">
        <v>33120</v>
      </c>
      <c r="P117" s="214">
        <v>36780</v>
      </c>
      <c r="Q117" s="214">
        <v>39780</v>
      </c>
      <c r="R117" s="214">
        <v>42720</v>
      </c>
      <c r="S117" s="214">
        <v>45660</v>
      </c>
      <c r="T117" s="214">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10">
        <v>19000</v>
      </c>
      <c r="F118" s="210">
        <v>21700</v>
      </c>
      <c r="G118" s="210">
        <v>24400</v>
      </c>
      <c r="H118" s="210">
        <v>27100</v>
      </c>
      <c r="I118" s="210">
        <v>29300</v>
      </c>
      <c r="J118" s="210">
        <v>31450</v>
      </c>
      <c r="K118" s="210">
        <v>33650</v>
      </c>
      <c r="L118" s="210">
        <v>35800</v>
      </c>
      <c r="M118" s="214">
        <v>22800</v>
      </c>
      <c r="N118" s="214">
        <v>26040</v>
      </c>
      <c r="O118" s="214">
        <v>29280</v>
      </c>
      <c r="P118" s="214">
        <v>32520</v>
      </c>
      <c r="Q118" s="214">
        <v>35160</v>
      </c>
      <c r="R118" s="214">
        <v>37740</v>
      </c>
      <c r="S118" s="214">
        <v>40380</v>
      </c>
      <c r="T118" s="214">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10">
        <v>25700</v>
      </c>
      <c r="F119" s="210">
        <v>29400</v>
      </c>
      <c r="G119" s="210">
        <v>33050</v>
      </c>
      <c r="H119" s="210">
        <v>36700</v>
      </c>
      <c r="I119" s="210">
        <v>39650</v>
      </c>
      <c r="J119" s="210">
        <v>42600</v>
      </c>
      <c r="K119" s="210">
        <v>45550</v>
      </c>
      <c r="L119" s="210">
        <v>48450</v>
      </c>
      <c r="M119" s="214">
        <v>30840</v>
      </c>
      <c r="N119" s="214">
        <v>35280</v>
      </c>
      <c r="O119" s="214">
        <v>39660</v>
      </c>
      <c r="P119" s="214">
        <v>44040</v>
      </c>
      <c r="Q119" s="214">
        <v>47580</v>
      </c>
      <c r="R119" s="214">
        <v>51120</v>
      </c>
      <c r="S119" s="214">
        <v>54660</v>
      </c>
      <c r="T119" s="214">
        <v>58140</v>
      </c>
      <c r="U119" t="s">
        <v>286</v>
      </c>
      <c r="V119" s="210">
        <v>26400</v>
      </c>
      <c r="W119" s="210">
        <v>30150</v>
      </c>
      <c r="X119" s="210">
        <v>33900</v>
      </c>
      <c r="Y119" s="210">
        <v>37650</v>
      </c>
      <c r="Z119" s="210">
        <v>40700</v>
      </c>
      <c r="AA119" s="210">
        <v>43700</v>
      </c>
      <c r="AB119" s="210">
        <v>46700</v>
      </c>
      <c r="AC119" s="210">
        <v>49700</v>
      </c>
      <c r="AD119" s="214">
        <v>31680</v>
      </c>
      <c r="AE119" s="214">
        <v>36180</v>
      </c>
      <c r="AF119" s="214">
        <v>40680</v>
      </c>
      <c r="AG119" s="214">
        <v>45180</v>
      </c>
      <c r="AH119" s="214">
        <v>48840</v>
      </c>
      <c r="AI119" s="214">
        <v>52440</v>
      </c>
      <c r="AJ119" s="214">
        <v>56040</v>
      </c>
      <c r="AK119" s="214">
        <v>59640</v>
      </c>
      <c r="AL119" t="s">
        <v>618</v>
      </c>
      <c r="AM119" t="s">
        <v>288</v>
      </c>
      <c r="AN119">
        <v>1</v>
      </c>
      <c r="AO119" t="s">
        <v>619</v>
      </c>
      <c r="AP119" t="s">
        <v>290</v>
      </c>
      <c r="AQ119">
        <v>231</v>
      </c>
    </row>
    <row r="120" spans="1:43">
      <c r="A120" t="str">
        <f t="shared" si="1"/>
        <v>5/30/2017 - 3/31/2018Hutchinson</v>
      </c>
      <c r="B120" t="s">
        <v>622</v>
      </c>
      <c r="C120" t="s">
        <v>176</v>
      </c>
      <c r="D120">
        <v>58300</v>
      </c>
      <c r="E120" s="210">
        <v>20450</v>
      </c>
      <c r="F120" s="210">
        <v>23350</v>
      </c>
      <c r="G120" s="210">
        <v>26250</v>
      </c>
      <c r="H120" s="210">
        <v>29150</v>
      </c>
      <c r="I120" s="210">
        <v>31500</v>
      </c>
      <c r="J120" s="210">
        <v>33850</v>
      </c>
      <c r="K120" s="210">
        <v>36150</v>
      </c>
      <c r="L120" s="210">
        <v>38500</v>
      </c>
      <c r="M120" s="214">
        <v>24540</v>
      </c>
      <c r="N120" s="214">
        <v>28020</v>
      </c>
      <c r="O120" s="214">
        <v>31500</v>
      </c>
      <c r="P120" s="214">
        <v>34980</v>
      </c>
      <c r="Q120" s="214">
        <v>37800</v>
      </c>
      <c r="R120" s="214">
        <v>40620</v>
      </c>
      <c r="S120" s="214">
        <v>43380</v>
      </c>
      <c r="T120" s="214">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10">
        <v>21500</v>
      </c>
      <c r="F121" s="210">
        <v>24600</v>
      </c>
      <c r="G121" s="210">
        <v>27650</v>
      </c>
      <c r="H121" s="210">
        <v>30700</v>
      </c>
      <c r="I121" s="210">
        <v>33200</v>
      </c>
      <c r="J121" s="210">
        <v>35650</v>
      </c>
      <c r="K121" s="210">
        <v>38100</v>
      </c>
      <c r="L121" s="210">
        <v>40550</v>
      </c>
      <c r="M121" s="214">
        <v>25800</v>
      </c>
      <c r="N121" s="214">
        <v>29520</v>
      </c>
      <c r="O121" s="214">
        <v>33180</v>
      </c>
      <c r="P121" s="214">
        <v>36840</v>
      </c>
      <c r="Q121" s="214">
        <v>39840</v>
      </c>
      <c r="R121" s="214">
        <v>42780</v>
      </c>
      <c r="S121" s="214">
        <v>45720</v>
      </c>
      <c r="T121" s="214">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10">
        <v>22050</v>
      </c>
      <c r="F122" s="210">
        <v>25200</v>
      </c>
      <c r="G122" s="210">
        <v>28350</v>
      </c>
      <c r="H122" s="210">
        <v>31450</v>
      </c>
      <c r="I122" s="210">
        <v>34000</v>
      </c>
      <c r="J122" s="210">
        <v>36500</v>
      </c>
      <c r="K122" s="210">
        <v>39000</v>
      </c>
      <c r="L122" s="210">
        <v>41550</v>
      </c>
      <c r="M122" s="214">
        <v>26460</v>
      </c>
      <c r="N122" s="214">
        <v>30240</v>
      </c>
      <c r="O122" s="214">
        <v>34020</v>
      </c>
      <c r="P122" s="214">
        <v>37740</v>
      </c>
      <c r="Q122" s="214">
        <v>40800</v>
      </c>
      <c r="R122" s="214">
        <v>43800</v>
      </c>
      <c r="S122" s="214">
        <v>46800</v>
      </c>
      <c r="T122" s="214">
        <v>49860</v>
      </c>
      <c r="U122" t="s">
        <v>286</v>
      </c>
      <c r="V122" s="210">
        <v>23300</v>
      </c>
      <c r="W122" s="210">
        <v>26600</v>
      </c>
      <c r="X122" s="210">
        <v>29950</v>
      </c>
      <c r="Y122" s="210">
        <v>33250</v>
      </c>
      <c r="Z122" s="210">
        <v>35950</v>
      </c>
      <c r="AA122" s="210">
        <v>38600</v>
      </c>
      <c r="AB122" s="210">
        <v>41250</v>
      </c>
      <c r="AC122" s="210">
        <v>43900</v>
      </c>
      <c r="AD122" s="214">
        <v>27960</v>
      </c>
      <c r="AE122" s="214">
        <v>31920</v>
      </c>
      <c r="AF122" s="214">
        <v>35940</v>
      </c>
      <c r="AG122" s="214">
        <v>39900</v>
      </c>
      <c r="AH122" s="214">
        <v>43140</v>
      </c>
      <c r="AI122" s="214">
        <v>46320</v>
      </c>
      <c r="AJ122" s="214">
        <v>49500</v>
      </c>
      <c r="AK122" s="214">
        <v>52680</v>
      </c>
      <c r="AL122" t="s">
        <v>627</v>
      </c>
      <c r="AM122" t="s">
        <v>288</v>
      </c>
      <c r="AN122">
        <v>0</v>
      </c>
      <c r="AO122" t="s">
        <v>628</v>
      </c>
      <c r="AP122" t="s">
        <v>290</v>
      </c>
      <c r="AQ122">
        <v>237</v>
      </c>
    </row>
    <row r="123" spans="1:43">
      <c r="A123" t="str">
        <f t="shared" si="1"/>
        <v>5/30/2017 - 3/31/2018Jackson</v>
      </c>
      <c r="B123" t="s">
        <v>631</v>
      </c>
      <c r="C123" t="s">
        <v>178</v>
      </c>
      <c r="D123">
        <v>65300</v>
      </c>
      <c r="E123" s="210">
        <v>22900</v>
      </c>
      <c r="F123" s="210">
        <v>26150</v>
      </c>
      <c r="G123" s="210">
        <v>29400</v>
      </c>
      <c r="H123" s="210">
        <v>32650</v>
      </c>
      <c r="I123" s="210">
        <v>35300</v>
      </c>
      <c r="J123" s="210">
        <v>37900</v>
      </c>
      <c r="K123" s="210">
        <v>40500</v>
      </c>
      <c r="L123" s="210">
        <v>43100</v>
      </c>
      <c r="M123" s="214">
        <v>27480</v>
      </c>
      <c r="N123" s="214">
        <v>31380</v>
      </c>
      <c r="O123" s="214">
        <v>35280</v>
      </c>
      <c r="P123" s="214">
        <v>39180</v>
      </c>
      <c r="Q123" s="214">
        <v>42360</v>
      </c>
      <c r="R123" s="214">
        <v>45480</v>
      </c>
      <c r="S123" s="214">
        <v>48600</v>
      </c>
      <c r="T123" s="214">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10">
        <v>19000</v>
      </c>
      <c r="F124" s="210">
        <v>21700</v>
      </c>
      <c r="G124" s="210">
        <v>24400</v>
      </c>
      <c r="H124" s="210">
        <v>27100</v>
      </c>
      <c r="I124" s="210">
        <v>29300</v>
      </c>
      <c r="J124" s="210">
        <v>31450</v>
      </c>
      <c r="K124" s="210">
        <v>33650</v>
      </c>
      <c r="L124" s="210">
        <v>35800</v>
      </c>
      <c r="M124" s="214">
        <v>22800</v>
      </c>
      <c r="N124" s="214">
        <v>26040</v>
      </c>
      <c r="O124" s="214">
        <v>29280</v>
      </c>
      <c r="P124" s="214">
        <v>32520</v>
      </c>
      <c r="Q124" s="214">
        <v>35160</v>
      </c>
      <c r="R124" s="214">
        <v>37740</v>
      </c>
      <c r="S124" s="214">
        <v>40380</v>
      </c>
      <c r="T124" s="214">
        <v>42960</v>
      </c>
      <c r="U124" t="s">
        <v>286</v>
      </c>
      <c r="V124" s="210">
        <v>19150</v>
      </c>
      <c r="W124" s="210">
        <v>21850</v>
      </c>
      <c r="X124" s="210">
        <v>24600</v>
      </c>
      <c r="Y124" s="210">
        <v>27300</v>
      </c>
      <c r="Z124" s="210">
        <v>29500</v>
      </c>
      <c r="AA124" s="210">
        <v>31700</v>
      </c>
      <c r="AB124" s="210">
        <v>33900</v>
      </c>
      <c r="AC124" s="210">
        <v>36050</v>
      </c>
      <c r="AD124" s="214">
        <v>22980</v>
      </c>
      <c r="AE124" s="214">
        <v>26220</v>
      </c>
      <c r="AF124" s="214">
        <v>29520</v>
      </c>
      <c r="AG124" s="214">
        <v>32760</v>
      </c>
      <c r="AH124" s="214">
        <v>35400</v>
      </c>
      <c r="AI124" s="214">
        <v>38040</v>
      </c>
      <c r="AJ124" s="214">
        <v>40680</v>
      </c>
      <c r="AK124" s="214">
        <v>43260</v>
      </c>
      <c r="AL124" t="s">
        <v>633</v>
      </c>
      <c r="AM124" t="s">
        <v>288</v>
      </c>
      <c r="AN124">
        <v>0</v>
      </c>
      <c r="AO124" t="s">
        <v>634</v>
      </c>
      <c r="AP124" t="s">
        <v>290</v>
      </c>
      <c r="AQ124">
        <v>241</v>
      </c>
    </row>
    <row r="125" spans="1:43">
      <c r="A125" t="str">
        <f t="shared" si="1"/>
        <v>5/30/2017 - 3/31/2018Jeff Davis</v>
      </c>
      <c r="B125" t="s">
        <v>637</v>
      </c>
      <c r="C125" t="s">
        <v>180</v>
      </c>
      <c r="D125">
        <v>64500</v>
      </c>
      <c r="E125" s="210">
        <v>21700</v>
      </c>
      <c r="F125" s="210">
        <v>24800</v>
      </c>
      <c r="G125" s="210">
        <v>27900</v>
      </c>
      <c r="H125" s="210">
        <v>31000</v>
      </c>
      <c r="I125" s="210">
        <v>33500</v>
      </c>
      <c r="J125" s="210">
        <v>36000</v>
      </c>
      <c r="K125" s="210">
        <v>38450</v>
      </c>
      <c r="L125" s="210">
        <v>40950</v>
      </c>
      <c r="M125" s="214">
        <v>26040</v>
      </c>
      <c r="N125" s="214">
        <v>29760</v>
      </c>
      <c r="O125" s="214">
        <v>33480</v>
      </c>
      <c r="P125" s="214">
        <v>37200</v>
      </c>
      <c r="Q125" s="214">
        <v>40200</v>
      </c>
      <c r="R125" s="214">
        <v>43200</v>
      </c>
      <c r="S125" s="214">
        <v>46140</v>
      </c>
      <c r="T125" s="214">
        <v>49140</v>
      </c>
      <c r="U125" t="s">
        <v>286</v>
      </c>
      <c r="V125" s="210">
        <v>24200</v>
      </c>
      <c r="W125" s="210">
        <v>27650</v>
      </c>
      <c r="X125" s="210">
        <v>31100</v>
      </c>
      <c r="Y125" s="210">
        <v>34550</v>
      </c>
      <c r="Z125" s="210">
        <v>37350</v>
      </c>
      <c r="AA125" s="210">
        <v>40100</v>
      </c>
      <c r="AB125" s="210">
        <v>42850</v>
      </c>
      <c r="AC125" s="210">
        <v>45650</v>
      </c>
      <c r="AD125" s="214">
        <v>29040</v>
      </c>
      <c r="AE125" s="214">
        <v>33180</v>
      </c>
      <c r="AF125" s="214">
        <v>37320</v>
      </c>
      <c r="AG125" s="214">
        <v>41460</v>
      </c>
      <c r="AH125" s="214">
        <v>44820</v>
      </c>
      <c r="AI125" s="214">
        <v>48120</v>
      </c>
      <c r="AJ125" s="214">
        <v>51420</v>
      </c>
      <c r="AK125" s="214">
        <v>54780</v>
      </c>
      <c r="AL125" t="s">
        <v>636</v>
      </c>
      <c r="AM125" t="s">
        <v>288</v>
      </c>
      <c r="AN125">
        <v>0</v>
      </c>
      <c r="AO125" t="s">
        <v>637</v>
      </c>
      <c r="AP125" t="s">
        <v>290</v>
      </c>
      <c r="AQ125">
        <v>243</v>
      </c>
    </row>
    <row r="126" spans="1:43">
      <c r="A126" t="str">
        <f t="shared" si="1"/>
        <v>5/30/2017 - 3/31/2018Jefferson</v>
      </c>
      <c r="B126" t="s">
        <v>639</v>
      </c>
      <c r="C126" t="s">
        <v>31</v>
      </c>
      <c r="D126">
        <v>55400</v>
      </c>
      <c r="E126" s="210">
        <v>19450</v>
      </c>
      <c r="F126" s="210">
        <v>22200</v>
      </c>
      <c r="G126" s="210">
        <v>25000</v>
      </c>
      <c r="H126" s="210">
        <v>27750</v>
      </c>
      <c r="I126" s="210">
        <v>30000</v>
      </c>
      <c r="J126" s="210">
        <v>32200</v>
      </c>
      <c r="K126" s="210">
        <v>34450</v>
      </c>
      <c r="L126" s="210">
        <v>36650</v>
      </c>
      <c r="M126" s="214">
        <v>23340</v>
      </c>
      <c r="N126" s="214">
        <v>26640</v>
      </c>
      <c r="O126" s="214">
        <v>30000</v>
      </c>
      <c r="P126" s="214">
        <v>33300</v>
      </c>
      <c r="Q126" s="214">
        <v>36000</v>
      </c>
      <c r="R126" s="214">
        <v>38640</v>
      </c>
      <c r="S126" s="214">
        <v>41340</v>
      </c>
      <c r="T126" s="214">
        <v>43980</v>
      </c>
      <c r="U126" t="s">
        <v>286</v>
      </c>
      <c r="V126" s="210">
        <v>20550</v>
      </c>
      <c r="W126" s="210">
        <v>23500</v>
      </c>
      <c r="X126" s="210">
        <v>26450</v>
      </c>
      <c r="Y126" s="210">
        <v>29350</v>
      </c>
      <c r="Z126" s="210">
        <v>31700</v>
      </c>
      <c r="AA126" s="210">
        <v>34050</v>
      </c>
      <c r="AB126" s="210">
        <v>36400</v>
      </c>
      <c r="AC126" s="210">
        <v>38750</v>
      </c>
      <c r="AD126" s="214">
        <v>24660</v>
      </c>
      <c r="AE126" s="214">
        <v>28200</v>
      </c>
      <c r="AF126" s="214">
        <v>31740</v>
      </c>
      <c r="AG126" s="214">
        <v>35220</v>
      </c>
      <c r="AH126" s="214">
        <v>38040</v>
      </c>
      <c r="AI126" s="214">
        <v>40860</v>
      </c>
      <c r="AJ126" s="214">
        <v>43680</v>
      </c>
      <c r="AK126" s="214">
        <v>46500</v>
      </c>
      <c r="AL126" t="s">
        <v>638</v>
      </c>
      <c r="AM126" t="s">
        <v>288</v>
      </c>
      <c r="AN126">
        <v>1</v>
      </c>
      <c r="AO126" t="s">
        <v>639</v>
      </c>
      <c r="AP126" t="s">
        <v>290</v>
      </c>
      <c r="AQ126">
        <v>245</v>
      </c>
    </row>
    <row r="127" spans="1:43">
      <c r="A127" t="str">
        <f t="shared" si="1"/>
        <v>5/30/2017 - 3/31/2018Jim Hogg</v>
      </c>
      <c r="B127" t="s">
        <v>642</v>
      </c>
      <c r="C127" t="s">
        <v>181</v>
      </c>
      <c r="D127">
        <v>41600</v>
      </c>
      <c r="E127" s="210">
        <v>19000</v>
      </c>
      <c r="F127" s="210">
        <v>21700</v>
      </c>
      <c r="G127" s="210">
        <v>24400</v>
      </c>
      <c r="H127" s="210">
        <v>27100</v>
      </c>
      <c r="I127" s="210">
        <v>29300</v>
      </c>
      <c r="J127" s="210">
        <v>31450</v>
      </c>
      <c r="K127" s="210">
        <v>33650</v>
      </c>
      <c r="L127" s="210">
        <v>35800</v>
      </c>
      <c r="M127" s="214">
        <v>22800</v>
      </c>
      <c r="N127" s="214">
        <v>26040</v>
      </c>
      <c r="O127" s="214">
        <v>29280</v>
      </c>
      <c r="P127" s="214">
        <v>32520</v>
      </c>
      <c r="Q127" s="214">
        <v>35160</v>
      </c>
      <c r="R127" s="214">
        <v>37740</v>
      </c>
      <c r="S127" s="214">
        <v>40380</v>
      </c>
      <c r="T127" s="214">
        <v>42960</v>
      </c>
      <c r="U127" t="s">
        <v>286</v>
      </c>
      <c r="V127" s="210">
        <v>19900</v>
      </c>
      <c r="W127" s="210">
        <v>22750</v>
      </c>
      <c r="X127" s="210">
        <v>25600</v>
      </c>
      <c r="Y127" s="210">
        <v>28400</v>
      </c>
      <c r="Z127" s="210">
        <v>30700</v>
      </c>
      <c r="AA127" s="210">
        <v>32950</v>
      </c>
      <c r="AB127" s="210">
        <v>35250</v>
      </c>
      <c r="AC127" s="210">
        <v>37500</v>
      </c>
      <c r="AD127" s="214">
        <v>23880</v>
      </c>
      <c r="AE127" s="214">
        <v>27300</v>
      </c>
      <c r="AF127" s="214">
        <v>30720</v>
      </c>
      <c r="AG127" s="214">
        <v>34080</v>
      </c>
      <c r="AH127" s="214">
        <v>36840</v>
      </c>
      <c r="AI127" s="214">
        <v>39540</v>
      </c>
      <c r="AJ127" s="214">
        <v>42300</v>
      </c>
      <c r="AK127" s="214">
        <v>45000</v>
      </c>
      <c r="AL127" t="s">
        <v>641</v>
      </c>
      <c r="AM127" t="s">
        <v>288</v>
      </c>
      <c r="AN127">
        <v>0</v>
      </c>
      <c r="AO127" t="s">
        <v>642</v>
      </c>
      <c r="AP127" t="s">
        <v>290</v>
      </c>
      <c r="AQ127">
        <v>247</v>
      </c>
    </row>
    <row r="128" spans="1:43">
      <c r="A128" t="str">
        <f t="shared" si="1"/>
        <v>5/30/2017 - 3/31/2018Jim Wells</v>
      </c>
      <c r="B128" t="s">
        <v>645</v>
      </c>
      <c r="C128" t="s">
        <v>182</v>
      </c>
      <c r="D128">
        <v>53700</v>
      </c>
      <c r="E128" s="210">
        <v>19000</v>
      </c>
      <c r="F128" s="210">
        <v>21700</v>
      </c>
      <c r="G128" s="210">
        <v>24400</v>
      </c>
      <c r="H128" s="210">
        <v>27100</v>
      </c>
      <c r="I128" s="210">
        <v>29300</v>
      </c>
      <c r="J128" s="210">
        <v>31450</v>
      </c>
      <c r="K128" s="210">
        <v>33650</v>
      </c>
      <c r="L128" s="210">
        <v>35800</v>
      </c>
      <c r="M128" s="214">
        <v>22800</v>
      </c>
      <c r="N128" s="214">
        <v>26040</v>
      </c>
      <c r="O128" s="214">
        <v>29280</v>
      </c>
      <c r="P128" s="214">
        <v>32520</v>
      </c>
      <c r="Q128" s="214">
        <v>35160</v>
      </c>
      <c r="R128" s="214">
        <v>37740</v>
      </c>
      <c r="S128" s="214">
        <v>40380</v>
      </c>
      <c r="T128" s="214">
        <v>42960</v>
      </c>
      <c r="U128" t="s">
        <v>286</v>
      </c>
      <c r="V128" s="210">
        <v>20400</v>
      </c>
      <c r="W128" s="210">
        <v>23300</v>
      </c>
      <c r="X128" s="210">
        <v>26200</v>
      </c>
      <c r="Y128" s="210">
        <v>29100</v>
      </c>
      <c r="Z128" s="210">
        <v>31450</v>
      </c>
      <c r="AA128" s="210">
        <v>33800</v>
      </c>
      <c r="AB128" s="210">
        <v>36100</v>
      </c>
      <c r="AC128" s="210">
        <v>38450</v>
      </c>
      <c r="AD128" s="214">
        <v>24480</v>
      </c>
      <c r="AE128" s="214">
        <v>27960</v>
      </c>
      <c r="AF128" s="214">
        <v>31440</v>
      </c>
      <c r="AG128" s="214">
        <v>34920</v>
      </c>
      <c r="AH128" s="214">
        <v>37740</v>
      </c>
      <c r="AI128" s="214">
        <v>40560</v>
      </c>
      <c r="AJ128" s="214">
        <v>43320</v>
      </c>
      <c r="AK128" s="214">
        <v>46140</v>
      </c>
      <c r="AL128" t="s">
        <v>644</v>
      </c>
      <c r="AM128" t="s">
        <v>288</v>
      </c>
      <c r="AN128">
        <v>0</v>
      </c>
      <c r="AO128" t="s">
        <v>645</v>
      </c>
      <c r="AP128" t="s">
        <v>290</v>
      </c>
      <c r="AQ128">
        <v>249</v>
      </c>
    </row>
    <row r="129" spans="1:43">
      <c r="A129" t="str">
        <f t="shared" si="1"/>
        <v>5/30/2017 - 3/31/2018Johnson</v>
      </c>
      <c r="B129" t="s">
        <v>648</v>
      </c>
      <c r="C129" t="s">
        <v>46</v>
      </c>
      <c r="D129">
        <v>71400</v>
      </c>
      <c r="E129" s="210">
        <v>25000</v>
      </c>
      <c r="F129" s="210">
        <v>28600</v>
      </c>
      <c r="G129" s="210">
        <v>32150</v>
      </c>
      <c r="H129" s="210">
        <v>35700</v>
      </c>
      <c r="I129" s="210">
        <v>38600</v>
      </c>
      <c r="J129" s="210">
        <v>41450</v>
      </c>
      <c r="K129" s="210">
        <v>44300</v>
      </c>
      <c r="L129" s="210">
        <v>47150</v>
      </c>
      <c r="M129" s="214">
        <v>30000</v>
      </c>
      <c r="N129" s="214">
        <v>34320</v>
      </c>
      <c r="O129" s="214">
        <v>38580</v>
      </c>
      <c r="P129" s="214">
        <v>42840</v>
      </c>
      <c r="Q129" s="214">
        <v>46320</v>
      </c>
      <c r="R129" s="214">
        <v>49740</v>
      </c>
      <c r="S129" s="214">
        <v>53160</v>
      </c>
      <c r="T129" s="214">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10">
        <v>19650</v>
      </c>
      <c r="F130" s="210">
        <v>22450</v>
      </c>
      <c r="G130" s="210">
        <v>25250</v>
      </c>
      <c r="H130" s="210">
        <v>28050</v>
      </c>
      <c r="I130" s="210">
        <v>30300</v>
      </c>
      <c r="J130" s="210">
        <v>32550</v>
      </c>
      <c r="K130" s="210">
        <v>34800</v>
      </c>
      <c r="L130" s="210">
        <v>37050</v>
      </c>
      <c r="M130" s="214">
        <v>23580</v>
      </c>
      <c r="N130" s="214">
        <v>26940</v>
      </c>
      <c r="O130" s="214">
        <v>30300</v>
      </c>
      <c r="P130" s="214">
        <v>33660</v>
      </c>
      <c r="Q130" s="214">
        <v>36360</v>
      </c>
      <c r="R130" s="214">
        <v>39060</v>
      </c>
      <c r="S130" s="214">
        <v>41760</v>
      </c>
      <c r="T130" s="214">
        <v>44460</v>
      </c>
      <c r="U130" t="s">
        <v>286</v>
      </c>
      <c r="V130" s="210">
        <v>20300</v>
      </c>
      <c r="W130" s="210">
        <v>23200</v>
      </c>
      <c r="X130" s="210">
        <v>26100</v>
      </c>
      <c r="Y130" s="210">
        <v>29000</v>
      </c>
      <c r="Z130" s="210">
        <v>31350</v>
      </c>
      <c r="AA130" s="210">
        <v>33650</v>
      </c>
      <c r="AB130" s="210">
        <v>36000</v>
      </c>
      <c r="AC130" s="210">
        <v>38300</v>
      </c>
      <c r="AD130" s="214">
        <v>24360</v>
      </c>
      <c r="AE130" s="214">
        <v>27840</v>
      </c>
      <c r="AF130" s="214">
        <v>31320</v>
      </c>
      <c r="AG130" s="214">
        <v>34800</v>
      </c>
      <c r="AH130" s="214">
        <v>37620</v>
      </c>
      <c r="AI130" s="214">
        <v>40380</v>
      </c>
      <c r="AJ130" s="214">
        <v>43200</v>
      </c>
      <c r="AK130" s="214">
        <v>45960</v>
      </c>
      <c r="AL130" t="s">
        <v>649</v>
      </c>
      <c r="AM130" t="s">
        <v>288</v>
      </c>
      <c r="AN130">
        <v>1</v>
      </c>
      <c r="AO130" t="s">
        <v>650</v>
      </c>
      <c r="AP130" t="s">
        <v>290</v>
      </c>
      <c r="AQ130">
        <v>253</v>
      </c>
    </row>
    <row r="131" spans="1:43">
      <c r="A131" t="str">
        <f t="shared" si="1"/>
        <v>5/30/2017 - 3/31/2018Karnes</v>
      </c>
      <c r="B131" t="s">
        <v>653</v>
      </c>
      <c r="C131" t="s">
        <v>183</v>
      </c>
      <c r="D131">
        <v>59800</v>
      </c>
      <c r="E131" s="210">
        <v>20600</v>
      </c>
      <c r="F131" s="210">
        <v>23550</v>
      </c>
      <c r="G131" s="210">
        <v>26500</v>
      </c>
      <c r="H131" s="210">
        <v>29400</v>
      </c>
      <c r="I131" s="210">
        <v>31800</v>
      </c>
      <c r="J131" s="210">
        <v>34150</v>
      </c>
      <c r="K131" s="210">
        <v>36500</v>
      </c>
      <c r="L131" s="210">
        <v>38850</v>
      </c>
      <c r="M131" s="214">
        <v>24720</v>
      </c>
      <c r="N131" s="214">
        <v>28260</v>
      </c>
      <c r="O131" s="214">
        <v>31800</v>
      </c>
      <c r="P131" s="214">
        <v>35280</v>
      </c>
      <c r="Q131" s="214">
        <v>38160</v>
      </c>
      <c r="R131" s="214">
        <v>40980</v>
      </c>
      <c r="S131" s="214">
        <v>43800</v>
      </c>
      <c r="T131" s="214">
        <v>46620</v>
      </c>
      <c r="U131" t="s">
        <v>286</v>
      </c>
      <c r="V131" s="210">
        <v>25100</v>
      </c>
      <c r="W131" s="210">
        <v>28650</v>
      </c>
      <c r="X131" s="210">
        <v>32250</v>
      </c>
      <c r="Y131" s="210">
        <v>35800</v>
      </c>
      <c r="Z131" s="210">
        <v>38700</v>
      </c>
      <c r="AA131" s="210">
        <v>41550</v>
      </c>
      <c r="AB131" s="210">
        <v>44400</v>
      </c>
      <c r="AC131" s="210">
        <v>47300</v>
      </c>
      <c r="AD131" s="214">
        <v>30120</v>
      </c>
      <c r="AE131" s="214">
        <v>34380</v>
      </c>
      <c r="AF131" s="214">
        <v>38700</v>
      </c>
      <c r="AG131" s="214">
        <v>42960</v>
      </c>
      <c r="AH131" s="214">
        <v>46440</v>
      </c>
      <c r="AI131" s="214">
        <v>49860</v>
      </c>
      <c r="AJ131" s="214">
        <v>53280</v>
      </c>
      <c r="AK131" s="214">
        <v>56760</v>
      </c>
      <c r="AL131" t="s">
        <v>652</v>
      </c>
      <c r="AM131" t="s">
        <v>288</v>
      </c>
      <c r="AN131">
        <v>0</v>
      </c>
      <c r="AO131" t="s">
        <v>653</v>
      </c>
      <c r="AP131" t="s">
        <v>290</v>
      </c>
      <c r="AQ131">
        <v>255</v>
      </c>
    </row>
    <row r="132" spans="1:43">
      <c r="A132" t="str">
        <f t="shared" si="1"/>
        <v>5/30/2017 - 3/31/2018Kaufman</v>
      </c>
      <c r="B132" t="s">
        <v>655</v>
      </c>
      <c r="C132" t="s">
        <v>47</v>
      </c>
      <c r="D132">
        <v>73400</v>
      </c>
      <c r="E132" s="210">
        <v>25700</v>
      </c>
      <c r="F132" s="210">
        <v>29400</v>
      </c>
      <c r="G132" s="210">
        <v>33050</v>
      </c>
      <c r="H132" s="210">
        <v>36700</v>
      </c>
      <c r="I132" s="210">
        <v>39650</v>
      </c>
      <c r="J132" s="210">
        <v>42600</v>
      </c>
      <c r="K132" s="210">
        <v>45550</v>
      </c>
      <c r="L132" s="210">
        <v>48450</v>
      </c>
      <c r="M132" s="214">
        <v>30840</v>
      </c>
      <c r="N132" s="214">
        <v>35280</v>
      </c>
      <c r="O132" s="214">
        <v>39660</v>
      </c>
      <c r="P132" s="214">
        <v>44040</v>
      </c>
      <c r="Q132" s="214">
        <v>47580</v>
      </c>
      <c r="R132" s="214">
        <v>51120</v>
      </c>
      <c r="S132" s="214">
        <v>54660</v>
      </c>
      <c r="T132" s="214">
        <v>58140</v>
      </c>
      <c r="U132" t="s">
        <v>286</v>
      </c>
      <c r="V132" s="210">
        <v>26400</v>
      </c>
      <c r="W132" s="210">
        <v>30150</v>
      </c>
      <c r="X132" s="210">
        <v>33900</v>
      </c>
      <c r="Y132" s="210">
        <v>37650</v>
      </c>
      <c r="Z132" s="210">
        <v>40700</v>
      </c>
      <c r="AA132" s="210">
        <v>43700</v>
      </c>
      <c r="AB132" s="210">
        <v>46700</v>
      </c>
      <c r="AC132" s="210">
        <v>49700</v>
      </c>
      <c r="AD132" s="214">
        <v>31680</v>
      </c>
      <c r="AE132" s="214">
        <v>36180</v>
      </c>
      <c r="AF132" s="214">
        <v>40680</v>
      </c>
      <c r="AG132" s="214">
        <v>45180</v>
      </c>
      <c r="AH132" s="214">
        <v>48840</v>
      </c>
      <c r="AI132" s="214">
        <v>52440</v>
      </c>
      <c r="AJ132" s="214">
        <v>56040</v>
      </c>
      <c r="AK132" s="214">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10">
        <v>32050</v>
      </c>
      <c r="F133" s="210">
        <v>36600</v>
      </c>
      <c r="G133" s="210">
        <v>41200</v>
      </c>
      <c r="H133" s="210">
        <v>45750</v>
      </c>
      <c r="I133" s="210">
        <v>49450</v>
      </c>
      <c r="J133" s="210">
        <v>53100</v>
      </c>
      <c r="K133" s="210">
        <v>56750</v>
      </c>
      <c r="L133" s="210">
        <v>60400</v>
      </c>
      <c r="M133" s="214">
        <v>38460</v>
      </c>
      <c r="N133" s="214">
        <v>43920</v>
      </c>
      <c r="O133" s="214">
        <v>49440</v>
      </c>
      <c r="P133" s="214">
        <v>54900</v>
      </c>
      <c r="Q133" s="214">
        <v>59340</v>
      </c>
      <c r="R133" s="214">
        <v>63720</v>
      </c>
      <c r="S133" s="214">
        <v>68100</v>
      </c>
      <c r="T133" s="214">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10">
        <v>20050</v>
      </c>
      <c r="F134" s="210">
        <v>22900</v>
      </c>
      <c r="G134" s="210">
        <v>25750</v>
      </c>
      <c r="H134" s="210">
        <v>28600</v>
      </c>
      <c r="I134" s="210">
        <v>30900</v>
      </c>
      <c r="J134" s="210">
        <v>33200</v>
      </c>
      <c r="K134" s="210">
        <v>35500</v>
      </c>
      <c r="L134" s="210">
        <v>37800</v>
      </c>
      <c r="M134" s="214">
        <v>24060</v>
      </c>
      <c r="N134" s="214">
        <v>27480</v>
      </c>
      <c r="O134" s="214">
        <v>30900</v>
      </c>
      <c r="P134" s="214">
        <v>34320</v>
      </c>
      <c r="Q134" s="214">
        <v>37080</v>
      </c>
      <c r="R134" s="214">
        <v>39840</v>
      </c>
      <c r="S134" s="214">
        <v>42600</v>
      </c>
      <c r="T134" s="214">
        <v>45360</v>
      </c>
      <c r="U134" t="s">
        <v>286</v>
      </c>
      <c r="V134" s="210">
        <v>29200</v>
      </c>
      <c r="W134" s="210">
        <v>33400</v>
      </c>
      <c r="X134" s="210">
        <v>37550</v>
      </c>
      <c r="Y134" s="210">
        <v>41700</v>
      </c>
      <c r="Z134" s="210">
        <v>45050</v>
      </c>
      <c r="AA134" s="210">
        <v>48400</v>
      </c>
      <c r="AB134" s="210">
        <v>51750</v>
      </c>
      <c r="AC134" s="210">
        <v>55050</v>
      </c>
      <c r="AD134" s="214">
        <v>35040</v>
      </c>
      <c r="AE134" s="214">
        <v>40080</v>
      </c>
      <c r="AF134" s="214">
        <v>45060</v>
      </c>
      <c r="AG134" s="214">
        <v>50040</v>
      </c>
      <c r="AH134" s="214">
        <v>54060</v>
      </c>
      <c r="AI134" s="214">
        <v>58080</v>
      </c>
      <c r="AJ134" s="214">
        <v>62100</v>
      </c>
      <c r="AK134" s="214">
        <v>66060</v>
      </c>
      <c r="AL134" t="s">
        <v>660</v>
      </c>
      <c r="AM134" t="s">
        <v>288</v>
      </c>
      <c r="AN134">
        <v>0</v>
      </c>
      <c r="AO134" t="s">
        <v>661</v>
      </c>
      <c r="AP134" t="s">
        <v>290</v>
      </c>
      <c r="AQ134">
        <v>261</v>
      </c>
    </row>
    <row r="135" spans="1:43">
      <c r="A135" t="str">
        <f t="shared" si="2"/>
        <v>5/30/2017 - 3/31/2018Kent</v>
      </c>
      <c r="B135" t="s">
        <v>664</v>
      </c>
      <c r="C135" t="s">
        <v>186</v>
      </c>
      <c r="D135">
        <v>59200</v>
      </c>
      <c r="E135" s="210">
        <v>20750</v>
      </c>
      <c r="F135" s="210">
        <v>23700</v>
      </c>
      <c r="G135" s="210">
        <v>26650</v>
      </c>
      <c r="H135" s="210">
        <v>29600</v>
      </c>
      <c r="I135" s="210">
        <v>32000</v>
      </c>
      <c r="J135" s="210">
        <v>34350</v>
      </c>
      <c r="K135" s="210">
        <v>36750</v>
      </c>
      <c r="L135" s="210">
        <v>39100</v>
      </c>
      <c r="M135" s="214">
        <v>24900</v>
      </c>
      <c r="N135" s="214">
        <v>28440</v>
      </c>
      <c r="O135" s="214">
        <v>31980</v>
      </c>
      <c r="P135" s="214">
        <v>35520</v>
      </c>
      <c r="Q135" s="214">
        <v>38400</v>
      </c>
      <c r="R135" s="214">
        <v>41220</v>
      </c>
      <c r="S135" s="214">
        <v>44100</v>
      </c>
      <c r="T135" s="214">
        <v>46920</v>
      </c>
      <c r="U135" t="s">
        <v>286</v>
      </c>
      <c r="V135" s="210">
        <v>21700</v>
      </c>
      <c r="W135" s="210">
        <v>24800</v>
      </c>
      <c r="X135" s="210">
        <v>27900</v>
      </c>
      <c r="Y135" s="210">
        <v>30950</v>
      </c>
      <c r="Z135" s="210">
        <v>33450</v>
      </c>
      <c r="AA135" s="210">
        <v>35950</v>
      </c>
      <c r="AB135" s="210">
        <v>38400</v>
      </c>
      <c r="AC135" s="210">
        <v>40900</v>
      </c>
      <c r="AD135" s="214">
        <v>26040</v>
      </c>
      <c r="AE135" s="214">
        <v>29760</v>
      </c>
      <c r="AF135" s="214">
        <v>33480</v>
      </c>
      <c r="AG135" s="214">
        <v>37140</v>
      </c>
      <c r="AH135" s="214">
        <v>40140</v>
      </c>
      <c r="AI135" s="214">
        <v>43140</v>
      </c>
      <c r="AJ135" s="214">
        <v>46080</v>
      </c>
      <c r="AK135" s="214">
        <v>49080</v>
      </c>
      <c r="AL135" t="s">
        <v>663</v>
      </c>
      <c r="AM135" t="s">
        <v>288</v>
      </c>
      <c r="AN135">
        <v>0</v>
      </c>
      <c r="AO135" t="s">
        <v>664</v>
      </c>
      <c r="AP135" t="s">
        <v>290</v>
      </c>
      <c r="AQ135">
        <v>263</v>
      </c>
    </row>
    <row r="136" spans="1:43">
      <c r="A136" t="str">
        <f t="shared" si="2"/>
        <v>5/30/2017 - 3/31/2018Kerr</v>
      </c>
      <c r="B136" t="s">
        <v>667</v>
      </c>
      <c r="C136" t="s">
        <v>187</v>
      </c>
      <c r="D136">
        <v>57000</v>
      </c>
      <c r="E136" s="210">
        <v>19950</v>
      </c>
      <c r="F136" s="210">
        <v>22800</v>
      </c>
      <c r="G136" s="210">
        <v>25650</v>
      </c>
      <c r="H136" s="210">
        <v>28500</v>
      </c>
      <c r="I136" s="210">
        <v>30800</v>
      </c>
      <c r="J136" s="210">
        <v>33100</v>
      </c>
      <c r="K136" s="210">
        <v>35350</v>
      </c>
      <c r="L136" s="210">
        <v>37650</v>
      </c>
      <c r="M136" s="214">
        <v>23940</v>
      </c>
      <c r="N136" s="214">
        <v>27360</v>
      </c>
      <c r="O136" s="214">
        <v>30780</v>
      </c>
      <c r="P136" s="214">
        <v>34200</v>
      </c>
      <c r="Q136" s="214">
        <v>36960</v>
      </c>
      <c r="R136" s="214">
        <v>39720</v>
      </c>
      <c r="S136" s="214">
        <v>42420</v>
      </c>
      <c r="T136" s="214">
        <v>45180</v>
      </c>
      <c r="U136" t="s">
        <v>286</v>
      </c>
      <c r="V136" s="210">
        <v>20900</v>
      </c>
      <c r="W136" s="210">
        <v>23850</v>
      </c>
      <c r="X136" s="210">
        <v>26850</v>
      </c>
      <c r="Y136" s="210">
        <v>29800</v>
      </c>
      <c r="Z136" s="210">
        <v>32200</v>
      </c>
      <c r="AA136" s="210">
        <v>34600</v>
      </c>
      <c r="AB136" s="210">
        <v>37000</v>
      </c>
      <c r="AC136" s="210">
        <v>39350</v>
      </c>
      <c r="AD136" s="214">
        <v>25080</v>
      </c>
      <c r="AE136" s="214">
        <v>28620</v>
      </c>
      <c r="AF136" s="214">
        <v>32220</v>
      </c>
      <c r="AG136" s="214">
        <v>35760</v>
      </c>
      <c r="AH136" s="214">
        <v>38640</v>
      </c>
      <c r="AI136" s="214">
        <v>41520</v>
      </c>
      <c r="AJ136" s="214">
        <v>44400</v>
      </c>
      <c r="AK136" s="214">
        <v>47220</v>
      </c>
      <c r="AL136" t="s">
        <v>666</v>
      </c>
      <c r="AM136" t="s">
        <v>288</v>
      </c>
      <c r="AN136">
        <v>0</v>
      </c>
      <c r="AO136" t="s">
        <v>667</v>
      </c>
      <c r="AP136" t="s">
        <v>290</v>
      </c>
      <c r="AQ136">
        <v>265</v>
      </c>
    </row>
    <row r="137" spans="1:43">
      <c r="A137" t="str">
        <f t="shared" si="2"/>
        <v>5/30/2017 - 3/31/2018Kimble</v>
      </c>
      <c r="B137" t="s">
        <v>670</v>
      </c>
      <c r="C137" t="s">
        <v>188</v>
      </c>
      <c r="D137">
        <v>51900</v>
      </c>
      <c r="E137" s="210">
        <v>19000</v>
      </c>
      <c r="F137" s="210">
        <v>21700</v>
      </c>
      <c r="G137" s="210">
        <v>24400</v>
      </c>
      <c r="H137" s="210">
        <v>27100</v>
      </c>
      <c r="I137" s="210">
        <v>29300</v>
      </c>
      <c r="J137" s="210">
        <v>31450</v>
      </c>
      <c r="K137" s="210">
        <v>33650</v>
      </c>
      <c r="L137" s="210">
        <v>35800</v>
      </c>
      <c r="M137" s="214">
        <v>22800</v>
      </c>
      <c r="N137" s="214">
        <v>26040</v>
      </c>
      <c r="O137" s="214">
        <v>29280</v>
      </c>
      <c r="P137" s="214">
        <v>32520</v>
      </c>
      <c r="Q137" s="214">
        <v>35160</v>
      </c>
      <c r="R137" s="214">
        <v>37740</v>
      </c>
      <c r="S137" s="214">
        <v>40380</v>
      </c>
      <c r="T137" s="214">
        <v>42960</v>
      </c>
      <c r="U137" t="s">
        <v>286</v>
      </c>
      <c r="V137" s="210">
        <v>21500</v>
      </c>
      <c r="W137" s="210">
        <v>24550</v>
      </c>
      <c r="X137" s="210">
        <v>27600</v>
      </c>
      <c r="Y137" s="210">
        <v>30650</v>
      </c>
      <c r="Z137" s="210">
        <v>33150</v>
      </c>
      <c r="AA137" s="210">
        <v>35600</v>
      </c>
      <c r="AB137" s="210">
        <v>38050</v>
      </c>
      <c r="AC137" s="210">
        <v>40500</v>
      </c>
      <c r="AD137" s="214">
        <v>25800</v>
      </c>
      <c r="AE137" s="214">
        <v>29460</v>
      </c>
      <c r="AF137" s="214">
        <v>33120</v>
      </c>
      <c r="AG137" s="214">
        <v>36780</v>
      </c>
      <c r="AH137" s="214">
        <v>39780</v>
      </c>
      <c r="AI137" s="214">
        <v>42720</v>
      </c>
      <c r="AJ137" s="214">
        <v>45660</v>
      </c>
      <c r="AK137" s="214">
        <v>48600</v>
      </c>
      <c r="AL137" t="s">
        <v>669</v>
      </c>
      <c r="AM137" t="s">
        <v>288</v>
      </c>
      <c r="AN137">
        <v>0</v>
      </c>
      <c r="AO137" t="s">
        <v>670</v>
      </c>
      <c r="AP137" t="s">
        <v>290</v>
      </c>
      <c r="AQ137">
        <v>267</v>
      </c>
    </row>
    <row r="138" spans="1:43">
      <c r="A138" t="str">
        <f t="shared" si="2"/>
        <v>5/30/2017 - 3/31/2018King</v>
      </c>
      <c r="B138" t="s">
        <v>673</v>
      </c>
      <c r="C138" t="s">
        <v>189</v>
      </c>
      <c r="D138">
        <v>77400</v>
      </c>
      <c r="E138" s="210">
        <v>23450</v>
      </c>
      <c r="F138" s="210">
        <v>26800</v>
      </c>
      <c r="G138" s="210">
        <v>30150</v>
      </c>
      <c r="H138" s="210">
        <v>33500</v>
      </c>
      <c r="I138" s="210">
        <v>36200</v>
      </c>
      <c r="J138" s="210">
        <v>38900</v>
      </c>
      <c r="K138" s="210">
        <v>41550</v>
      </c>
      <c r="L138" s="210">
        <v>44250</v>
      </c>
      <c r="M138" s="214">
        <v>28140</v>
      </c>
      <c r="N138" s="214">
        <v>32160</v>
      </c>
      <c r="O138" s="214">
        <v>36180</v>
      </c>
      <c r="P138" s="214">
        <v>40200</v>
      </c>
      <c r="Q138" s="214">
        <v>43440</v>
      </c>
      <c r="R138" s="214">
        <v>46680</v>
      </c>
      <c r="S138" s="214">
        <v>49860</v>
      </c>
      <c r="T138" s="214">
        <v>53100</v>
      </c>
      <c r="U138" t="s">
        <v>286</v>
      </c>
      <c r="V138" s="210">
        <v>34100</v>
      </c>
      <c r="W138" s="210">
        <v>38950</v>
      </c>
      <c r="X138" s="210">
        <v>43800</v>
      </c>
      <c r="Y138" s="210">
        <v>48650</v>
      </c>
      <c r="Z138" s="210">
        <v>52550</v>
      </c>
      <c r="AA138" s="210">
        <v>56450</v>
      </c>
      <c r="AB138" s="210">
        <v>60350</v>
      </c>
      <c r="AC138" s="210">
        <v>64250</v>
      </c>
      <c r="AD138" s="214">
        <v>40920</v>
      </c>
      <c r="AE138" s="214">
        <v>46740</v>
      </c>
      <c r="AF138" s="214">
        <v>52560</v>
      </c>
      <c r="AG138" s="214">
        <v>58380</v>
      </c>
      <c r="AH138" s="214">
        <v>63060</v>
      </c>
      <c r="AI138" s="214">
        <v>67740</v>
      </c>
      <c r="AJ138" s="214">
        <v>72420</v>
      </c>
      <c r="AK138" s="214">
        <v>77100</v>
      </c>
      <c r="AL138" t="s">
        <v>672</v>
      </c>
      <c r="AM138" t="s">
        <v>288</v>
      </c>
      <c r="AN138">
        <v>0</v>
      </c>
      <c r="AO138" t="s">
        <v>673</v>
      </c>
      <c r="AP138" t="s">
        <v>290</v>
      </c>
      <c r="AQ138">
        <v>269</v>
      </c>
    </row>
    <row r="139" spans="1:43">
      <c r="A139" t="str">
        <f t="shared" si="2"/>
        <v>5/30/2017 - 3/31/2018Kinney</v>
      </c>
      <c r="B139" t="s">
        <v>676</v>
      </c>
      <c r="C139" t="s">
        <v>190</v>
      </c>
      <c r="D139">
        <v>40600</v>
      </c>
      <c r="E139" s="210">
        <v>19000</v>
      </c>
      <c r="F139" s="210">
        <v>21700</v>
      </c>
      <c r="G139" s="210">
        <v>24400</v>
      </c>
      <c r="H139" s="210">
        <v>27100</v>
      </c>
      <c r="I139" s="210">
        <v>29300</v>
      </c>
      <c r="J139" s="210">
        <v>31450</v>
      </c>
      <c r="K139" s="210">
        <v>33650</v>
      </c>
      <c r="L139" s="210">
        <v>35800</v>
      </c>
      <c r="M139" s="214">
        <v>22800</v>
      </c>
      <c r="N139" s="214">
        <v>26040</v>
      </c>
      <c r="O139" s="214">
        <v>29280</v>
      </c>
      <c r="P139" s="214">
        <v>32520</v>
      </c>
      <c r="Q139" s="214">
        <v>35160</v>
      </c>
      <c r="R139" s="214">
        <v>37740</v>
      </c>
      <c r="S139" s="214">
        <v>40380</v>
      </c>
      <c r="T139" s="214">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10">
        <v>19000</v>
      </c>
      <c r="F140" s="210">
        <v>21700</v>
      </c>
      <c r="G140" s="210">
        <v>24400</v>
      </c>
      <c r="H140" s="210">
        <v>27100</v>
      </c>
      <c r="I140" s="210">
        <v>29300</v>
      </c>
      <c r="J140" s="210">
        <v>31450</v>
      </c>
      <c r="K140" s="210">
        <v>33650</v>
      </c>
      <c r="L140" s="210">
        <v>35800</v>
      </c>
      <c r="M140" s="214">
        <v>22800</v>
      </c>
      <c r="N140" s="214">
        <v>26040</v>
      </c>
      <c r="O140" s="214">
        <v>29280</v>
      </c>
      <c r="P140" s="214">
        <v>32520</v>
      </c>
      <c r="Q140" s="214">
        <v>35160</v>
      </c>
      <c r="R140" s="214">
        <v>37740</v>
      </c>
      <c r="S140" s="214">
        <v>40380</v>
      </c>
      <c r="T140" s="214">
        <v>42960</v>
      </c>
      <c r="U140" t="s">
        <v>286</v>
      </c>
      <c r="V140" s="210">
        <v>19350</v>
      </c>
      <c r="W140" s="210">
        <v>22100</v>
      </c>
      <c r="X140" s="210">
        <v>24850</v>
      </c>
      <c r="Y140" s="210">
        <v>27600</v>
      </c>
      <c r="Z140" s="210">
        <v>29850</v>
      </c>
      <c r="AA140" s="210">
        <v>32050</v>
      </c>
      <c r="AB140" s="210">
        <v>34250</v>
      </c>
      <c r="AC140" s="210">
        <v>36450</v>
      </c>
      <c r="AD140" s="214">
        <v>23220</v>
      </c>
      <c r="AE140" s="214">
        <v>26520</v>
      </c>
      <c r="AF140" s="214">
        <v>29820</v>
      </c>
      <c r="AG140" s="214">
        <v>33120</v>
      </c>
      <c r="AH140" s="214">
        <v>35820</v>
      </c>
      <c r="AI140" s="214">
        <v>38460</v>
      </c>
      <c r="AJ140" s="214">
        <v>41100</v>
      </c>
      <c r="AK140" s="214">
        <v>43740</v>
      </c>
      <c r="AL140" t="s">
        <v>678</v>
      </c>
      <c r="AM140" t="s">
        <v>288</v>
      </c>
      <c r="AN140">
        <v>0</v>
      </c>
      <c r="AO140" t="s">
        <v>679</v>
      </c>
      <c r="AP140" t="s">
        <v>290</v>
      </c>
      <c r="AQ140">
        <v>273</v>
      </c>
    </row>
    <row r="141" spans="1:43">
      <c r="A141" t="str">
        <f t="shared" si="2"/>
        <v>5/30/2017 - 3/31/2018Knox</v>
      </c>
      <c r="B141" t="s">
        <v>682</v>
      </c>
      <c r="C141" t="s">
        <v>193</v>
      </c>
      <c r="D141">
        <v>50400</v>
      </c>
      <c r="E141" s="210">
        <v>19000</v>
      </c>
      <c r="F141" s="210">
        <v>21700</v>
      </c>
      <c r="G141" s="210">
        <v>24400</v>
      </c>
      <c r="H141" s="210">
        <v>27100</v>
      </c>
      <c r="I141" s="210">
        <v>29300</v>
      </c>
      <c r="J141" s="210">
        <v>31450</v>
      </c>
      <c r="K141" s="210">
        <v>33650</v>
      </c>
      <c r="L141" s="210">
        <v>35800</v>
      </c>
      <c r="M141" s="214">
        <v>22800</v>
      </c>
      <c r="N141" s="214">
        <v>26040</v>
      </c>
      <c r="O141" s="214">
        <v>29280</v>
      </c>
      <c r="P141" s="214">
        <v>32520</v>
      </c>
      <c r="Q141" s="214">
        <v>35160</v>
      </c>
      <c r="R141" s="214">
        <v>37740</v>
      </c>
      <c r="S141" s="214">
        <v>40380</v>
      </c>
      <c r="T141" s="214">
        <v>42960</v>
      </c>
      <c r="U141" t="s">
        <v>286</v>
      </c>
      <c r="V141" s="210">
        <v>20450</v>
      </c>
      <c r="W141" s="210">
        <v>23350</v>
      </c>
      <c r="X141" s="210">
        <v>26250</v>
      </c>
      <c r="Y141" s="210">
        <v>29150</v>
      </c>
      <c r="Z141" s="210">
        <v>31500</v>
      </c>
      <c r="AA141" s="210">
        <v>33850</v>
      </c>
      <c r="AB141" s="210">
        <v>36150</v>
      </c>
      <c r="AC141" s="210">
        <v>38500</v>
      </c>
      <c r="AD141" s="214">
        <v>24540</v>
      </c>
      <c r="AE141" s="214">
        <v>28020</v>
      </c>
      <c r="AF141" s="214">
        <v>31500</v>
      </c>
      <c r="AG141" s="214">
        <v>34980</v>
      </c>
      <c r="AH141" s="214">
        <v>37800</v>
      </c>
      <c r="AI141" s="214">
        <v>40620</v>
      </c>
      <c r="AJ141" s="214">
        <v>43380</v>
      </c>
      <c r="AK141" s="214">
        <v>46200</v>
      </c>
      <c r="AL141" t="s">
        <v>681</v>
      </c>
      <c r="AM141" t="s">
        <v>288</v>
      </c>
      <c r="AN141">
        <v>0</v>
      </c>
      <c r="AO141" t="s">
        <v>682</v>
      </c>
      <c r="AP141" t="s">
        <v>290</v>
      </c>
      <c r="AQ141">
        <v>275</v>
      </c>
    </row>
    <row r="142" spans="1:43">
      <c r="A142" t="str">
        <f t="shared" si="2"/>
        <v>5/30/2017 - 3/31/2018Lamar</v>
      </c>
      <c r="B142" t="s">
        <v>685</v>
      </c>
      <c r="C142" t="s">
        <v>196</v>
      </c>
      <c r="D142">
        <v>52900</v>
      </c>
      <c r="E142" s="210">
        <v>19000</v>
      </c>
      <c r="F142" s="210">
        <v>21700</v>
      </c>
      <c r="G142" s="210">
        <v>24400</v>
      </c>
      <c r="H142" s="210">
        <v>27100</v>
      </c>
      <c r="I142" s="210">
        <v>29300</v>
      </c>
      <c r="J142" s="210">
        <v>31450</v>
      </c>
      <c r="K142" s="210">
        <v>33650</v>
      </c>
      <c r="L142" s="210">
        <v>35800</v>
      </c>
      <c r="M142" s="214">
        <v>22800</v>
      </c>
      <c r="N142" s="214">
        <v>26040</v>
      </c>
      <c r="O142" s="214">
        <v>29280</v>
      </c>
      <c r="P142" s="214">
        <v>32520</v>
      </c>
      <c r="Q142" s="214">
        <v>35160</v>
      </c>
      <c r="R142" s="214">
        <v>37740</v>
      </c>
      <c r="S142" s="214">
        <v>40380</v>
      </c>
      <c r="T142" s="214">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10">
        <v>19000</v>
      </c>
      <c r="F143" s="210">
        <v>21700</v>
      </c>
      <c r="G143" s="210">
        <v>24400</v>
      </c>
      <c r="H143" s="210">
        <v>27100</v>
      </c>
      <c r="I143" s="210">
        <v>29300</v>
      </c>
      <c r="J143" s="210">
        <v>31450</v>
      </c>
      <c r="K143" s="210">
        <v>33650</v>
      </c>
      <c r="L143" s="210">
        <v>35800</v>
      </c>
      <c r="M143" s="214">
        <v>22800</v>
      </c>
      <c r="N143" s="214">
        <v>26040</v>
      </c>
      <c r="O143" s="214">
        <v>29280</v>
      </c>
      <c r="P143" s="214">
        <v>32520</v>
      </c>
      <c r="Q143" s="214">
        <v>35160</v>
      </c>
      <c r="R143" s="214">
        <v>37740</v>
      </c>
      <c r="S143" s="214">
        <v>40380</v>
      </c>
      <c r="T143" s="214">
        <v>42960</v>
      </c>
      <c r="U143" t="s">
        <v>286</v>
      </c>
      <c r="V143" s="210">
        <v>19250</v>
      </c>
      <c r="W143" s="210">
        <v>22000</v>
      </c>
      <c r="X143" s="210">
        <v>24750</v>
      </c>
      <c r="Y143" s="210">
        <v>27500</v>
      </c>
      <c r="Z143" s="210">
        <v>29700</v>
      </c>
      <c r="AA143" s="210">
        <v>31900</v>
      </c>
      <c r="AB143" s="210">
        <v>34100</v>
      </c>
      <c r="AC143" s="210">
        <v>36300</v>
      </c>
      <c r="AD143" s="214">
        <v>23100</v>
      </c>
      <c r="AE143" s="214">
        <v>26400</v>
      </c>
      <c r="AF143" s="214">
        <v>29700</v>
      </c>
      <c r="AG143" s="214">
        <v>33000</v>
      </c>
      <c r="AH143" s="214">
        <v>35640</v>
      </c>
      <c r="AI143" s="214">
        <v>38280</v>
      </c>
      <c r="AJ143" s="214">
        <v>40920</v>
      </c>
      <c r="AK143" s="214">
        <v>43560</v>
      </c>
      <c r="AL143" t="s">
        <v>687</v>
      </c>
      <c r="AM143" t="s">
        <v>288</v>
      </c>
      <c r="AN143">
        <v>0</v>
      </c>
      <c r="AO143" t="s">
        <v>688</v>
      </c>
      <c r="AP143" t="s">
        <v>290</v>
      </c>
      <c r="AQ143">
        <v>279</v>
      </c>
    </row>
    <row r="144" spans="1:43">
      <c r="A144" t="str">
        <f t="shared" si="2"/>
        <v>5/30/2017 - 3/31/2018Lampasas</v>
      </c>
      <c r="B144" t="s">
        <v>691</v>
      </c>
      <c r="C144" t="s">
        <v>198</v>
      </c>
      <c r="D144">
        <v>60700</v>
      </c>
      <c r="E144" s="210">
        <v>21250</v>
      </c>
      <c r="F144" s="210">
        <v>24300</v>
      </c>
      <c r="G144" s="210">
        <v>27350</v>
      </c>
      <c r="H144" s="210">
        <v>30350</v>
      </c>
      <c r="I144" s="210">
        <v>32800</v>
      </c>
      <c r="J144" s="210">
        <v>35250</v>
      </c>
      <c r="K144" s="210">
        <v>37650</v>
      </c>
      <c r="L144" s="210">
        <v>40100</v>
      </c>
      <c r="M144" s="214">
        <v>25500</v>
      </c>
      <c r="N144" s="214">
        <v>29160</v>
      </c>
      <c r="O144" s="214">
        <v>32820</v>
      </c>
      <c r="P144" s="214">
        <v>36420</v>
      </c>
      <c r="Q144" s="214">
        <v>39360</v>
      </c>
      <c r="R144" s="214">
        <v>42300</v>
      </c>
      <c r="S144" s="214">
        <v>45180</v>
      </c>
      <c r="T144" s="214">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10">
        <v>19000</v>
      </c>
      <c r="F145" s="210">
        <v>21700</v>
      </c>
      <c r="G145" s="210">
        <v>24400</v>
      </c>
      <c r="H145" s="210">
        <v>27100</v>
      </c>
      <c r="I145" s="210">
        <v>29300</v>
      </c>
      <c r="J145" s="210">
        <v>31450</v>
      </c>
      <c r="K145" s="210">
        <v>33650</v>
      </c>
      <c r="L145" s="210">
        <v>35800</v>
      </c>
      <c r="M145" s="214">
        <v>22800</v>
      </c>
      <c r="N145" s="214">
        <v>26040</v>
      </c>
      <c r="O145" s="214">
        <v>29280</v>
      </c>
      <c r="P145" s="214">
        <v>32520</v>
      </c>
      <c r="Q145" s="214">
        <v>35160</v>
      </c>
      <c r="R145" s="214">
        <v>37740</v>
      </c>
      <c r="S145" s="214">
        <v>40380</v>
      </c>
      <c r="T145" s="214">
        <v>42960</v>
      </c>
      <c r="U145" t="s">
        <v>286</v>
      </c>
      <c r="V145" s="210">
        <v>20300</v>
      </c>
      <c r="W145" s="210">
        <v>23200</v>
      </c>
      <c r="X145" s="210">
        <v>26100</v>
      </c>
      <c r="Y145" s="210">
        <v>28950</v>
      </c>
      <c r="Z145" s="210">
        <v>31300</v>
      </c>
      <c r="AA145" s="210">
        <v>33600</v>
      </c>
      <c r="AB145" s="210">
        <v>35900</v>
      </c>
      <c r="AC145" s="210">
        <v>38250</v>
      </c>
      <c r="AD145" s="214">
        <v>24360</v>
      </c>
      <c r="AE145" s="214">
        <v>27840</v>
      </c>
      <c r="AF145" s="214">
        <v>31320</v>
      </c>
      <c r="AG145" s="214">
        <v>34740</v>
      </c>
      <c r="AH145" s="214">
        <v>37560</v>
      </c>
      <c r="AI145" s="214">
        <v>40320</v>
      </c>
      <c r="AJ145" s="214">
        <v>43080</v>
      </c>
      <c r="AK145" s="214">
        <v>45900</v>
      </c>
      <c r="AL145" t="s">
        <v>693</v>
      </c>
      <c r="AM145" t="s">
        <v>288</v>
      </c>
      <c r="AN145">
        <v>0</v>
      </c>
      <c r="AO145" t="s">
        <v>694</v>
      </c>
      <c r="AP145" t="s">
        <v>290</v>
      </c>
      <c r="AQ145">
        <v>283</v>
      </c>
    </row>
    <row r="146" spans="1:43">
      <c r="A146" t="str">
        <f t="shared" si="2"/>
        <v>5/30/2017 - 3/31/2018Lavaca</v>
      </c>
      <c r="B146" t="s">
        <v>697</v>
      </c>
      <c r="C146" t="s">
        <v>199</v>
      </c>
      <c r="D146">
        <v>58000</v>
      </c>
      <c r="E146" s="210">
        <v>20300</v>
      </c>
      <c r="F146" s="210">
        <v>23200</v>
      </c>
      <c r="G146" s="210">
        <v>26100</v>
      </c>
      <c r="H146" s="210">
        <v>29000</v>
      </c>
      <c r="I146" s="210">
        <v>31350</v>
      </c>
      <c r="J146" s="210">
        <v>33650</v>
      </c>
      <c r="K146" s="210">
        <v>36000</v>
      </c>
      <c r="L146" s="210">
        <v>38300</v>
      </c>
      <c r="M146" s="214">
        <v>24360</v>
      </c>
      <c r="N146" s="214">
        <v>27840</v>
      </c>
      <c r="O146" s="214">
        <v>31320</v>
      </c>
      <c r="P146" s="214">
        <v>34800</v>
      </c>
      <c r="Q146" s="214">
        <v>37620</v>
      </c>
      <c r="R146" s="214">
        <v>40380</v>
      </c>
      <c r="S146" s="214">
        <v>43200</v>
      </c>
      <c r="T146" s="214">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10">
        <v>22650</v>
      </c>
      <c r="F147" s="210">
        <v>25900</v>
      </c>
      <c r="G147" s="210">
        <v>29150</v>
      </c>
      <c r="H147" s="210">
        <v>32350</v>
      </c>
      <c r="I147" s="210">
        <v>34950</v>
      </c>
      <c r="J147" s="210">
        <v>37550</v>
      </c>
      <c r="K147" s="210">
        <v>40150</v>
      </c>
      <c r="L147" s="210">
        <v>42750</v>
      </c>
      <c r="M147" s="214">
        <v>27180</v>
      </c>
      <c r="N147" s="214">
        <v>31080</v>
      </c>
      <c r="O147" s="214">
        <v>34980</v>
      </c>
      <c r="P147" s="214">
        <v>38820</v>
      </c>
      <c r="Q147" s="214">
        <v>41940</v>
      </c>
      <c r="R147" s="214">
        <v>45060</v>
      </c>
      <c r="S147" s="214">
        <v>48180</v>
      </c>
      <c r="T147" s="214">
        <v>51300</v>
      </c>
      <c r="U147" t="s">
        <v>286</v>
      </c>
      <c r="V147" s="210">
        <v>23850</v>
      </c>
      <c r="W147" s="210">
        <v>27250</v>
      </c>
      <c r="X147" s="210">
        <v>30650</v>
      </c>
      <c r="Y147" s="210">
        <v>34050</v>
      </c>
      <c r="Z147" s="210">
        <v>36800</v>
      </c>
      <c r="AA147" s="210">
        <v>39500</v>
      </c>
      <c r="AB147" s="210">
        <v>42250</v>
      </c>
      <c r="AC147" s="210">
        <v>44950</v>
      </c>
      <c r="AD147" s="214">
        <v>28620</v>
      </c>
      <c r="AE147" s="214">
        <v>32700</v>
      </c>
      <c r="AF147" s="214">
        <v>36780</v>
      </c>
      <c r="AG147" s="214">
        <v>40860</v>
      </c>
      <c r="AH147" s="214">
        <v>44160</v>
      </c>
      <c r="AI147" s="214">
        <v>47400</v>
      </c>
      <c r="AJ147" s="214">
        <v>50700</v>
      </c>
      <c r="AK147" s="214">
        <v>53940</v>
      </c>
      <c r="AL147" t="s">
        <v>699</v>
      </c>
      <c r="AM147" t="s">
        <v>288</v>
      </c>
      <c r="AN147">
        <v>0</v>
      </c>
      <c r="AO147" t="s">
        <v>700</v>
      </c>
      <c r="AP147" t="s">
        <v>290</v>
      </c>
      <c r="AQ147">
        <v>287</v>
      </c>
    </row>
    <row r="148" spans="1:43">
      <c r="A148" t="str">
        <f t="shared" si="2"/>
        <v>5/30/2017 - 3/31/2018Leon</v>
      </c>
      <c r="B148" t="s">
        <v>703</v>
      </c>
      <c r="C148" t="s">
        <v>201</v>
      </c>
      <c r="D148">
        <v>58900</v>
      </c>
      <c r="E148" s="210">
        <v>20650</v>
      </c>
      <c r="F148" s="210">
        <v>23600</v>
      </c>
      <c r="G148" s="210">
        <v>26550</v>
      </c>
      <c r="H148" s="210">
        <v>29450</v>
      </c>
      <c r="I148" s="210">
        <v>31850</v>
      </c>
      <c r="J148" s="210">
        <v>34200</v>
      </c>
      <c r="K148" s="210">
        <v>36550</v>
      </c>
      <c r="L148" s="210">
        <v>38900</v>
      </c>
      <c r="M148" s="214">
        <v>24780</v>
      </c>
      <c r="N148" s="214">
        <v>28320</v>
      </c>
      <c r="O148" s="214">
        <v>31860</v>
      </c>
      <c r="P148" s="214">
        <v>35340</v>
      </c>
      <c r="Q148" s="214">
        <v>38220</v>
      </c>
      <c r="R148" s="214">
        <v>41040</v>
      </c>
      <c r="S148" s="214">
        <v>43860</v>
      </c>
      <c r="T148" s="214">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10">
        <v>25050</v>
      </c>
      <c r="F149" s="210">
        <v>28600</v>
      </c>
      <c r="G149" s="210">
        <v>32200</v>
      </c>
      <c r="H149" s="210">
        <v>35750</v>
      </c>
      <c r="I149" s="210">
        <v>38650</v>
      </c>
      <c r="J149" s="210">
        <v>41500</v>
      </c>
      <c r="K149" s="210">
        <v>44350</v>
      </c>
      <c r="L149" s="210">
        <v>47200</v>
      </c>
      <c r="M149" s="214">
        <v>30060</v>
      </c>
      <c r="N149" s="214">
        <v>34320</v>
      </c>
      <c r="O149" s="214">
        <v>38640</v>
      </c>
      <c r="P149" s="214">
        <v>42900</v>
      </c>
      <c r="Q149" s="214">
        <v>46380</v>
      </c>
      <c r="R149" s="214">
        <v>49800</v>
      </c>
      <c r="S149" s="214">
        <v>53220</v>
      </c>
      <c r="T149" s="214">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10">
        <v>19000</v>
      </c>
      <c r="F150" s="210">
        <v>21700</v>
      </c>
      <c r="G150" s="210">
        <v>24400</v>
      </c>
      <c r="H150" s="210">
        <v>27100</v>
      </c>
      <c r="I150" s="210">
        <v>29300</v>
      </c>
      <c r="J150" s="210">
        <v>31450</v>
      </c>
      <c r="K150" s="210">
        <v>33650</v>
      </c>
      <c r="L150" s="210">
        <v>35800</v>
      </c>
      <c r="M150" s="214">
        <v>22800</v>
      </c>
      <c r="N150" s="214">
        <v>26040</v>
      </c>
      <c r="O150" s="214">
        <v>29280</v>
      </c>
      <c r="P150" s="214">
        <v>32520</v>
      </c>
      <c r="Q150" s="214">
        <v>35160</v>
      </c>
      <c r="R150" s="214">
        <v>37740</v>
      </c>
      <c r="S150" s="214">
        <v>40380</v>
      </c>
      <c r="T150" s="214">
        <v>42960</v>
      </c>
      <c r="U150" t="s">
        <v>286</v>
      </c>
      <c r="V150" s="210">
        <v>19950</v>
      </c>
      <c r="W150" s="210">
        <v>22800</v>
      </c>
      <c r="X150" s="210">
        <v>25650</v>
      </c>
      <c r="Y150" s="210">
        <v>28500</v>
      </c>
      <c r="Z150" s="210">
        <v>30800</v>
      </c>
      <c r="AA150" s="210">
        <v>33100</v>
      </c>
      <c r="AB150" s="210">
        <v>35350</v>
      </c>
      <c r="AC150" s="210">
        <v>37650</v>
      </c>
      <c r="AD150" s="214">
        <v>23940</v>
      </c>
      <c r="AE150" s="214">
        <v>27360</v>
      </c>
      <c r="AF150" s="214">
        <v>30780</v>
      </c>
      <c r="AG150" s="214">
        <v>34200</v>
      </c>
      <c r="AH150" s="214">
        <v>36960</v>
      </c>
      <c r="AI150" s="214">
        <v>39720</v>
      </c>
      <c r="AJ150" s="214">
        <v>42420</v>
      </c>
      <c r="AK150" s="214">
        <v>45180</v>
      </c>
      <c r="AL150" t="s">
        <v>707</v>
      </c>
      <c r="AM150" t="s">
        <v>288</v>
      </c>
      <c r="AN150">
        <v>0</v>
      </c>
      <c r="AO150" t="s">
        <v>708</v>
      </c>
      <c r="AP150" t="s">
        <v>290</v>
      </c>
      <c r="AQ150">
        <v>293</v>
      </c>
    </row>
    <row r="151" spans="1:43">
      <c r="A151" t="str">
        <f t="shared" si="2"/>
        <v>5/30/2017 - 3/31/2018Lipscomb</v>
      </c>
      <c r="B151" t="s">
        <v>711</v>
      </c>
      <c r="C151" t="s">
        <v>203</v>
      </c>
      <c r="D151">
        <v>72700</v>
      </c>
      <c r="E151" s="210">
        <v>24950</v>
      </c>
      <c r="F151" s="210">
        <v>28500</v>
      </c>
      <c r="G151" s="210">
        <v>32050</v>
      </c>
      <c r="H151" s="210">
        <v>35600</v>
      </c>
      <c r="I151" s="210">
        <v>38450</v>
      </c>
      <c r="J151" s="210">
        <v>41300</v>
      </c>
      <c r="K151" s="210">
        <v>44150</v>
      </c>
      <c r="L151" s="210">
        <v>47000</v>
      </c>
      <c r="M151" s="214">
        <v>29940</v>
      </c>
      <c r="N151" s="214">
        <v>34200</v>
      </c>
      <c r="O151" s="214">
        <v>38460</v>
      </c>
      <c r="P151" s="214">
        <v>42720</v>
      </c>
      <c r="Q151" s="214">
        <v>46140</v>
      </c>
      <c r="R151" s="214">
        <v>49560</v>
      </c>
      <c r="S151" s="214">
        <v>52980</v>
      </c>
      <c r="T151" s="214">
        <v>56400</v>
      </c>
      <c r="U151" t="s">
        <v>286</v>
      </c>
      <c r="V151" s="210">
        <v>25450</v>
      </c>
      <c r="W151" s="210">
        <v>29100</v>
      </c>
      <c r="X151" s="210">
        <v>32750</v>
      </c>
      <c r="Y151" s="210">
        <v>36350</v>
      </c>
      <c r="Z151" s="210">
        <v>39300</v>
      </c>
      <c r="AA151" s="210">
        <v>42200</v>
      </c>
      <c r="AB151" s="210">
        <v>45100</v>
      </c>
      <c r="AC151" s="210">
        <v>48000</v>
      </c>
      <c r="AD151" s="214">
        <v>30540</v>
      </c>
      <c r="AE151" s="214">
        <v>34920</v>
      </c>
      <c r="AF151" s="214">
        <v>39300</v>
      </c>
      <c r="AG151" s="214">
        <v>43620</v>
      </c>
      <c r="AH151" s="214">
        <v>47160</v>
      </c>
      <c r="AI151" s="214">
        <v>50640</v>
      </c>
      <c r="AJ151" s="214">
        <v>54120</v>
      </c>
      <c r="AK151" s="214">
        <v>57600</v>
      </c>
      <c r="AL151" t="s">
        <v>710</v>
      </c>
      <c r="AM151" t="s">
        <v>288</v>
      </c>
      <c r="AN151">
        <v>0</v>
      </c>
      <c r="AO151" t="s">
        <v>711</v>
      </c>
      <c r="AP151" t="s">
        <v>290</v>
      </c>
      <c r="AQ151">
        <v>295</v>
      </c>
    </row>
    <row r="152" spans="1:43">
      <c r="A152" t="str">
        <f t="shared" si="2"/>
        <v>5/30/2017 - 3/31/2018Live Oak</v>
      </c>
      <c r="B152" t="s">
        <v>714</v>
      </c>
      <c r="C152" t="s">
        <v>204</v>
      </c>
      <c r="D152">
        <v>51800</v>
      </c>
      <c r="E152" s="210">
        <v>19000</v>
      </c>
      <c r="F152" s="210">
        <v>21700</v>
      </c>
      <c r="G152" s="210">
        <v>24400</v>
      </c>
      <c r="H152" s="210">
        <v>27100</v>
      </c>
      <c r="I152" s="210">
        <v>29300</v>
      </c>
      <c r="J152" s="210">
        <v>31450</v>
      </c>
      <c r="K152" s="210">
        <v>33650</v>
      </c>
      <c r="L152" s="210">
        <v>35800</v>
      </c>
      <c r="M152" s="214">
        <v>22800</v>
      </c>
      <c r="N152" s="214">
        <v>26040</v>
      </c>
      <c r="O152" s="214">
        <v>29280</v>
      </c>
      <c r="P152" s="214">
        <v>32520</v>
      </c>
      <c r="Q152" s="214">
        <v>35160</v>
      </c>
      <c r="R152" s="214">
        <v>37740</v>
      </c>
      <c r="S152" s="214">
        <v>40380</v>
      </c>
      <c r="T152" s="214">
        <v>42960</v>
      </c>
      <c r="U152" t="s">
        <v>286</v>
      </c>
      <c r="V152" s="210">
        <v>19400</v>
      </c>
      <c r="W152" s="210">
        <v>22200</v>
      </c>
      <c r="X152" s="210">
        <v>24950</v>
      </c>
      <c r="Y152" s="210">
        <v>27700</v>
      </c>
      <c r="Z152" s="210">
        <v>29950</v>
      </c>
      <c r="AA152" s="210">
        <v>32150</v>
      </c>
      <c r="AB152" s="210">
        <v>34350</v>
      </c>
      <c r="AC152" s="210">
        <v>36600</v>
      </c>
      <c r="AD152" s="214">
        <v>23280</v>
      </c>
      <c r="AE152" s="214">
        <v>26640</v>
      </c>
      <c r="AF152" s="214">
        <v>29940</v>
      </c>
      <c r="AG152" s="214">
        <v>33240</v>
      </c>
      <c r="AH152" s="214">
        <v>35940</v>
      </c>
      <c r="AI152" s="214">
        <v>38580</v>
      </c>
      <c r="AJ152" s="214">
        <v>41220</v>
      </c>
      <c r="AK152" s="214">
        <v>43920</v>
      </c>
      <c r="AL152" t="s">
        <v>713</v>
      </c>
      <c r="AM152" t="s">
        <v>288</v>
      </c>
      <c r="AN152">
        <v>0</v>
      </c>
      <c r="AO152" t="s">
        <v>714</v>
      </c>
      <c r="AP152" t="s">
        <v>290</v>
      </c>
      <c r="AQ152">
        <v>297</v>
      </c>
    </row>
    <row r="153" spans="1:43">
      <c r="A153" t="str">
        <f t="shared" si="2"/>
        <v>5/30/2017 - 3/31/2018Llano</v>
      </c>
      <c r="B153" t="s">
        <v>717</v>
      </c>
      <c r="C153" t="s">
        <v>205</v>
      </c>
      <c r="D153">
        <v>63700</v>
      </c>
      <c r="E153" s="210">
        <v>22300</v>
      </c>
      <c r="F153" s="210">
        <v>25500</v>
      </c>
      <c r="G153" s="210">
        <v>28700</v>
      </c>
      <c r="H153" s="210">
        <v>31850</v>
      </c>
      <c r="I153" s="210">
        <v>34400</v>
      </c>
      <c r="J153" s="210">
        <v>36950</v>
      </c>
      <c r="K153" s="210">
        <v>39500</v>
      </c>
      <c r="L153" s="210">
        <v>42050</v>
      </c>
      <c r="M153" s="214">
        <v>26760</v>
      </c>
      <c r="N153" s="214">
        <v>30600</v>
      </c>
      <c r="O153" s="214">
        <v>34440</v>
      </c>
      <c r="P153" s="214">
        <v>38220</v>
      </c>
      <c r="Q153" s="214">
        <v>41280</v>
      </c>
      <c r="R153" s="214">
        <v>44340</v>
      </c>
      <c r="S153" s="214">
        <v>47400</v>
      </c>
      <c r="T153" s="214">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10">
        <v>24750</v>
      </c>
      <c r="F154" s="210">
        <v>28250</v>
      </c>
      <c r="G154" s="210">
        <v>31800</v>
      </c>
      <c r="H154" s="210">
        <v>35300</v>
      </c>
      <c r="I154" s="210">
        <v>38150</v>
      </c>
      <c r="J154" s="210">
        <v>40950</v>
      </c>
      <c r="K154" s="210">
        <v>43800</v>
      </c>
      <c r="L154" s="210">
        <v>46600</v>
      </c>
      <c r="M154" s="214">
        <v>29700</v>
      </c>
      <c r="N154" s="214">
        <v>33900</v>
      </c>
      <c r="O154" s="214">
        <v>38160</v>
      </c>
      <c r="P154" s="214">
        <v>42360</v>
      </c>
      <c r="Q154" s="214">
        <v>45780</v>
      </c>
      <c r="R154" s="214">
        <v>49140</v>
      </c>
      <c r="S154" s="214">
        <v>52560</v>
      </c>
      <c r="T154" s="214">
        <v>55920</v>
      </c>
      <c r="U154" t="s">
        <v>286</v>
      </c>
      <c r="V154" s="210">
        <v>31400</v>
      </c>
      <c r="W154" s="210">
        <v>35900</v>
      </c>
      <c r="X154" s="210">
        <v>40400</v>
      </c>
      <c r="Y154" s="210">
        <v>44850</v>
      </c>
      <c r="Z154" s="210">
        <v>48450</v>
      </c>
      <c r="AA154" s="210">
        <v>52050</v>
      </c>
      <c r="AB154" s="210">
        <v>55650</v>
      </c>
      <c r="AC154" s="210">
        <v>59250</v>
      </c>
      <c r="AD154" s="214">
        <v>37680</v>
      </c>
      <c r="AE154" s="214">
        <v>43080</v>
      </c>
      <c r="AF154" s="214">
        <v>48480</v>
      </c>
      <c r="AG154" s="214">
        <v>53820</v>
      </c>
      <c r="AH154" s="214">
        <v>58140</v>
      </c>
      <c r="AI154" s="214">
        <v>62460</v>
      </c>
      <c r="AJ154" s="214">
        <v>66780</v>
      </c>
      <c r="AK154" s="214">
        <v>71100</v>
      </c>
      <c r="AL154" t="s">
        <v>719</v>
      </c>
      <c r="AM154" t="s">
        <v>288</v>
      </c>
      <c r="AN154">
        <v>0</v>
      </c>
      <c r="AO154" t="s">
        <v>720</v>
      </c>
      <c r="AP154" t="s">
        <v>290</v>
      </c>
      <c r="AQ154">
        <v>301</v>
      </c>
    </row>
    <row r="155" spans="1:43">
      <c r="A155" t="str">
        <f t="shared" si="2"/>
        <v>5/30/2017 - 3/31/2018Lubbock</v>
      </c>
      <c r="B155" t="s">
        <v>722</v>
      </c>
      <c r="C155" t="s">
        <v>68</v>
      </c>
      <c r="D155">
        <v>58500</v>
      </c>
      <c r="E155" s="210">
        <v>20500</v>
      </c>
      <c r="F155" s="210">
        <v>23400</v>
      </c>
      <c r="G155" s="210">
        <v>26350</v>
      </c>
      <c r="H155" s="210">
        <v>29250</v>
      </c>
      <c r="I155" s="210">
        <v>31600</v>
      </c>
      <c r="J155" s="210">
        <v>33950</v>
      </c>
      <c r="K155" s="210">
        <v>36300</v>
      </c>
      <c r="L155" s="210">
        <v>38650</v>
      </c>
      <c r="M155" s="214">
        <v>24600</v>
      </c>
      <c r="N155" s="214">
        <v>28080</v>
      </c>
      <c r="O155" s="214">
        <v>31620</v>
      </c>
      <c r="P155" s="214">
        <v>35100</v>
      </c>
      <c r="Q155" s="214">
        <v>37920</v>
      </c>
      <c r="R155" s="214">
        <v>40740</v>
      </c>
      <c r="S155" s="214">
        <v>43560</v>
      </c>
      <c r="T155" s="214">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10">
        <v>19000</v>
      </c>
      <c r="F156" s="210">
        <v>21700</v>
      </c>
      <c r="G156" s="210">
        <v>24400</v>
      </c>
      <c r="H156" s="210">
        <v>27100</v>
      </c>
      <c r="I156" s="210">
        <v>29300</v>
      </c>
      <c r="J156" s="210">
        <v>31450</v>
      </c>
      <c r="K156" s="210">
        <v>33650</v>
      </c>
      <c r="L156" s="210">
        <v>35800</v>
      </c>
      <c r="M156" s="214">
        <v>22800</v>
      </c>
      <c r="N156" s="214">
        <v>26040</v>
      </c>
      <c r="O156" s="214">
        <v>29280</v>
      </c>
      <c r="P156" s="214">
        <v>32520</v>
      </c>
      <c r="Q156" s="214">
        <v>35160</v>
      </c>
      <c r="R156" s="214">
        <v>37740</v>
      </c>
      <c r="S156" s="214">
        <v>40380</v>
      </c>
      <c r="T156" s="214">
        <v>42960</v>
      </c>
      <c r="U156" t="s">
        <v>286</v>
      </c>
      <c r="V156" s="210">
        <v>20700</v>
      </c>
      <c r="W156" s="210">
        <v>23650</v>
      </c>
      <c r="X156" s="210">
        <v>26600</v>
      </c>
      <c r="Y156" s="210">
        <v>29550</v>
      </c>
      <c r="Z156" s="210">
        <v>31950</v>
      </c>
      <c r="AA156" s="210">
        <v>34300</v>
      </c>
      <c r="AB156" s="210">
        <v>36650</v>
      </c>
      <c r="AC156" s="210">
        <v>39050</v>
      </c>
      <c r="AD156" s="214">
        <v>24840</v>
      </c>
      <c r="AE156" s="214">
        <v>28380</v>
      </c>
      <c r="AF156" s="214">
        <v>31920</v>
      </c>
      <c r="AG156" s="214">
        <v>35460</v>
      </c>
      <c r="AH156" s="214">
        <v>38340</v>
      </c>
      <c r="AI156" s="214">
        <v>41160</v>
      </c>
      <c r="AJ156" s="214">
        <v>43980</v>
      </c>
      <c r="AK156" s="214">
        <v>46860</v>
      </c>
      <c r="AL156" t="s">
        <v>724</v>
      </c>
      <c r="AM156" t="s">
        <v>288</v>
      </c>
      <c r="AN156">
        <v>1</v>
      </c>
      <c r="AO156" t="s">
        <v>725</v>
      </c>
      <c r="AP156" t="s">
        <v>290</v>
      </c>
      <c r="AQ156">
        <v>305</v>
      </c>
    </row>
    <row r="157" spans="1:43">
      <c r="A157" t="str">
        <f t="shared" si="2"/>
        <v>5/30/2017 - 3/31/2018McCulloch</v>
      </c>
      <c r="B157" t="s">
        <v>728</v>
      </c>
      <c r="C157" t="s">
        <v>214</v>
      </c>
      <c r="D157">
        <v>52500</v>
      </c>
      <c r="E157" s="210">
        <v>19000</v>
      </c>
      <c r="F157" s="210">
        <v>21700</v>
      </c>
      <c r="G157" s="210">
        <v>24400</v>
      </c>
      <c r="H157" s="210">
        <v>27100</v>
      </c>
      <c r="I157" s="210">
        <v>29300</v>
      </c>
      <c r="J157" s="210">
        <v>31450</v>
      </c>
      <c r="K157" s="210">
        <v>33650</v>
      </c>
      <c r="L157" s="210">
        <v>35800</v>
      </c>
      <c r="M157" s="214">
        <v>22800</v>
      </c>
      <c r="N157" s="214">
        <v>26040</v>
      </c>
      <c r="O157" s="214">
        <v>29280</v>
      </c>
      <c r="P157" s="214">
        <v>32520</v>
      </c>
      <c r="Q157" s="214">
        <v>35160</v>
      </c>
      <c r="R157" s="214">
        <v>37740</v>
      </c>
      <c r="S157" s="214">
        <v>40380</v>
      </c>
      <c r="T157" s="214">
        <v>42960</v>
      </c>
      <c r="U157" t="s">
        <v>286</v>
      </c>
      <c r="V157" s="210">
        <v>21350</v>
      </c>
      <c r="W157" s="210">
        <v>24400</v>
      </c>
      <c r="X157" s="210">
        <v>27450</v>
      </c>
      <c r="Y157" s="210">
        <v>30500</v>
      </c>
      <c r="Z157" s="210">
        <v>32950</v>
      </c>
      <c r="AA157" s="210">
        <v>35400</v>
      </c>
      <c r="AB157" s="210">
        <v>37850</v>
      </c>
      <c r="AC157" s="210">
        <v>40300</v>
      </c>
      <c r="AD157" s="214">
        <v>25620</v>
      </c>
      <c r="AE157" s="214">
        <v>29280</v>
      </c>
      <c r="AF157" s="214">
        <v>32940</v>
      </c>
      <c r="AG157" s="214">
        <v>36600</v>
      </c>
      <c r="AH157" s="214">
        <v>39540</v>
      </c>
      <c r="AI157" s="214">
        <v>42480</v>
      </c>
      <c r="AJ157" s="214">
        <v>45420</v>
      </c>
      <c r="AK157" s="214">
        <v>48360</v>
      </c>
      <c r="AL157" t="s">
        <v>727</v>
      </c>
      <c r="AM157" t="s">
        <v>288</v>
      </c>
      <c r="AN157">
        <v>0</v>
      </c>
      <c r="AO157" t="s">
        <v>728</v>
      </c>
      <c r="AP157" t="s">
        <v>290</v>
      </c>
      <c r="AQ157">
        <v>307</v>
      </c>
    </row>
    <row r="158" spans="1:43">
      <c r="A158" t="str">
        <f t="shared" si="2"/>
        <v>5/30/2017 - 3/31/2018McLennan</v>
      </c>
      <c r="B158" t="s">
        <v>731</v>
      </c>
      <c r="C158" t="s">
        <v>90</v>
      </c>
      <c r="D158">
        <v>58200</v>
      </c>
      <c r="E158" s="210">
        <v>19600</v>
      </c>
      <c r="F158" s="210">
        <v>22400</v>
      </c>
      <c r="G158" s="210">
        <v>25200</v>
      </c>
      <c r="H158" s="210">
        <v>28000</v>
      </c>
      <c r="I158" s="210">
        <v>30250</v>
      </c>
      <c r="J158" s="210">
        <v>32500</v>
      </c>
      <c r="K158" s="210">
        <v>34750</v>
      </c>
      <c r="L158" s="210">
        <v>37000</v>
      </c>
      <c r="M158" s="214">
        <v>23520</v>
      </c>
      <c r="N158" s="214">
        <v>26880</v>
      </c>
      <c r="O158" s="214">
        <v>30240</v>
      </c>
      <c r="P158" s="214">
        <v>33600</v>
      </c>
      <c r="Q158" s="214">
        <v>36300</v>
      </c>
      <c r="R158" s="214">
        <v>39000</v>
      </c>
      <c r="S158" s="214">
        <v>41700</v>
      </c>
      <c r="T158" s="214">
        <v>44400</v>
      </c>
      <c r="U158" t="s">
        <v>286</v>
      </c>
      <c r="V158" s="210">
        <v>21350</v>
      </c>
      <c r="W158" s="210">
        <v>24400</v>
      </c>
      <c r="X158" s="210">
        <v>27450</v>
      </c>
      <c r="Y158" s="210">
        <v>30450</v>
      </c>
      <c r="Z158" s="210">
        <v>32900</v>
      </c>
      <c r="AA158" s="210">
        <v>35350</v>
      </c>
      <c r="AB158" s="210">
        <v>37800</v>
      </c>
      <c r="AC158" s="210">
        <v>40200</v>
      </c>
      <c r="AD158" s="214">
        <v>25620</v>
      </c>
      <c r="AE158" s="214">
        <v>29280</v>
      </c>
      <c r="AF158" s="214">
        <v>32940</v>
      </c>
      <c r="AG158" s="214">
        <v>36540</v>
      </c>
      <c r="AH158" s="214">
        <v>39480</v>
      </c>
      <c r="AI158" s="214">
        <v>42420</v>
      </c>
      <c r="AJ158" s="214">
        <v>45360</v>
      </c>
      <c r="AK158" s="214">
        <v>48240</v>
      </c>
      <c r="AL158" t="s">
        <v>730</v>
      </c>
      <c r="AM158" t="s">
        <v>288</v>
      </c>
      <c r="AN158">
        <v>1</v>
      </c>
      <c r="AO158" t="s">
        <v>731</v>
      </c>
      <c r="AP158" t="s">
        <v>290</v>
      </c>
      <c r="AQ158">
        <v>309</v>
      </c>
    </row>
    <row r="159" spans="1:43">
      <c r="A159" t="str">
        <f t="shared" si="2"/>
        <v>5/30/2017 - 3/31/2018McMullen</v>
      </c>
      <c r="B159" t="s">
        <v>734</v>
      </c>
      <c r="C159" t="s">
        <v>215</v>
      </c>
      <c r="D159">
        <v>57900</v>
      </c>
      <c r="E159" s="210">
        <v>20300</v>
      </c>
      <c r="F159" s="210">
        <v>23200</v>
      </c>
      <c r="G159" s="210">
        <v>26100</v>
      </c>
      <c r="H159" s="210">
        <v>28950</v>
      </c>
      <c r="I159" s="210">
        <v>31300</v>
      </c>
      <c r="J159" s="210">
        <v>33600</v>
      </c>
      <c r="K159" s="210">
        <v>35900</v>
      </c>
      <c r="L159" s="210">
        <v>38250</v>
      </c>
      <c r="M159" s="214">
        <v>24360</v>
      </c>
      <c r="N159" s="214">
        <v>27840</v>
      </c>
      <c r="O159" s="214">
        <v>31320</v>
      </c>
      <c r="P159" s="214">
        <v>34740</v>
      </c>
      <c r="Q159" s="214">
        <v>37560</v>
      </c>
      <c r="R159" s="214">
        <v>40320</v>
      </c>
      <c r="S159" s="214">
        <v>43080</v>
      </c>
      <c r="T159" s="214">
        <v>45900</v>
      </c>
      <c r="U159" t="s">
        <v>286</v>
      </c>
      <c r="V159" s="210">
        <v>21700</v>
      </c>
      <c r="W159" s="210">
        <v>24800</v>
      </c>
      <c r="X159" s="210">
        <v>27900</v>
      </c>
      <c r="Y159" s="210">
        <v>31000</v>
      </c>
      <c r="Z159" s="210">
        <v>33500</v>
      </c>
      <c r="AA159" s="210">
        <v>36000</v>
      </c>
      <c r="AB159" s="210">
        <v>38450</v>
      </c>
      <c r="AC159" s="210">
        <v>40950</v>
      </c>
      <c r="AD159" s="214">
        <v>26040</v>
      </c>
      <c r="AE159" s="214">
        <v>29760</v>
      </c>
      <c r="AF159" s="214">
        <v>33480</v>
      </c>
      <c r="AG159" s="214">
        <v>37200</v>
      </c>
      <c r="AH159" s="214">
        <v>40200</v>
      </c>
      <c r="AI159" s="214">
        <v>43200</v>
      </c>
      <c r="AJ159" s="214">
        <v>46140</v>
      </c>
      <c r="AK159" s="214">
        <v>49140</v>
      </c>
      <c r="AL159" t="s">
        <v>733</v>
      </c>
      <c r="AM159" t="s">
        <v>288</v>
      </c>
      <c r="AN159">
        <v>0</v>
      </c>
      <c r="AO159" t="s">
        <v>734</v>
      </c>
      <c r="AP159" t="s">
        <v>290</v>
      </c>
      <c r="AQ159">
        <v>311</v>
      </c>
    </row>
    <row r="160" spans="1:43">
      <c r="A160" t="str">
        <f t="shared" si="2"/>
        <v>5/30/2017 - 3/31/2018Madison</v>
      </c>
      <c r="B160" t="s">
        <v>737</v>
      </c>
      <c r="C160" t="s">
        <v>208</v>
      </c>
      <c r="D160">
        <v>48300</v>
      </c>
      <c r="E160" s="210">
        <v>19000</v>
      </c>
      <c r="F160" s="210">
        <v>21700</v>
      </c>
      <c r="G160" s="210">
        <v>24400</v>
      </c>
      <c r="H160" s="210">
        <v>27100</v>
      </c>
      <c r="I160" s="210">
        <v>29300</v>
      </c>
      <c r="J160" s="210">
        <v>31450</v>
      </c>
      <c r="K160" s="210">
        <v>33650</v>
      </c>
      <c r="L160" s="210">
        <v>35800</v>
      </c>
      <c r="M160" s="214">
        <v>22800</v>
      </c>
      <c r="N160" s="214">
        <v>26040</v>
      </c>
      <c r="O160" s="214">
        <v>29280</v>
      </c>
      <c r="P160" s="214">
        <v>32520</v>
      </c>
      <c r="Q160" s="214">
        <v>35160</v>
      </c>
      <c r="R160" s="214">
        <v>37740</v>
      </c>
      <c r="S160" s="214">
        <v>40380</v>
      </c>
      <c r="T160" s="214">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10">
        <v>19000</v>
      </c>
      <c r="F161" s="210">
        <v>21700</v>
      </c>
      <c r="G161" s="210">
        <v>24400</v>
      </c>
      <c r="H161" s="210">
        <v>27100</v>
      </c>
      <c r="I161" s="210">
        <v>29300</v>
      </c>
      <c r="J161" s="210">
        <v>31450</v>
      </c>
      <c r="K161" s="210">
        <v>33650</v>
      </c>
      <c r="L161" s="210">
        <v>35800</v>
      </c>
      <c r="M161" s="214">
        <v>22800</v>
      </c>
      <c r="N161" s="214">
        <v>26040</v>
      </c>
      <c r="O161" s="214">
        <v>29280</v>
      </c>
      <c r="P161" s="214">
        <v>32520</v>
      </c>
      <c r="Q161" s="214">
        <v>35160</v>
      </c>
      <c r="R161" s="214">
        <v>37740</v>
      </c>
      <c r="S161" s="214">
        <v>40380</v>
      </c>
      <c r="T161" s="214">
        <v>42960</v>
      </c>
      <c r="U161" t="s">
        <v>286</v>
      </c>
      <c r="V161" s="210">
        <v>19350</v>
      </c>
      <c r="W161" s="210">
        <v>22100</v>
      </c>
      <c r="X161" s="210">
        <v>24850</v>
      </c>
      <c r="Y161" s="210">
        <v>27600</v>
      </c>
      <c r="Z161" s="210">
        <v>29850</v>
      </c>
      <c r="AA161" s="210">
        <v>32050</v>
      </c>
      <c r="AB161" s="210">
        <v>34250</v>
      </c>
      <c r="AC161" s="210">
        <v>36450</v>
      </c>
      <c r="AD161" s="214">
        <v>23220</v>
      </c>
      <c r="AE161" s="214">
        <v>26520</v>
      </c>
      <c r="AF161" s="214">
        <v>29820</v>
      </c>
      <c r="AG161" s="214">
        <v>33120</v>
      </c>
      <c r="AH161" s="214">
        <v>35820</v>
      </c>
      <c r="AI161" s="214">
        <v>38460</v>
      </c>
      <c r="AJ161" s="214">
        <v>41100</v>
      </c>
      <c r="AK161" s="214">
        <v>43740</v>
      </c>
      <c r="AL161" t="s">
        <v>739</v>
      </c>
      <c r="AM161" t="s">
        <v>288</v>
      </c>
      <c r="AN161">
        <v>0</v>
      </c>
      <c r="AO161" t="s">
        <v>740</v>
      </c>
      <c r="AP161" t="s">
        <v>290</v>
      </c>
      <c r="AQ161">
        <v>315</v>
      </c>
    </row>
    <row r="162" spans="1:43">
      <c r="A162" t="str">
        <f t="shared" si="2"/>
        <v>5/30/2017 - 3/31/2018Martin</v>
      </c>
      <c r="B162" t="s">
        <v>743</v>
      </c>
      <c r="C162" t="s">
        <v>210</v>
      </c>
      <c r="D162">
        <v>70800</v>
      </c>
      <c r="E162" s="210">
        <v>19700</v>
      </c>
      <c r="F162" s="210">
        <v>22500</v>
      </c>
      <c r="G162" s="210">
        <v>25300</v>
      </c>
      <c r="H162" s="210">
        <v>28100</v>
      </c>
      <c r="I162" s="210">
        <v>30350</v>
      </c>
      <c r="J162" s="210">
        <v>32600</v>
      </c>
      <c r="K162" s="210">
        <v>34850</v>
      </c>
      <c r="L162" s="210">
        <v>37100</v>
      </c>
      <c r="M162" s="214">
        <v>23640</v>
      </c>
      <c r="N162" s="214">
        <v>27000</v>
      </c>
      <c r="O162" s="214">
        <v>30360</v>
      </c>
      <c r="P162" s="214">
        <v>33720</v>
      </c>
      <c r="Q162" s="214">
        <v>36420</v>
      </c>
      <c r="R162" s="214">
        <v>39120</v>
      </c>
      <c r="S162" s="214">
        <v>41820</v>
      </c>
      <c r="T162" s="214">
        <v>44520</v>
      </c>
      <c r="U162" t="s">
        <v>286</v>
      </c>
      <c r="V162" s="210">
        <v>25050</v>
      </c>
      <c r="W162" s="210">
        <v>28600</v>
      </c>
      <c r="X162" s="210">
        <v>32200</v>
      </c>
      <c r="Y162" s="210">
        <v>35750</v>
      </c>
      <c r="Z162" s="210">
        <v>38650</v>
      </c>
      <c r="AA162" s="210">
        <v>41500</v>
      </c>
      <c r="AB162" s="210">
        <v>44350</v>
      </c>
      <c r="AC162" s="210">
        <v>47200</v>
      </c>
      <c r="AD162" s="214">
        <v>30060</v>
      </c>
      <c r="AE162" s="214">
        <v>34320</v>
      </c>
      <c r="AF162" s="214">
        <v>38640</v>
      </c>
      <c r="AG162" s="214">
        <v>42900</v>
      </c>
      <c r="AH162" s="214">
        <v>46380</v>
      </c>
      <c r="AI162" s="214">
        <v>49800</v>
      </c>
      <c r="AJ162" s="214">
        <v>53220</v>
      </c>
      <c r="AK162" s="214">
        <v>56640</v>
      </c>
      <c r="AL162" t="s">
        <v>742</v>
      </c>
      <c r="AM162" t="s">
        <v>288</v>
      </c>
      <c r="AN162">
        <v>1</v>
      </c>
      <c r="AO162" t="s">
        <v>743</v>
      </c>
      <c r="AP162" t="s">
        <v>290</v>
      </c>
      <c r="AQ162">
        <v>317</v>
      </c>
    </row>
    <row r="163" spans="1:43">
      <c r="A163" t="str">
        <f t="shared" si="2"/>
        <v>5/30/2017 - 3/31/2018Mason</v>
      </c>
      <c r="B163" t="s">
        <v>746</v>
      </c>
      <c r="C163" t="s">
        <v>211</v>
      </c>
      <c r="D163">
        <v>61000</v>
      </c>
      <c r="E163" s="210">
        <v>21650</v>
      </c>
      <c r="F163" s="210">
        <v>24750</v>
      </c>
      <c r="G163" s="210">
        <v>27850</v>
      </c>
      <c r="H163" s="210">
        <v>30900</v>
      </c>
      <c r="I163" s="210">
        <v>33400</v>
      </c>
      <c r="J163" s="210">
        <v>35850</v>
      </c>
      <c r="K163" s="210">
        <v>38350</v>
      </c>
      <c r="L163" s="210">
        <v>40800</v>
      </c>
      <c r="M163" s="214">
        <v>25980</v>
      </c>
      <c r="N163" s="214">
        <v>29700</v>
      </c>
      <c r="O163" s="214">
        <v>33420</v>
      </c>
      <c r="P163" s="214">
        <v>37080</v>
      </c>
      <c r="Q163" s="214">
        <v>40080</v>
      </c>
      <c r="R163" s="214">
        <v>43020</v>
      </c>
      <c r="S163" s="214">
        <v>46020</v>
      </c>
      <c r="T163" s="214">
        <v>48960</v>
      </c>
      <c r="U163" t="s">
        <v>286</v>
      </c>
      <c r="V163" s="210">
        <v>22400</v>
      </c>
      <c r="W163" s="210">
        <v>25600</v>
      </c>
      <c r="X163" s="210">
        <v>28800</v>
      </c>
      <c r="Y163" s="210">
        <v>32000</v>
      </c>
      <c r="Z163" s="210">
        <v>34600</v>
      </c>
      <c r="AA163" s="210">
        <v>37150</v>
      </c>
      <c r="AB163" s="210">
        <v>39700</v>
      </c>
      <c r="AC163" s="210">
        <v>42250</v>
      </c>
      <c r="AD163" s="214">
        <v>26880</v>
      </c>
      <c r="AE163" s="214">
        <v>30720</v>
      </c>
      <c r="AF163" s="214">
        <v>34560</v>
      </c>
      <c r="AG163" s="214">
        <v>38400</v>
      </c>
      <c r="AH163" s="214">
        <v>41520</v>
      </c>
      <c r="AI163" s="214">
        <v>44580</v>
      </c>
      <c r="AJ163" s="214">
        <v>47640</v>
      </c>
      <c r="AK163" s="214">
        <v>50700</v>
      </c>
      <c r="AL163" t="s">
        <v>745</v>
      </c>
      <c r="AM163" t="s">
        <v>288</v>
      </c>
      <c r="AN163">
        <v>0</v>
      </c>
      <c r="AO163" t="s">
        <v>746</v>
      </c>
      <c r="AP163" t="s">
        <v>290</v>
      </c>
      <c r="AQ163">
        <v>319</v>
      </c>
    </row>
    <row r="164" spans="1:43">
      <c r="A164" t="str">
        <f t="shared" si="2"/>
        <v>5/30/2017 - 3/31/2018Matagorda</v>
      </c>
      <c r="B164" t="s">
        <v>749</v>
      </c>
      <c r="C164" t="s">
        <v>212</v>
      </c>
      <c r="D164">
        <v>50900</v>
      </c>
      <c r="E164" s="210">
        <v>19000</v>
      </c>
      <c r="F164" s="210">
        <v>21700</v>
      </c>
      <c r="G164" s="210">
        <v>24400</v>
      </c>
      <c r="H164" s="210">
        <v>27100</v>
      </c>
      <c r="I164" s="210">
        <v>29300</v>
      </c>
      <c r="J164" s="210">
        <v>31450</v>
      </c>
      <c r="K164" s="210">
        <v>33650</v>
      </c>
      <c r="L164" s="210">
        <v>35800</v>
      </c>
      <c r="M164" s="214">
        <v>22800</v>
      </c>
      <c r="N164" s="214">
        <v>26040</v>
      </c>
      <c r="O164" s="214">
        <v>29280</v>
      </c>
      <c r="P164" s="214">
        <v>32520</v>
      </c>
      <c r="Q164" s="214">
        <v>35160</v>
      </c>
      <c r="R164" s="214">
        <v>37740</v>
      </c>
      <c r="S164" s="214">
        <v>40380</v>
      </c>
      <c r="T164" s="214">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10">
        <v>19000</v>
      </c>
      <c r="F165" s="210">
        <v>21700</v>
      </c>
      <c r="G165" s="210">
        <v>24400</v>
      </c>
      <c r="H165" s="210">
        <v>27100</v>
      </c>
      <c r="I165" s="210">
        <v>29300</v>
      </c>
      <c r="J165" s="210">
        <v>31450</v>
      </c>
      <c r="K165" s="210">
        <v>33650</v>
      </c>
      <c r="L165" s="210">
        <v>35800</v>
      </c>
      <c r="M165" s="214">
        <v>22800</v>
      </c>
      <c r="N165" s="214">
        <v>26040</v>
      </c>
      <c r="O165" s="214">
        <v>29280</v>
      </c>
      <c r="P165" s="214">
        <v>32520</v>
      </c>
      <c r="Q165" s="214">
        <v>35160</v>
      </c>
      <c r="R165" s="214">
        <v>37740</v>
      </c>
      <c r="S165" s="214">
        <v>40380</v>
      </c>
      <c r="T165" s="214">
        <v>42960</v>
      </c>
      <c r="U165" t="s">
        <v>286</v>
      </c>
      <c r="V165" s="210">
        <v>19900</v>
      </c>
      <c r="W165" s="210">
        <v>22750</v>
      </c>
      <c r="X165" s="210">
        <v>25600</v>
      </c>
      <c r="Y165" s="210">
        <v>28400</v>
      </c>
      <c r="Z165" s="210">
        <v>30700</v>
      </c>
      <c r="AA165" s="210">
        <v>32950</v>
      </c>
      <c r="AB165" s="210">
        <v>35250</v>
      </c>
      <c r="AC165" s="210">
        <v>37500</v>
      </c>
      <c r="AD165" s="214">
        <v>23880</v>
      </c>
      <c r="AE165" s="214">
        <v>27300</v>
      </c>
      <c r="AF165" s="214">
        <v>30720</v>
      </c>
      <c r="AG165" s="214">
        <v>34080</v>
      </c>
      <c r="AH165" s="214">
        <v>36840</v>
      </c>
      <c r="AI165" s="214">
        <v>39540</v>
      </c>
      <c r="AJ165" s="214">
        <v>42300</v>
      </c>
      <c r="AK165" s="214">
        <v>45000</v>
      </c>
      <c r="AL165" t="s">
        <v>751</v>
      </c>
      <c r="AM165" t="s">
        <v>288</v>
      </c>
      <c r="AN165">
        <v>0</v>
      </c>
      <c r="AO165" t="s">
        <v>752</v>
      </c>
      <c r="AP165" t="s">
        <v>290</v>
      </c>
      <c r="AQ165">
        <v>323</v>
      </c>
    </row>
    <row r="166" spans="1:43">
      <c r="A166" t="str">
        <f t="shared" si="2"/>
        <v>5/30/2017 - 3/31/2018Medina</v>
      </c>
      <c r="B166" t="s">
        <v>755</v>
      </c>
      <c r="C166" t="s">
        <v>216</v>
      </c>
      <c r="D166">
        <v>66100</v>
      </c>
      <c r="E166" s="210">
        <v>23150</v>
      </c>
      <c r="F166" s="210">
        <v>26450</v>
      </c>
      <c r="G166" s="210">
        <v>29750</v>
      </c>
      <c r="H166" s="210">
        <v>33050</v>
      </c>
      <c r="I166" s="210">
        <v>35700</v>
      </c>
      <c r="J166" s="210">
        <v>38350</v>
      </c>
      <c r="K166" s="210">
        <v>41000</v>
      </c>
      <c r="L166" s="210">
        <v>43650</v>
      </c>
      <c r="M166" s="214">
        <v>27780</v>
      </c>
      <c r="N166" s="214">
        <v>31740</v>
      </c>
      <c r="O166" s="214">
        <v>35700</v>
      </c>
      <c r="P166" s="214">
        <v>39660</v>
      </c>
      <c r="Q166" s="214">
        <v>42840</v>
      </c>
      <c r="R166" s="214">
        <v>46020</v>
      </c>
      <c r="S166" s="214">
        <v>49200</v>
      </c>
      <c r="T166" s="214">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10">
        <v>19000</v>
      </c>
      <c r="F167" s="210">
        <v>21700</v>
      </c>
      <c r="G167" s="210">
        <v>24400</v>
      </c>
      <c r="H167" s="210">
        <v>27100</v>
      </c>
      <c r="I167" s="210">
        <v>29300</v>
      </c>
      <c r="J167" s="210">
        <v>31450</v>
      </c>
      <c r="K167" s="210">
        <v>33650</v>
      </c>
      <c r="L167" s="210">
        <v>35800</v>
      </c>
      <c r="M167" s="214">
        <v>22800</v>
      </c>
      <c r="N167" s="214">
        <v>26040</v>
      </c>
      <c r="O167" s="214">
        <v>29280</v>
      </c>
      <c r="P167" s="214">
        <v>32520</v>
      </c>
      <c r="Q167" s="214">
        <v>35160</v>
      </c>
      <c r="R167" s="214">
        <v>37740</v>
      </c>
      <c r="S167" s="214">
        <v>40380</v>
      </c>
      <c r="T167" s="214">
        <v>42960</v>
      </c>
      <c r="U167" t="s">
        <v>286</v>
      </c>
      <c r="V167" s="210">
        <v>23950</v>
      </c>
      <c r="W167" s="210">
        <v>27350</v>
      </c>
      <c r="X167" s="210">
        <v>30750</v>
      </c>
      <c r="Y167" s="210">
        <v>34150</v>
      </c>
      <c r="Z167" s="210">
        <v>36900</v>
      </c>
      <c r="AA167" s="210">
        <v>39650</v>
      </c>
      <c r="AB167" s="210">
        <v>42350</v>
      </c>
      <c r="AC167" s="210">
        <v>45100</v>
      </c>
      <c r="AD167" s="214">
        <v>28740</v>
      </c>
      <c r="AE167" s="214">
        <v>32820</v>
      </c>
      <c r="AF167" s="214">
        <v>36900</v>
      </c>
      <c r="AG167" s="214">
        <v>40980</v>
      </c>
      <c r="AH167" s="214">
        <v>44280</v>
      </c>
      <c r="AI167" s="214">
        <v>47580</v>
      </c>
      <c r="AJ167" s="214">
        <v>50820</v>
      </c>
      <c r="AK167" s="214">
        <v>54120</v>
      </c>
      <c r="AL167" t="s">
        <v>757</v>
      </c>
      <c r="AM167" t="s">
        <v>288</v>
      </c>
      <c r="AN167">
        <v>0</v>
      </c>
      <c r="AO167" t="s">
        <v>758</v>
      </c>
      <c r="AP167" t="s">
        <v>290</v>
      </c>
      <c r="AQ167">
        <v>327</v>
      </c>
    </row>
    <row r="168" spans="1:43">
      <c r="A168" t="str">
        <f t="shared" si="2"/>
        <v>5/30/2017 - 3/31/2018Midland</v>
      </c>
      <c r="B168" t="s">
        <v>761</v>
      </c>
      <c r="C168" t="s">
        <v>71</v>
      </c>
      <c r="D168">
        <v>91600</v>
      </c>
      <c r="E168" s="210">
        <v>28450</v>
      </c>
      <c r="F168" s="210">
        <v>32500</v>
      </c>
      <c r="G168" s="210">
        <v>36550</v>
      </c>
      <c r="H168" s="210">
        <v>40600</v>
      </c>
      <c r="I168" s="210">
        <v>43850</v>
      </c>
      <c r="J168" s="210">
        <v>47100</v>
      </c>
      <c r="K168" s="210">
        <v>50350</v>
      </c>
      <c r="L168" s="210">
        <v>53600</v>
      </c>
      <c r="M168" s="214">
        <v>34140</v>
      </c>
      <c r="N168" s="214">
        <v>39000</v>
      </c>
      <c r="O168" s="214">
        <v>43860</v>
      </c>
      <c r="P168" s="214">
        <v>48720</v>
      </c>
      <c r="Q168" s="214">
        <v>52620</v>
      </c>
      <c r="R168" s="214">
        <v>56520</v>
      </c>
      <c r="S168" s="214">
        <v>60420</v>
      </c>
      <c r="T168" s="214">
        <v>64320</v>
      </c>
      <c r="U168" t="s">
        <v>286</v>
      </c>
      <c r="V168" s="210">
        <v>32100</v>
      </c>
      <c r="W168" s="210">
        <v>36650</v>
      </c>
      <c r="X168" s="210">
        <v>41250</v>
      </c>
      <c r="Y168" s="210">
        <v>45800</v>
      </c>
      <c r="Z168" s="210">
        <v>49500</v>
      </c>
      <c r="AA168" s="210">
        <v>53150</v>
      </c>
      <c r="AB168" s="210">
        <v>56800</v>
      </c>
      <c r="AC168" s="210">
        <v>60500</v>
      </c>
      <c r="AD168" s="214">
        <v>38520</v>
      </c>
      <c r="AE168" s="214">
        <v>43980</v>
      </c>
      <c r="AF168" s="214">
        <v>49500</v>
      </c>
      <c r="AG168" s="214">
        <v>54960</v>
      </c>
      <c r="AH168" s="214">
        <v>59400</v>
      </c>
      <c r="AI168" s="214">
        <v>63780</v>
      </c>
      <c r="AJ168" s="214">
        <v>68160</v>
      </c>
      <c r="AK168" s="214">
        <v>72600</v>
      </c>
      <c r="AL168" t="s">
        <v>760</v>
      </c>
      <c r="AM168" t="s">
        <v>288</v>
      </c>
      <c r="AN168">
        <v>1</v>
      </c>
      <c r="AO168" t="s">
        <v>761</v>
      </c>
      <c r="AP168" t="s">
        <v>290</v>
      </c>
      <c r="AQ168">
        <v>329</v>
      </c>
    </row>
    <row r="169" spans="1:43">
      <c r="A169" t="str">
        <f t="shared" si="2"/>
        <v>5/30/2017 - 3/31/2018Milam</v>
      </c>
      <c r="B169" t="s">
        <v>764</v>
      </c>
      <c r="C169" t="s">
        <v>218</v>
      </c>
      <c r="D169">
        <v>53200</v>
      </c>
      <c r="E169" s="210">
        <v>19000</v>
      </c>
      <c r="F169" s="210">
        <v>21700</v>
      </c>
      <c r="G169" s="210">
        <v>24400</v>
      </c>
      <c r="H169" s="210">
        <v>27100</v>
      </c>
      <c r="I169" s="210">
        <v>29300</v>
      </c>
      <c r="J169" s="210">
        <v>31450</v>
      </c>
      <c r="K169" s="210">
        <v>33650</v>
      </c>
      <c r="L169" s="210">
        <v>35800</v>
      </c>
      <c r="M169" s="214">
        <v>22800</v>
      </c>
      <c r="N169" s="214">
        <v>26040</v>
      </c>
      <c r="O169" s="214">
        <v>29280</v>
      </c>
      <c r="P169" s="214">
        <v>32520</v>
      </c>
      <c r="Q169" s="214">
        <v>35160</v>
      </c>
      <c r="R169" s="214">
        <v>37740</v>
      </c>
      <c r="S169" s="214">
        <v>40380</v>
      </c>
      <c r="T169" s="214">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10">
        <v>19850</v>
      </c>
      <c r="F170" s="210">
        <v>22650</v>
      </c>
      <c r="G170" s="210">
        <v>25500</v>
      </c>
      <c r="H170" s="210">
        <v>28300</v>
      </c>
      <c r="I170" s="210">
        <v>30600</v>
      </c>
      <c r="J170" s="210">
        <v>32850</v>
      </c>
      <c r="K170" s="210">
        <v>35100</v>
      </c>
      <c r="L170" s="210">
        <v>37400</v>
      </c>
      <c r="M170" s="214">
        <v>23820</v>
      </c>
      <c r="N170" s="214">
        <v>27180</v>
      </c>
      <c r="O170" s="214">
        <v>30600</v>
      </c>
      <c r="P170" s="214">
        <v>33960</v>
      </c>
      <c r="Q170" s="214">
        <v>36720</v>
      </c>
      <c r="R170" s="214">
        <v>39420</v>
      </c>
      <c r="S170" s="214">
        <v>42120</v>
      </c>
      <c r="T170" s="214">
        <v>44880</v>
      </c>
      <c r="U170" t="s">
        <v>286</v>
      </c>
      <c r="V170" s="210">
        <v>19950</v>
      </c>
      <c r="W170" s="210">
        <v>22800</v>
      </c>
      <c r="X170" s="210">
        <v>25650</v>
      </c>
      <c r="Y170" s="210">
        <v>28450</v>
      </c>
      <c r="Z170" s="210">
        <v>30750</v>
      </c>
      <c r="AA170" s="210">
        <v>33050</v>
      </c>
      <c r="AB170" s="210">
        <v>35300</v>
      </c>
      <c r="AC170" s="210">
        <v>37600</v>
      </c>
      <c r="AD170" s="214">
        <v>23940</v>
      </c>
      <c r="AE170" s="214">
        <v>27360</v>
      </c>
      <c r="AF170" s="214">
        <v>30780</v>
      </c>
      <c r="AG170" s="214">
        <v>34140</v>
      </c>
      <c r="AH170" s="214">
        <v>36900</v>
      </c>
      <c r="AI170" s="214">
        <v>39660</v>
      </c>
      <c r="AJ170" s="214">
        <v>42360</v>
      </c>
      <c r="AK170" s="214">
        <v>45120</v>
      </c>
      <c r="AL170" t="s">
        <v>766</v>
      </c>
      <c r="AM170" t="s">
        <v>288</v>
      </c>
      <c r="AN170">
        <v>0</v>
      </c>
      <c r="AO170" t="s">
        <v>767</v>
      </c>
      <c r="AP170" t="s">
        <v>290</v>
      </c>
      <c r="AQ170">
        <v>333</v>
      </c>
    </row>
    <row r="171" spans="1:43">
      <c r="A171" t="str">
        <f t="shared" si="2"/>
        <v>5/30/2017 - 3/31/2018Mitchell</v>
      </c>
      <c r="B171" t="s">
        <v>770</v>
      </c>
      <c r="C171" t="s">
        <v>220</v>
      </c>
      <c r="D171">
        <v>57700</v>
      </c>
      <c r="E171" s="210">
        <v>20200</v>
      </c>
      <c r="F171" s="210">
        <v>23100</v>
      </c>
      <c r="G171" s="210">
        <v>26000</v>
      </c>
      <c r="H171" s="210">
        <v>28850</v>
      </c>
      <c r="I171" s="210">
        <v>31200</v>
      </c>
      <c r="J171" s="210">
        <v>33500</v>
      </c>
      <c r="K171" s="210">
        <v>35800</v>
      </c>
      <c r="L171" s="210">
        <v>38100</v>
      </c>
      <c r="M171" s="214">
        <v>24240</v>
      </c>
      <c r="N171" s="214">
        <v>27720</v>
      </c>
      <c r="O171" s="214">
        <v>31200</v>
      </c>
      <c r="P171" s="214">
        <v>34620</v>
      </c>
      <c r="Q171" s="214">
        <v>37440</v>
      </c>
      <c r="R171" s="214">
        <v>40200</v>
      </c>
      <c r="S171" s="214">
        <v>42960</v>
      </c>
      <c r="T171" s="214">
        <v>45720</v>
      </c>
      <c r="U171" t="s">
        <v>286</v>
      </c>
      <c r="V171" s="210">
        <v>23350</v>
      </c>
      <c r="W171" s="210">
        <v>26650</v>
      </c>
      <c r="X171" s="210">
        <v>30000</v>
      </c>
      <c r="Y171" s="210">
        <v>33300</v>
      </c>
      <c r="Z171" s="210">
        <v>36000</v>
      </c>
      <c r="AA171" s="210">
        <v>38650</v>
      </c>
      <c r="AB171" s="210">
        <v>41300</v>
      </c>
      <c r="AC171" s="210">
        <v>44000</v>
      </c>
      <c r="AD171" s="214">
        <v>28020</v>
      </c>
      <c r="AE171" s="214">
        <v>31980</v>
      </c>
      <c r="AF171" s="214">
        <v>36000</v>
      </c>
      <c r="AG171" s="214">
        <v>39960</v>
      </c>
      <c r="AH171" s="214">
        <v>43200</v>
      </c>
      <c r="AI171" s="214">
        <v>46380</v>
      </c>
      <c r="AJ171" s="214">
        <v>49560</v>
      </c>
      <c r="AK171" s="214">
        <v>52800</v>
      </c>
      <c r="AL171" t="s">
        <v>769</v>
      </c>
      <c r="AM171" t="s">
        <v>288</v>
      </c>
      <c r="AN171">
        <v>0</v>
      </c>
      <c r="AO171" t="s">
        <v>770</v>
      </c>
      <c r="AP171" t="s">
        <v>290</v>
      </c>
      <c r="AQ171">
        <v>335</v>
      </c>
    </row>
    <row r="172" spans="1:43">
      <c r="A172" t="str">
        <f t="shared" si="2"/>
        <v>5/30/2017 - 3/31/2018Montague</v>
      </c>
      <c r="B172" t="s">
        <v>773</v>
      </c>
      <c r="C172" t="s">
        <v>221</v>
      </c>
      <c r="D172">
        <v>57800</v>
      </c>
      <c r="E172" s="210">
        <v>20250</v>
      </c>
      <c r="F172" s="210">
        <v>23150</v>
      </c>
      <c r="G172" s="210">
        <v>26050</v>
      </c>
      <c r="H172" s="210">
        <v>28900</v>
      </c>
      <c r="I172" s="210">
        <v>31250</v>
      </c>
      <c r="J172" s="210">
        <v>33550</v>
      </c>
      <c r="K172" s="210">
        <v>35850</v>
      </c>
      <c r="L172" s="210">
        <v>38150</v>
      </c>
      <c r="M172" s="214">
        <v>24300</v>
      </c>
      <c r="N172" s="214">
        <v>27780</v>
      </c>
      <c r="O172" s="214">
        <v>31260</v>
      </c>
      <c r="P172" s="214">
        <v>34680</v>
      </c>
      <c r="Q172" s="214">
        <v>37500</v>
      </c>
      <c r="R172" s="214">
        <v>40260</v>
      </c>
      <c r="S172" s="214">
        <v>43020</v>
      </c>
      <c r="T172" s="214">
        <v>45780</v>
      </c>
      <c r="U172" t="s">
        <v>286</v>
      </c>
      <c r="V172" s="210">
        <v>20700</v>
      </c>
      <c r="W172" s="210">
        <v>23650</v>
      </c>
      <c r="X172" s="210">
        <v>26600</v>
      </c>
      <c r="Y172" s="210">
        <v>29550</v>
      </c>
      <c r="Z172" s="210">
        <v>31950</v>
      </c>
      <c r="AA172" s="210">
        <v>34300</v>
      </c>
      <c r="AB172" s="210">
        <v>36650</v>
      </c>
      <c r="AC172" s="210">
        <v>39050</v>
      </c>
      <c r="AD172" s="214">
        <v>24840</v>
      </c>
      <c r="AE172" s="214">
        <v>28380</v>
      </c>
      <c r="AF172" s="214">
        <v>31920</v>
      </c>
      <c r="AG172" s="214">
        <v>35460</v>
      </c>
      <c r="AH172" s="214">
        <v>38340</v>
      </c>
      <c r="AI172" s="214">
        <v>41160</v>
      </c>
      <c r="AJ172" s="214">
        <v>43980</v>
      </c>
      <c r="AK172" s="214">
        <v>46860</v>
      </c>
      <c r="AL172" t="s">
        <v>772</v>
      </c>
      <c r="AM172" t="s">
        <v>288</v>
      </c>
      <c r="AN172">
        <v>0</v>
      </c>
      <c r="AO172" t="s">
        <v>773</v>
      </c>
      <c r="AP172" t="s">
        <v>290</v>
      </c>
      <c r="AQ172">
        <v>337</v>
      </c>
    </row>
    <row r="173" spans="1:43">
      <c r="A173" t="str">
        <f t="shared" si="2"/>
        <v>5/30/2017 - 3/31/2018Montgomery</v>
      </c>
      <c r="B173" t="s">
        <v>775</v>
      </c>
      <c r="C173" t="s">
        <v>57</v>
      </c>
      <c r="D173">
        <v>71500</v>
      </c>
      <c r="E173" s="210">
        <v>25050</v>
      </c>
      <c r="F173" s="210">
        <v>28600</v>
      </c>
      <c r="G173" s="210">
        <v>32200</v>
      </c>
      <c r="H173" s="210">
        <v>35750</v>
      </c>
      <c r="I173" s="210">
        <v>38650</v>
      </c>
      <c r="J173" s="210">
        <v>41500</v>
      </c>
      <c r="K173" s="210">
        <v>44350</v>
      </c>
      <c r="L173" s="210">
        <v>47200</v>
      </c>
      <c r="M173" s="214">
        <v>30060</v>
      </c>
      <c r="N173" s="214">
        <v>34320</v>
      </c>
      <c r="O173" s="214">
        <v>38640</v>
      </c>
      <c r="P173" s="214">
        <v>42900</v>
      </c>
      <c r="Q173" s="214">
        <v>46380</v>
      </c>
      <c r="R173" s="214">
        <v>49800</v>
      </c>
      <c r="S173" s="214">
        <v>53220</v>
      </c>
      <c r="T173" s="214">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10">
        <v>19000</v>
      </c>
      <c r="F174" s="210">
        <v>21700</v>
      </c>
      <c r="G174" s="210">
        <v>24400</v>
      </c>
      <c r="H174" s="210">
        <v>27100</v>
      </c>
      <c r="I174" s="210">
        <v>29300</v>
      </c>
      <c r="J174" s="210">
        <v>31450</v>
      </c>
      <c r="K174" s="210">
        <v>33650</v>
      </c>
      <c r="L174" s="210">
        <v>35800</v>
      </c>
      <c r="M174" s="214">
        <v>22800</v>
      </c>
      <c r="N174" s="214">
        <v>26040</v>
      </c>
      <c r="O174" s="214">
        <v>29280</v>
      </c>
      <c r="P174" s="214">
        <v>32520</v>
      </c>
      <c r="Q174" s="214">
        <v>35160</v>
      </c>
      <c r="R174" s="214">
        <v>37740</v>
      </c>
      <c r="S174" s="214">
        <v>40380</v>
      </c>
      <c r="T174" s="214">
        <v>42960</v>
      </c>
      <c r="U174" t="s">
        <v>286</v>
      </c>
      <c r="V174" s="210">
        <v>19500</v>
      </c>
      <c r="W174" s="210">
        <v>22250</v>
      </c>
      <c r="X174" s="210">
        <v>25050</v>
      </c>
      <c r="Y174" s="210">
        <v>27800</v>
      </c>
      <c r="Z174" s="210">
        <v>30050</v>
      </c>
      <c r="AA174" s="210">
        <v>32250</v>
      </c>
      <c r="AB174" s="210">
        <v>34500</v>
      </c>
      <c r="AC174" s="210">
        <v>36700</v>
      </c>
      <c r="AD174" s="214">
        <v>23400</v>
      </c>
      <c r="AE174" s="214">
        <v>26700</v>
      </c>
      <c r="AF174" s="214">
        <v>30060</v>
      </c>
      <c r="AG174" s="214">
        <v>33360</v>
      </c>
      <c r="AH174" s="214">
        <v>36060</v>
      </c>
      <c r="AI174" s="214">
        <v>38700</v>
      </c>
      <c r="AJ174" s="214">
        <v>41400</v>
      </c>
      <c r="AK174" s="214">
        <v>44040</v>
      </c>
      <c r="AL174" t="s">
        <v>777</v>
      </c>
      <c r="AM174" t="s">
        <v>288</v>
      </c>
      <c r="AN174">
        <v>0</v>
      </c>
      <c r="AO174" t="s">
        <v>778</v>
      </c>
      <c r="AP174" t="s">
        <v>290</v>
      </c>
      <c r="AQ174">
        <v>341</v>
      </c>
    </row>
    <row r="175" spans="1:43">
      <c r="A175" t="str">
        <f t="shared" si="2"/>
        <v>5/30/2017 - 3/31/2018Morris</v>
      </c>
      <c r="B175" t="s">
        <v>781</v>
      </c>
      <c r="C175" t="s">
        <v>223</v>
      </c>
      <c r="D175">
        <v>49500</v>
      </c>
      <c r="E175" s="210">
        <v>19000</v>
      </c>
      <c r="F175" s="210">
        <v>21700</v>
      </c>
      <c r="G175" s="210">
        <v>24400</v>
      </c>
      <c r="H175" s="210">
        <v>27100</v>
      </c>
      <c r="I175" s="210">
        <v>29300</v>
      </c>
      <c r="J175" s="210">
        <v>31450</v>
      </c>
      <c r="K175" s="210">
        <v>33650</v>
      </c>
      <c r="L175" s="210">
        <v>35800</v>
      </c>
      <c r="M175" s="214">
        <v>22800</v>
      </c>
      <c r="N175" s="214">
        <v>26040</v>
      </c>
      <c r="O175" s="214">
        <v>29280</v>
      </c>
      <c r="P175" s="214">
        <v>32520</v>
      </c>
      <c r="Q175" s="214">
        <v>35160</v>
      </c>
      <c r="R175" s="214">
        <v>37740</v>
      </c>
      <c r="S175" s="214">
        <v>40380</v>
      </c>
      <c r="T175" s="214">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10">
        <v>19000</v>
      </c>
      <c r="F176" s="210">
        <v>21700</v>
      </c>
      <c r="G176" s="210">
        <v>24400</v>
      </c>
      <c r="H176" s="210">
        <v>27100</v>
      </c>
      <c r="I176" s="210">
        <v>29300</v>
      </c>
      <c r="J176" s="210">
        <v>31450</v>
      </c>
      <c r="K176" s="210">
        <v>33650</v>
      </c>
      <c r="L176" s="210">
        <v>35800</v>
      </c>
      <c r="M176" s="214">
        <v>22800</v>
      </c>
      <c r="N176" s="214">
        <v>26040</v>
      </c>
      <c r="O176" s="214">
        <v>29280</v>
      </c>
      <c r="P176" s="214">
        <v>32520</v>
      </c>
      <c r="Q176" s="214">
        <v>35160</v>
      </c>
      <c r="R176" s="214">
        <v>37740</v>
      </c>
      <c r="S176" s="214">
        <v>40380</v>
      </c>
      <c r="T176" s="214">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10">
        <v>19000</v>
      </c>
      <c r="F177" s="210">
        <v>21700</v>
      </c>
      <c r="G177" s="210">
        <v>24400</v>
      </c>
      <c r="H177" s="210">
        <v>27100</v>
      </c>
      <c r="I177" s="210">
        <v>29300</v>
      </c>
      <c r="J177" s="210">
        <v>31450</v>
      </c>
      <c r="K177" s="210">
        <v>33650</v>
      </c>
      <c r="L177" s="210">
        <v>35800</v>
      </c>
      <c r="M177" s="214">
        <v>22800</v>
      </c>
      <c r="N177" s="214">
        <v>26040</v>
      </c>
      <c r="O177" s="214">
        <v>29280</v>
      </c>
      <c r="P177" s="214">
        <v>32520</v>
      </c>
      <c r="Q177" s="214">
        <v>35160</v>
      </c>
      <c r="R177" s="214">
        <v>37740</v>
      </c>
      <c r="S177" s="214">
        <v>40380</v>
      </c>
      <c r="T177" s="214">
        <v>42960</v>
      </c>
      <c r="U177" t="s">
        <v>286</v>
      </c>
      <c r="V177" s="210">
        <v>19600</v>
      </c>
      <c r="W177" s="210">
        <v>22400</v>
      </c>
      <c r="X177" s="210">
        <v>25200</v>
      </c>
      <c r="Y177" s="210">
        <v>27950</v>
      </c>
      <c r="Z177" s="210">
        <v>30200</v>
      </c>
      <c r="AA177" s="210">
        <v>32450</v>
      </c>
      <c r="AB177" s="210">
        <v>34700</v>
      </c>
      <c r="AC177" s="210">
        <v>36900</v>
      </c>
      <c r="AD177" s="214">
        <v>23520</v>
      </c>
      <c r="AE177" s="214">
        <v>26880</v>
      </c>
      <c r="AF177" s="214">
        <v>30240</v>
      </c>
      <c r="AG177" s="214">
        <v>33540</v>
      </c>
      <c r="AH177" s="214">
        <v>36240</v>
      </c>
      <c r="AI177" s="214">
        <v>38940</v>
      </c>
      <c r="AJ177" s="214">
        <v>41640</v>
      </c>
      <c r="AK177" s="214">
        <v>44280</v>
      </c>
      <c r="AL177" t="s">
        <v>786</v>
      </c>
      <c r="AM177" t="s">
        <v>288</v>
      </c>
      <c r="AN177">
        <v>0</v>
      </c>
      <c r="AO177" t="s">
        <v>787</v>
      </c>
      <c r="AP177" t="s">
        <v>290</v>
      </c>
      <c r="AQ177">
        <v>347</v>
      </c>
    </row>
    <row r="178" spans="1:43">
      <c r="A178" t="str">
        <f t="shared" si="2"/>
        <v>5/30/2017 - 3/31/2018Navarro</v>
      </c>
      <c r="B178" t="s">
        <v>790</v>
      </c>
      <c r="C178" t="s">
        <v>226</v>
      </c>
      <c r="D178">
        <v>49100</v>
      </c>
      <c r="E178" s="210">
        <v>19000</v>
      </c>
      <c r="F178" s="210">
        <v>21700</v>
      </c>
      <c r="G178" s="210">
        <v>24400</v>
      </c>
      <c r="H178" s="210">
        <v>27100</v>
      </c>
      <c r="I178" s="210">
        <v>29300</v>
      </c>
      <c r="J178" s="210">
        <v>31450</v>
      </c>
      <c r="K178" s="210">
        <v>33650</v>
      </c>
      <c r="L178" s="210">
        <v>35800</v>
      </c>
      <c r="M178" s="214">
        <v>22800</v>
      </c>
      <c r="N178" s="214">
        <v>26040</v>
      </c>
      <c r="O178" s="214">
        <v>29280</v>
      </c>
      <c r="P178" s="214">
        <v>32520</v>
      </c>
      <c r="Q178" s="214">
        <v>35160</v>
      </c>
      <c r="R178" s="214">
        <v>37740</v>
      </c>
      <c r="S178" s="214">
        <v>40380</v>
      </c>
      <c r="T178" s="214">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10">
        <v>19000</v>
      </c>
      <c r="F179" s="210">
        <v>21700</v>
      </c>
      <c r="G179" s="210">
        <v>24400</v>
      </c>
      <c r="H179" s="210">
        <v>27100</v>
      </c>
      <c r="I179" s="210">
        <v>29300</v>
      </c>
      <c r="J179" s="210">
        <v>31450</v>
      </c>
      <c r="K179" s="210">
        <v>33650</v>
      </c>
      <c r="L179" s="210">
        <v>35800</v>
      </c>
      <c r="M179" s="214">
        <v>22800</v>
      </c>
      <c r="N179" s="214">
        <v>26040</v>
      </c>
      <c r="O179" s="214">
        <v>29280</v>
      </c>
      <c r="P179" s="214">
        <v>32520</v>
      </c>
      <c r="Q179" s="214">
        <v>35160</v>
      </c>
      <c r="R179" s="214">
        <v>37740</v>
      </c>
      <c r="S179" s="214">
        <v>40380</v>
      </c>
      <c r="T179" s="214">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10">
        <v>19000</v>
      </c>
      <c r="F180" s="210">
        <v>21700</v>
      </c>
      <c r="G180" s="210">
        <v>24400</v>
      </c>
      <c r="H180" s="210">
        <v>27100</v>
      </c>
      <c r="I180" s="210">
        <v>29300</v>
      </c>
      <c r="J180" s="210">
        <v>31450</v>
      </c>
      <c r="K180" s="210">
        <v>33650</v>
      </c>
      <c r="L180" s="210">
        <v>35800</v>
      </c>
      <c r="M180" s="214">
        <v>22800</v>
      </c>
      <c r="N180" s="214">
        <v>26040</v>
      </c>
      <c r="O180" s="214">
        <v>29280</v>
      </c>
      <c r="P180" s="214">
        <v>32520</v>
      </c>
      <c r="Q180" s="214">
        <v>35160</v>
      </c>
      <c r="R180" s="214">
        <v>37740</v>
      </c>
      <c r="S180" s="214">
        <v>40380</v>
      </c>
      <c r="T180" s="214">
        <v>42960</v>
      </c>
      <c r="U180" t="s">
        <v>286</v>
      </c>
      <c r="V180" s="210">
        <v>21250</v>
      </c>
      <c r="W180" s="210">
        <v>24300</v>
      </c>
      <c r="X180" s="210">
        <v>27350</v>
      </c>
      <c r="Y180" s="210">
        <v>30350</v>
      </c>
      <c r="Z180" s="210">
        <v>32800</v>
      </c>
      <c r="AA180" s="210">
        <v>35250</v>
      </c>
      <c r="AB180" s="210">
        <v>37650</v>
      </c>
      <c r="AC180" s="210">
        <v>40100</v>
      </c>
      <c r="AD180" s="214">
        <v>25500</v>
      </c>
      <c r="AE180" s="214">
        <v>29160</v>
      </c>
      <c r="AF180" s="214">
        <v>32820</v>
      </c>
      <c r="AG180" s="214">
        <v>36420</v>
      </c>
      <c r="AH180" s="214">
        <v>39360</v>
      </c>
      <c r="AI180" s="214">
        <v>42300</v>
      </c>
      <c r="AJ180" s="214">
        <v>45180</v>
      </c>
      <c r="AK180" s="214">
        <v>48120</v>
      </c>
      <c r="AL180" t="s">
        <v>795</v>
      </c>
      <c r="AM180" t="s">
        <v>288</v>
      </c>
      <c r="AN180">
        <v>0</v>
      </c>
      <c r="AO180" t="s">
        <v>796</v>
      </c>
      <c r="AP180" t="s">
        <v>290</v>
      </c>
      <c r="AQ180">
        <v>353</v>
      </c>
    </row>
    <row r="181" spans="1:43">
      <c r="A181" t="str">
        <f t="shared" si="2"/>
        <v>5/30/2017 - 3/31/2018Nueces</v>
      </c>
      <c r="B181" t="s">
        <v>799</v>
      </c>
      <c r="C181" t="s">
        <v>38</v>
      </c>
      <c r="D181">
        <v>63100</v>
      </c>
      <c r="E181" s="210">
        <v>21750</v>
      </c>
      <c r="F181" s="210">
        <v>24850</v>
      </c>
      <c r="G181" s="210">
        <v>27950</v>
      </c>
      <c r="H181" s="210">
        <v>31050</v>
      </c>
      <c r="I181" s="210">
        <v>33550</v>
      </c>
      <c r="J181" s="210">
        <v>36050</v>
      </c>
      <c r="K181" s="210">
        <v>38550</v>
      </c>
      <c r="L181" s="210">
        <v>41000</v>
      </c>
      <c r="M181" s="214">
        <v>26100</v>
      </c>
      <c r="N181" s="214">
        <v>29820</v>
      </c>
      <c r="O181" s="214">
        <v>33540</v>
      </c>
      <c r="P181" s="214">
        <v>37260</v>
      </c>
      <c r="Q181" s="214">
        <v>40260</v>
      </c>
      <c r="R181" s="214">
        <v>43260</v>
      </c>
      <c r="S181" s="214">
        <v>46260</v>
      </c>
      <c r="T181" s="214">
        <v>49200</v>
      </c>
      <c r="U181" t="s">
        <v>286</v>
      </c>
      <c r="V181" s="210">
        <v>22300</v>
      </c>
      <c r="W181" s="210">
        <v>25450</v>
      </c>
      <c r="X181" s="210">
        <v>28650</v>
      </c>
      <c r="Y181" s="210">
        <v>31800</v>
      </c>
      <c r="Z181" s="210">
        <v>34350</v>
      </c>
      <c r="AA181" s="210">
        <v>36900</v>
      </c>
      <c r="AB181" s="210">
        <v>39450</v>
      </c>
      <c r="AC181" s="210">
        <v>42000</v>
      </c>
      <c r="AD181" s="214">
        <v>26760</v>
      </c>
      <c r="AE181" s="214">
        <v>30540</v>
      </c>
      <c r="AF181" s="214">
        <v>34380</v>
      </c>
      <c r="AG181" s="214">
        <v>38160</v>
      </c>
      <c r="AH181" s="214">
        <v>41220</v>
      </c>
      <c r="AI181" s="214">
        <v>44280</v>
      </c>
      <c r="AJ181" s="214">
        <v>47340</v>
      </c>
      <c r="AK181" s="214">
        <v>50400</v>
      </c>
      <c r="AL181" t="s">
        <v>798</v>
      </c>
      <c r="AM181" t="s">
        <v>288</v>
      </c>
      <c r="AN181">
        <v>1</v>
      </c>
      <c r="AO181" t="s">
        <v>799</v>
      </c>
      <c r="AP181" t="s">
        <v>290</v>
      </c>
      <c r="AQ181">
        <v>355</v>
      </c>
    </row>
    <row r="182" spans="1:43">
      <c r="A182" t="str">
        <f t="shared" si="2"/>
        <v>5/30/2017 - 3/31/2018Ochiltree</v>
      </c>
      <c r="B182" t="s">
        <v>802</v>
      </c>
      <c r="C182" t="s">
        <v>229</v>
      </c>
      <c r="D182">
        <v>62800</v>
      </c>
      <c r="E182" s="210">
        <v>22000</v>
      </c>
      <c r="F182" s="210">
        <v>25150</v>
      </c>
      <c r="G182" s="210">
        <v>28300</v>
      </c>
      <c r="H182" s="210">
        <v>31400</v>
      </c>
      <c r="I182" s="210">
        <v>33950</v>
      </c>
      <c r="J182" s="210">
        <v>36450</v>
      </c>
      <c r="K182" s="210">
        <v>38950</v>
      </c>
      <c r="L182" s="210">
        <v>41450</v>
      </c>
      <c r="M182" s="214">
        <v>26400</v>
      </c>
      <c r="N182" s="214">
        <v>30180</v>
      </c>
      <c r="O182" s="214">
        <v>33960</v>
      </c>
      <c r="P182" s="214">
        <v>37680</v>
      </c>
      <c r="Q182" s="214">
        <v>40740</v>
      </c>
      <c r="R182" s="214">
        <v>43740</v>
      </c>
      <c r="S182" s="214">
        <v>46740</v>
      </c>
      <c r="T182" s="214">
        <v>49740</v>
      </c>
      <c r="U182" t="s">
        <v>286</v>
      </c>
      <c r="V182" s="210">
        <v>22500</v>
      </c>
      <c r="W182" s="210">
        <v>25700</v>
      </c>
      <c r="X182" s="210">
        <v>28900</v>
      </c>
      <c r="Y182" s="210">
        <v>32100</v>
      </c>
      <c r="Z182" s="210">
        <v>34700</v>
      </c>
      <c r="AA182" s="210">
        <v>37250</v>
      </c>
      <c r="AB182" s="210">
        <v>39850</v>
      </c>
      <c r="AC182" s="210">
        <v>42400</v>
      </c>
      <c r="AD182" s="214">
        <v>27000</v>
      </c>
      <c r="AE182" s="214">
        <v>30840</v>
      </c>
      <c r="AF182" s="214">
        <v>34680</v>
      </c>
      <c r="AG182" s="214">
        <v>38520</v>
      </c>
      <c r="AH182" s="214">
        <v>41640</v>
      </c>
      <c r="AI182" s="214">
        <v>44700</v>
      </c>
      <c r="AJ182" s="214">
        <v>47820</v>
      </c>
      <c r="AK182" s="214">
        <v>50880</v>
      </c>
      <c r="AL182" t="s">
        <v>801</v>
      </c>
      <c r="AM182" t="s">
        <v>288</v>
      </c>
      <c r="AN182">
        <v>0</v>
      </c>
      <c r="AO182" t="s">
        <v>802</v>
      </c>
      <c r="AP182" t="s">
        <v>290</v>
      </c>
      <c r="AQ182">
        <v>357</v>
      </c>
    </row>
    <row r="183" spans="1:43">
      <c r="A183" t="str">
        <f t="shared" si="2"/>
        <v>5/30/2017 - 3/31/2018Oldham</v>
      </c>
      <c r="B183" t="s">
        <v>805</v>
      </c>
      <c r="C183" t="s">
        <v>230</v>
      </c>
      <c r="D183">
        <v>71400</v>
      </c>
      <c r="E183" s="210">
        <v>24000</v>
      </c>
      <c r="F183" s="210">
        <v>27400</v>
      </c>
      <c r="G183" s="210">
        <v>30850</v>
      </c>
      <c r="H183" s="210">
        <v>34250</v>
      </c>
      <c r="I183" s="210">
        <v>37000</v>
      </c>
      <c r="J183" s="210">
        <v>39750</v>
      </c>
      <c r="K183" s="210">
        <v>42500</v>
      </c>
      <c r="L183" s="210">
        <v>45250</v>
      </c>
      <c r="M183" s="214">
        <v>28800</v>
      </c>
      <c r="N183" s="214">
        <v>32880</v>
      </c>
      <c r="O183" s="214">
        <v>37020</v>
      </c>
      <c r="P183" s="214">
        <v>41100</v>
      </c>
      <c r="Q183" s="214">
        <v>44400</v>
      </c>
      <c r="R183" s="214">
        <v>47700</v>
      </c>
      <c r="S183" s="214">
        <v>51000</v>
      </c>
      <c r="T183" s="214">
        <v>54300</v>
      </c>
      <c r="U183" t="s">
        <v>286</v>
      </c>
      <c r="V183" s="210">
        <v>25200</v>
      </c>
      <c r="W183" s="210">
        <v>28800</v>
      </c>
      <c r="X183" s="210">
        <v>32400</v>
      </c>
      <c r="Y183" s="210">
        <v>36000</v>
      </c>
      <c r="Z183" s="210">
        <v>38900</v>
      </c>
      <c r="AA183" s="210">
        <v>41800</v>
      </c>
      <c r="AB183" s="210">
        <v>44650</v>
      </c>
      <c r="AC183" s="210">
        <v>47550</v>
      </c>
      <c r="AD183" s="214">
        <v>30240</v>
      </c>
      <c r="AE183" s="214">
        <v>34560</v>
      </c>
      <c r="AF183" s="214">
        <v>38880</v>
      </c>
      <c r="AG183" s="214">
        <v>43200</v>
      </c>
      <c r="AH183" s="214">
        <v>46680</v>
      </c>
      <c r="AI183" s="214">
        <v>50160</v>
      </c>
      <c r="AJ183" s="214">
        <v>53580</v>
      </c>
      <c r="AK183" s="214">
        <v>57060</v>
      </c>
      <c r="AL183" t="s">
        <v>804</v>
      </c>
      <c r="AM183" t="s">
        <v>288</v>
      </c>
      <c r="AN183">
        <v>1</v>
      </c>
      <c r="AO183" t="s">
        <v>805</v>
      </c>
      <c r="AP183" t="s">
        <v>290</v>
      </c>
      <c r="AQ183">
        <v>359</v>
      </c>
    </row>
    <row r="184" spans="1:43">
      <c r="A184" t="str">
        <f t="shared" si="2"/>
        <v>5/30/2017 - 3/31/2018Orange</v>
      </c>
      <c r="B184" t="s">
        <v>807</v>
      </c>
      <c r="C184" t="s">
        <v>32</v>
      </c>
      <c r="D184">
        <v>55400</v>
      </c>
      <c r="E184" s="210">
        <v>19450</v>
      </c>
      <c r="F184" s="210">
        <v>22200</v>
      </c>
      <c r="G184" s="210">
        <v>25000</v>
      </c>
      <c r="H184" s="210">
        <v>27750</v>
      </c>
      <c r="I184" s="210">
        <v>30000</v>
      </c>
      <c r="J184" s="210">
        <v>32200</v>
      </c>
      <c r="K184" s="210">
        <v>34450</v>
      </c>
      <c r="L184" s="210">
        <v>36650</v>
      </c>
      <c r="M184" s="214">
        <v>23340</v>
      </c>
      <c r="N184" s="214">
        <v>26640</v>
      </c>
      <c r="O184" s="214">
        <v>30000</v>
      </c>
      <c r="P184" s="214">
        <v>33300</v>
      </c>
      <c r="Q184" s="214">
        <v>36000</v>
      </c>
      <c r="R184" s="214">
        <v>38640</v>
      </c>
      <c r="S184" s="214">
        <v>41340</v>
      </c>
      <c r="T184" s="214">
        <v>43980</v>
      </c>
      <c r="U184" t="s">
        <v>286</v>
      </c>
      <c r="V184" s="210">
        <v>20550</v>
      </c>
      <c r="W184" s="210">
        <v>23500</v>
      </c>
      <c r="X184" s="210">
        <v>26450</v>
      </c>
      <c r="Y184" s="210">
        <v>29350</v>
      </c>
      <c r="Z184" s="210">
        <v>31700</v>
      </c>
      <c r="AA184" s="210">
        <v>34050</v>
      </c>
      <c r="AB184" s="210">
        <v>36400</v>
      </c>
      <c r="AC184" s="210">
        <v>38750</v>
      </c>
      <c r="AD184" s="214">
        <v>24660</v>
      </c>
      <c r="AE184" s="214">
        <v>28200</v>
      </c>
      <c r="AF184" s="214">
        <v>31740</v>
      </c>
      <c r="AG184" s="214">
        <v>35220</v>
      </c>
      <c r="AH184" s="214">
        <v>38040</v>
      </c>
      <c r="AI184" s="214">
        <v>40860</v>
      </c>
      <c r="AJ184" s="214">
        <v>43680</v>
      </c>
      <c r="AK184" s="214">
        <v>46500</v>
      </c>
      <c r="AL184" t="s">
        <v>806</v>
      </c>
      <c r="AM184" t="s">
        <v>288</v>
      </c>
      <c r="AN184">
        <v>1</v>
      </c>
      <c r="AO184" t="s">
        <v>807</v>
      </c>
      <c r="AP184" t="s">
        <v>290</v>
      </c>
      <c r="AQ184">
        <v>361</v>
      </c>
    </row>
    <row r="185" spans="1:43">
      <c r="A185" t="str">
        <f t="shared" si="2"/>
        <v>5/30/2017 - 3/31/2018Palo Pinto</v>
      </c>
      <c r="B185" t="s">
        <v>810</v>
      </c>
      <c r="C185" t="s">
        <v>231</v>
      </c>
      <c r="D185">
        <v>52600</v>
      </c>
      <c r="E185" s="210">
        <v>19000</v>
      </c>
      <c r="F185" s="210">
        <v>21700</v>
      </c>
      <c r="G185" s="210">
        <v>24400</v>
      </c>
      <c r="H185" s="210">
        <v>27100</v>
      </c>
      <c r="I185" s="210">
        <v>29300</v>
      </c>
      <c r="J185" s="210">
        <v>31450</v>
      </c>
      <c r="K185" s="210">
        <v>33650</v>
      </c>
      <c r="L185" s="210">
        <v>35800</v>
      </c>
      <c r="M185" s="214">
        <v>22800</v>
      </c>
      <c r="N185" s="214">
        <v>26040</v>
      </c>
      <c r="O185" s="214">
        <v>29280</v>
      </c>
      <c r="P185" s="214">
        <v>32520</v>
      </c>
      <c r="Q185" s="214">
        <v>35160</v>
      </c>
      <c r="R185" s="214">
        <v>37740</v>
      </c>
      <c r="S185" s="214">
        <v>40380</v>
      </c>
      <c r="T185" s="214">
        <v>42960</v>
      </c>
      <c r="U185" t="s">
        <v>286</v>
      </c>
      <c r="V185" s="210">
        <v>19600</v>
      </c>
      <c r="W185" s="210">
        <v>22400</v>
      </c>
      <c r="X185" s="210">
        <v>25200</v>
      </c>
      <c r="Y185" s="210">
        <v>28000</v>
      </c>
      <c r="Z185" s="210">
        <v>30250</v>
      </c>
      <c r="AA185" s="210">
        <v>32500</v>
      </c>
      <c r="AB185" s="210">
        <v>34750</v>
      </c>
      <c r="AC185" s="210">
        <v>37000</v>
      </c>
      <c r="AD185" s="214">
        <v>23520</v>
      </c>
      <c r="AE185" s="214">
        <v>26880</v>
      </c>
      <c r="AF185" s="214">
        <v>30240</v>
      </c>
      <c r="AG185" s="214">
        <v>33600</v>
      </c>
      <c r="AH185" s="214">
        <v>36300</v>
      </c>
      <c r="AI185" s="214">
        <v>39000</v>
      </c>
      <c r="AJ185" s="214">
        <v>41700</v>
      </c>
      <c r="AK185" s="214">
        <v>44400</v>
      </c>
      <c r="AL185" t="s">
        <v>809</v>
      </c>
      <c r="AM185" t="s">
        <v>288</v>
      </c>
      <c r="AN185">
        <v>0</v>
      </c>
      <c r="AO185" t="s">
        <v>810</v>
      </c>
      <c r="AP185" t="s">
        <v>290</v>
      </c>
      <c r="AQ185">
        <v>363</v>
      </c>
    </row>
    <row r="186" spans="1:43">
      <c r="A186" t="str">
        <f t="shared" si="2"/>
        <v>5/30/2017 - 3/31/2018Panola</v>
      </c>
      <c r="B186" t="s">
        <v>813</v>
      </c>
      <c r="C186" t="s">
        <v>232</v>
      </c>
      <c r="D186">
        <v>64000</v>
      </c>
      <c r="E186" s="210">
        <v>22400</v>
      </c>
      <c r="F186" s="210">
        <v>25600</v>
      </c>
      <c r="G186" s="210">
        <v>28800</v>
      </c>
      <c r="H186" s="210">
        <v>32000</v>
      </c>
      <c r="I186" s="210">
        <v>34600</v>
      </c>
      <c r="J186" s="210">
        <v>37150</v>
      </c>
      <c r="K186" s="210">
        <v>39700</v>
      </c>
      <c r="L186" s="210">
        <v>42250</v>
      </c>
      <c r="M186" s="214">
        <v>26880</v>
      </c>
      <c r="N186" s="214">
        <v>30720</v>
      </c>
      <c r="O186" s="214">
        <v>34560</v>
      </c>
      <c r="P186" s="214">
        <v>38400</v>
      </c>
      <c r="Q186" s="214">
        <v>41520</v>
      </c>
      <c r="R186" s="214">
        <v>44580</v>
      </c>
      <c r="S186" s="214">
        <v>47640</v>
      </c>
      <c r="T186" s="214">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10">
        <v>25000</v>
      </c>
      <c r="F187" s="210">
        <v>28600</v>
      </c>
      <c r="G187" s="210">
        <v>32150</v>
      </c>
      <c r="H187" s="210">
        <v>35700</v>
      </c>
      <c r="I187" s="210">
        <v>38600</v>
      </c>
      <c r="J187" s="210">
        <v>41450</v>
      </c>
      <c r="K187" s="210">
        <v>44300</v>
      </c>
      <c r="L187" s="210">
        <v>47150</v>
      </c>
      <c r="M187" s="214">
        <v>30000</v>
      </c>
      <c r="N187" s="214">
        <v>34320</v>
      </c>
      <c r="O187" s="214">
        <v>38580</v>
      </c>
      <c r="P187" s="214">
        <v>42840</v>
      </c>
      <c r="Q187" s="214">
        <v>46320</v>
      </c>
      <c r="R187" s="214">
        <v>49740</v>
      </c>
      <c r="S187" s="214">
        <v>53160</v>
      </c>
      <c r="T187" s="214">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10">
        <v>19000</v>
      </c>
      <c r="F188" s="210">
        <v>21700</v>
      </c>
      <c r="G188" s="210">
        <v>24400</v>
      </c>
      <c r="H188" s="210">
        <v>27100</v>
      </c>
      <c r="I188" s="210">
        <v>29300</v>
      </c>
      <c r="J188" s="210">
        <v>31450</v>
      </c>
      <c r="K188" s="210">
        <v>33650</v>
      </c>
      <c r="L188" s="210">
        <v>35800</v>
      </c>
      <c r="M188" s="214">
        <v>22800</v>
      </c>
      <c r="N188" s="214">
        <v>26040</v>
      </c>
      <c r="O188" s="214">
        <v>29280</v>
      </c>
      <c r="P188" s="214">
        <v>32520</v>
      </c>
      <c r="Q188" s="214">
        <v>35160</v>
      </c>
      <c r="R188" s="214">
        <v>37740</v>
      </c>
      <c r="S188" s="214">
        <v>40380</v>
      </c>
      <c r="T188" s="214">
        <v>42960</v>
      </c>
      <c r="U188" t="s">
        <v>286</v>
      </c>
      <c r="V188" s="210">
        <v>19600</v>
      </c>
      <c r="W188" s="210">
        <v>22400</v>
      </c>
      <c r="X188" s="210">
        <v>25200</v>
      </c>
      <c r="Y188" s="210">
        <v>28000</v>
      </c>
      <c r="Z188" s="210">
        <v>30250</v>
      </c>
      <c r="AA188" s="210">
        <v>32500</v>
      </c>
      <c r="AB188" s="210">
        <v>34750</v>
      </c>
      <c r="AC188" s="210">
        <v>37000</v>
      </c>
      <c r="AD188" s="214">
        <v>23520</v>
      </c>
      <c r="AE188" s="214">
        <v>26880</v>
      </c>
      <c r="AF188" s="214">
        <v>30240</v>
      </c>
      <c r="AG188" s="214">
        <v>33600</v>
      </c>
      <c r="AH188" s="214">
        <v>36300</v>
      </c>
      <c r="AI188" s="214">
        <v>39000</v>
      </c>
      <c r="AJ188" s="214">
        <v>41700</v>
      </c>
      <c r="AK188" s="214">
        <v>44400</v>
      </c>
      <c r="AL188" t="s">
        <v>817</v>
      </c>
      <c r="AM188" t="s">
        <v>288</v>
      </c>
      <c r="AN188">
        <v>0</v>
      </c>
      <c r="AO188" t="s">
        <v>818</v>
      </c>
      <c r="AP188" t="s">
        <v>290</v>
      </c>
      <c r="AQ188">
        <v>369</v>
      </c>
    </row>
    <row r="189" spans="1:43">
      <c r="A189" t="str">
        <f t="shared" si="2"/>
        <v>5/30/2017 - 3/31/2018Pecos</v>
      </c>
      <c r="B189" t="s">
        <v>821</v>
      </c>
      <c r="C189" t="s">
        <v>234</v>
      </c>
      <c r="D189">
        <v>62800</v>
      </c>
      <c r="E189" s="210">
        <v>20900</v>
      </c>
      <c r="F189" s="210">
        <v>23900</v>
      </c>
      <c r="G189" s="210">
        <v>26900</v>
      </c>
      <c r="H189" s="210">
        <v>29850</v>
      </c>
      <c r="I189" s="210">
        <v>32250</v>
      </c>
      <c r="J189" s="210">
        <v>34650</v>
      </c>
      <c r="K189" s="210">
        <v>37050</v>
      </c>
      <c r="L189" s="210">
        <v>39450</v>
      </c>
      <c r="M189" s="214">
        <v>25080</v>
      </c>
      <c r="N189" s="214">
        <v>28680</v>
      </c>
      <c r="O189" s="214">
        <v>32280</v>
      </c>
      <c r="P189" s="214">
        <v>35820</v>
      </c>
      <c r="Q189" s="214">
        <v>38700</v>
      </c>
      <c r="R189" s="214">
        <v>41580</v>
      </c>
      <c r="S189" s="214">
        <v>44460</v>
      </c>
      <c r="T189" s="214">
        <v>47340</v>
      </c>
      <c r="U189" t="s">
        <v>286</v>
      </c>
      <c r="V189" s="210">
        <v>25500</v>
      </c>
      <c r="W189" s="210">
        <v>29150</v>
      </c>
      <c r="X189" s="210">
        <v>32800</v>
      </c>
      <c r="Y189" s="210">
        <v>36400</v>
      </c>
      <c r="Z189" s="210">
        <v>39350</v>
      </c>
      <c r="AA189" s="210">
        <v>42250</v>
      </c>
      <c r="AB189" s="210">
        <v>45150</v>
      </c>
      <c r="AC189" s="210">
        <v>48050</v>
      </c>
      <c r="AD189" s="214">
        <v>30600</v>
      </c>
      <c r="AE189" s="214">
        <v>34980</v>
      </c>
      <c r="AF189" s="214">
        <v>39360</v>
      </c>
      <c r="AG189" s="214">
        <v>43680</v>
      </c>
      <c r="AH189" s="214">
        <v>47220</v>
      </c>
      <c r="AI189" s="214">
        <v>50700</v>
      </c>
      <c r="AJ189" s="214">
        <v>54180</v>
      </c>
      <c r="AK189" s="214">
        <v>57660</v>
      </c>
      <c r="AL189" t="s">
        <v>820</v>
      </c>
      <c r="AM189" t="s">
        <v>288</v>
      </c>
      <c r="AN189">
        <v>0</v>
      </c>
      <c r="AO189" t="s">
        <v>821</v>
      </c>
      <c r="AP189" t="s">
        <v>290</v>
      </c>
      <c r="AQ189">
        <v>371</v>
      </c>
    </row>
    <row r="190" spans="1:43">
      <c r="A190" t="str">
        <f t="shared" si="2"/>
        <v>5/30/2017 - 3/31/2018Polk</v>
      </c>
      <c r="B190" t="s">
        <v>824</v>
      </c>
      <c r="C190" t="s">
        <v>235</v>
      </c>
      <c r="D190">
        <v>49400</v>
      </c>
      <c r="E190" s="210">
        <v>19000</v>
      </c>
      <c r="F190" s="210">
        <v>21700</v>
      </c>
      <c r="G190" s="210">
        <v>24400</v>
      </c>
      <c r="H190" s="210">
        <v>27100</v>
      </c>
      <c r="I190" s="210">
        <v>29300</v>
      </c>
      <c r="J190" s="210">
        <v>31450</v>
      </c>
      <c r="K190" s="210">
        <v>33650</v>
      </c>
      <c r="L190" s="210">
        <v>35800</v>
      </c>
      <c r="M190" s="214">
        <v>22800</v>
      </c>
      <c r="N190" s="214">
        <v>26040</v>
      </c>
      <c r="O190" s="214">
        <v>29280</v>
      </c>
      <c r="P190" s="214">
        <v>32520</v>
      </c>
      <c r="Q190" s="214">
        <v>35160</v>
      </c>
      <c r="R190" s="214">
        <v>37740</v>
      </c>
      <c r="S190" s="214">
        <v>40380</v>
      </c>
      <c r="T190" s="214">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10">
        <v>22900</v>
      </c>
      <c r="F191" s="210">
        <v>26150</v>
      </c>
      <c r="G191" s="210">
        <v>29400</v>
      </c>
      <c r="H191" s="210">
        <v>32650</v>
      </c>
      <c r="I191" s="210">
        <v>35300</v>
      </c>
      <c r="J191" s="210">
        <v>37900</v>
      </c>
      <c r="K191" s="210">
        <v>40500</v>
      </c>
      <c r="L191" s="210">
        <v>43100</v>
      </c>
      <c r="M191" s="214">
        <v>27480</v>
      </c>
      <c r="N191" s="214">
        <v>31380</v>
      </c>
      <c r="O191" s="214">
        <v>35280</v>
      </c>
      <c r="P191" s="214">
        <v>39180</v>
      </c>
      <c r="Q191" s="214">
        <v>42360</v>
      </c>
      <c r="R191" s="214">
        <v>45480</v>
      </c>
      <c r="S191" s="214">
        <v>48600</v>
      </c>
      <c r="T191" s="214">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10">
        <v>19000</v>
      </c>
      <c r="F192" s="210">
        <v>21700</v>
      </c>
      <c r="G192" s="210">
        <v>24400</v>
      </c>
      <c r="H192" s="210">
        <v>27100</v>
      </c>
      <c r="I192" s="210">
        <v>29300</v>
      </c>
      <c r="J192" s="210">
        <v>31450</v>
      </c>
      <c r="K192" s="210">
        <v>33650</v>
      </c>
      <c r="L192" s="210">
        <v>35800</v>
      </c>
      <c r="M192" s="214">
        <v>22800</v>
      </c>
      <c r="N192" s="214">
        <v>26040</v>
      </c>
      <c r="O192" s="214">
        <v>29280</v>
      </c>
      <c r="P192" s="214">
        <v>32520</v>
      </c>
      <c r="Q192" s="214">
        <v>35160</v>
      </c>
      <c r="R192" s="214">
        <v>37740</v>
      </c>
      <c r="S192" s="214">
        <v>40380</v>
      </c>
      <c r="T192" s="214">
        <v>42960</v>
      </c>
      <c r="U192" t="s">
        <v>286</v>
      </c>
      <c r="V192" s="210">
        <v>23850</v>
      </c>
      <c r="W192" s="210">
        <v>27250</v>
      </c>
      <c r="X192" s="210">
        <v>30650</v>
      </c>
      <c r="Y192" s="210">
        <v>34050</v>
      </c>
      <c r="Z192" s="210">
        <v>36800</v>
      </c>
      <c r="AA192" s="210">
        <v>39500</v>
      </c>
      <c r="AB192" s="210">
        <v>42250</v>
      </c>
      <c r="AC192" s="210">
        <v>44950</v>
      </c>
      <c r="AD192" s="214">
        <v>28620</v>
      </c>
      <c r="AE192" s="214">
        <v>32700</v>
      </c>
      <c r="AF192" s="214">
        <v>36780</v>
      </c>
      <c r="AG192" s="214">
        <v>40860</v>
      </c>
      <c r="AH192" s="214">
        <v>44160</v>
      </c>
      <c r="AI192" s="214">
        <v>47400</v>
      </c>
      <c r="AJ192" s="214">
        <v>50700</v>
      </c>
      <c r="AK192" s="214">
        <v>53940</v>
      </c>
      <c r="AL192" t="s">
        <v>828</v>
      </c>
      <c r="AM192" t="s">
        <v>288</v>
      </c>
      <c r="AN192">
        <v>0</v>
      </c>
      <c r="AO192" t="s">
        <v>829</v>
      </c>
      <c r="AP192" t="s">
        <v>290</v>
      </c>
      <c r="AQ192">
        <v>377</v>
      </c>
    </row>
    <row r="193" spans="1:43">
      <c r="A193" t="str">
        <f t="shared" si="2"/>
        <v>5/30/2017 - 3/31/2018Rains</v>
      </c>
      <c r="B193" t="s">
        <v>832</v>
      </c>
      <c r="C193" t="s">
        <v>237</v>
      </c>
      <c r="D193">
        <v>58300</v>
      </c>
      <c r="E193" s="210">
        <v>20450</v>
      </c>
      <c r="F193" s="210">
        <v>23350</v>
      </c>
      <c r="G193" s="210">
        <v>26250</v>
      </c>
      <c r="H193" s="210">
        <v>29150</v>
      </c>
      <c r="I193" s="210">
        <v>31500</v>
      </c>
      <c r="J193" s="210">
        <v>33850</v>
      </c>
      <c r="K193" s="210">
        <v>36150</v>
      </c>
      <c r="L193" s="210">
        <v>38500</v>
      </c>
      <c r="M193" s="214">
        <v>24540</v>
      </c>
      <c r="N193" s="214">
        <v>28020</v>
      </c>
      <c r="O193" s="214">
        <v>31500</v>
      </c>
      <c r="P193" s="214">
        <v>34980</v>
      </c>
      <c r="Q193" s="214">
        <v>37800</v>
      </c>
      <c r="R193" s="214">
        <v>40620</v>
      </c>
      <c r="S193" s="214">
        <v>43380</v>
      </c>
      <c r="T193" s="214">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10">
        <v>22900</v>
      </c>
      <c r="F194" s="210">
        <v>26150</v>
      </c>
      <c r="G194" s="210">
        <v>29400</v>
      </c>
      <c r="H194" s="210">
        <v>32650</v>
      </c>
      <c r="I194" s="210">
        <v>35300</v>
      </c>
      <c r="J194" s="210">
        <v>37900</v>
      </c>
      <c r="K194" s="210">
        <v>40500</v>
      </c>
      <c r="L194" s="210">
        <v>43100</v>
      </c>
      <c r="M194" s="214">
        <v>27480</v>
      </c>
      <c r="N194" s="214">
        <v>31380</v>
      </c>
      <c r="O194" s="214">
        <v>35280</v>
      </c>
      <c r="P194" s="214">
        <v>39180</v>
      </c>
      <c r="Q194" s="214">
        <v>42360</v>
      </c>
      <c r="R194" s="214">
        <v>45480</v>
      </c>
      <c r="S194" s="214">
        <v>48600</v>
      </c>
      <c r="T194" s="214">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10">
        <v>22450</v>
      </c>
      <c r="F195" s="210">
        <v>25650</v>
      </c>
      <c r="G195" s="210">
        <v>28850</v>
      </c>
      <c r="H195" s="210">
        <v>32050</v>
      </c>
      <c r="I195" s="210">
        <v>34650</v>
      </c>
      <c r="J195" s="210">
        <v>37200</v>
      </c>
      <c r="K195" s="210">
        <v>39750</v>
      </c>
      <c r="L195" s="210">
        <v>42350</v>
      </c>
      <c r="M195" s="214">
        <v>26940</v>
      </c>
      <c r="N195" s="214">
        <v>30780</v>
      </c>
      <c r="O195" s="214">
        <v>34620</v>
      </c>
      <c r="P195" s="214">
        <v>38460</v>
      </c>
      <c r="Q195" s="214">
        <v>41580</v>
      </c>
      <c r="R195" s="214">
        <v>44640</v>
      </c>
      <c r="S195" s="214">
        <v>47700</v>
      </c>
      <c r="T195" s="214">
        <v>50820</v>
      </c>
      <c r="U195" t="s">
        <v>286</v>
      </c>
      <c r="V195" s="210">
        <v>23600</v>
      </c>
      <c r="W195" s="210">
        <v>26950</v>
      </c>
      <c r="X195" s="210">
        <v>30300</v>
      </c>
      <c r="Y195" s="210">
        <v>33650</v>
      </c>
      <c r="Z195" s="210">
        <v>36350</v>
      </c>
      <c r="AA195" s="210">
        <v>39050</v>
      </c>
      <c r="AB195" s="210">
        <v>41750</v>
      </c>
      <c r="AC195" s="210">
        <v>44450</v>
      </c>
      <c r="AD195" s="214">
        <v>28320</v>
      </c>
      <c r="AE195" s="214">
        <v>32340</v>
      </c>
      <c r="AF195" s="214">
        <v>36360</v>
      </c>
      <c r="AG195" s="214">
        <v>40380</v>
      </c>
      <c r="AH195" s="214">
        <v>43620</v>
      </c>
      <c r="AI195" s="214">
        <v>46860</v>
      </c>
      <c r="AJ195" s="214">
        <v>50100</v>
      </c>
      <c r="AK195" s="214">
        <v>53340</v>
      </c>
      <c r="AL195" t="s">
        <v>836</v>
      </c>
      <c r="AM195" t="s">
        <v>288</v>
      </c>
      <c r="AN195">
        <v>0</v>
      </c>
      <c r="AO195" t="s">
        <v>837</v>
      </c>
      <c r="AP195" t="s">
        <v>290</v>
      </c>
      <c r="AQ195">
        <v>383</v>
      </c>
    </row>
    <row r="196" spans="1:43">
      <c r="A196" t="str">
        <f t="shared" si="2"/>
        <v>5/30/2017 - 3/31/2018Real</v>
      </c>
      <c r="B196" t="s">
        <v>840</v>
      </c>
      <c r="C196" t="s">
        <v>239</v>
      </c>
      <c r="D196">
        <v>42300</v>
      </c>
      <c r="E196" s="210">
        <v>19000</v>
      </c>
      <c r="F196" s="210">
        <v>21700</v>
      </c>
      <c r="G196" s="210">
        <v>24400</v>
      </c>
      <c r="H196" s="210">
        <v>27100</v>
      </c>
      <c r="I196" s="210">
        <v>29300</v>
      </c>
      <c r="J196" s="210">
        <v>31450</v>
      </c>
      <c r="K196" s="210">
        <v>33650</v>
      </c>
      <c r="L196" s="210">
        <v>35800</v>
      </c>
      <c r="M196" s="214">
        <v>22800</v>
      </c>
      <c r="N196" s="214">
        <v>26040</v>
      </c>
      <c r="O196" s="214">
        <v>29280</v>
      </c>
      <c r="P196" s="214">
        <v>32520</v>
      </c>
      <c r="Q196" s="214">
        <v>35160</v>
      </c>
      <c r="R196" s="214">
        <v>37740</v>
      </c>
      <c r="S196" s="214">
        <v>40380</v>
      </c>
      <c r="T196" s="214">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10">
        <v>19000</v>
      </c>
      <c r="F197" s="210">
        <v>21700</v>
      </c>
      <c r="G197" s="210">
        <v>24400</v>
      </c>
      <c r="H197" s="210">
        <v>27100</v>
      </c>
      <c r="I197" s="210">
        <v>29300</v>
      </c>
      <c r="J197" s="210">
        <v>31450</v>
      </c>
      <c r="K197" s="210">
        <v>33650</v>
      </c>
      <c r="L197" s="210">
        <v>35800</v>
      </c>
      <c r="M197" s="214">
        <v>22800</v>
      </c>
      <c r="N197" s="214">
        <v>26040</v>
      </c>
      <c r="O197" s="214">
        <v>29280</v>
      </c>
      <c r="P197" s="214">
        <v>32520</v>
      </c>
      <c r="Q197" s="214">
        <v>35160</v>
      </c>
      <c r="R197" s="214">
        <v>37740</v>
      </c>
      <c r="S197" s="214">
        <v>40380</v>
      </c>
      <c r="T197" s="214">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10">
        <v>19000</v>
      </c>
      <c r="F198" s="210">
        <v>21700</v>
      </c>
      <c r="G198" s="210">
        <v>24400</v>
      </c>
      <c r="H198" s="210">
        <v>27100</v>
      </c>
      <c r="I198" s="210">
        <v>29300</v>
      </c>
      <c r="J198" s="210">
        <v>31450</v>
      </c>
      <c r="K198" s="210">
        <v>33650</v>
      </c>
      <c r="L198" s="210">
        <v>35800</v>
      </c>
      <c r="M198" s="214">
        <v>22800</v>
      </c>
      <c r="N198" s="214">
        <v>26040</v>
      </c>
      <c r="O198" s="214">
        <v>29280</v>
      </c>
      <c r="P198" s="214">
        <v>32520</v>
      </c>
      <c r="Q198" s="214">
        <v>35160</v>
      </c>
      <c r="R198" s="214">
        <v>37740</v>
      </c>
      <c r="S198" s="214">
        <v>40380</v>
      </c>
      <c r="T198" s="214">
        <v>42960</v>
      </c>
      <c r="U198" t="s">
        <v>286</v>
      </c>
      <c r="V198" s="210">
        <v>26750</v>
      </c>
      <c r="W198" s="210">
        <v>30600</v>
      </c>
      <c r="X198" s="210">
        <v>34400</v>
      </c>
      <c r="Y198" s="210">
        <v>38200</v>
      </c>
      <c r="Z198" s="210">
        <v>41300</v>
      </c>
      <c r="AA198" s="210">
        <v>44350</v>
      </c>
      <c r="AB198" s="210">
        <v>47400</v>
      </c>
      <c r="AC198" s="210">
        <v>50450</v>
      </c>
      <c r="AD198" s="214">
        <v>32100</v>
      </c>
      <c r="AE198" s="214">
        <v>36720</v>
      </c>
      <c r="AF198" s="214">
        <v>41280</v>
      </c>
      <c r="AG198" s="214">
        <v>45840</v>
      </c>
      <c r="AH198" s="214">
        <v>49560</v>
      </c>
      <c r="AI198" s="214">
        <v>53220</v>
      </c>
      <c r="AJ198" s="214">
        <v>56880</v>
      </c>
      <c r="AK198" s="214">
        <v>60540</v>
      </c>
      <c r="AL198" t="s">
        <v>845</v>
      </c>
      <c r="AM198" t="s">
        <v>288</v>
      </c>
      <c r="AN198">
        <v>0</v>
      </c>
      <c r="AO198" t="s">
        <v>846</v>
      </c>
      <c r="AP198" t="s">
        <v>290</v>
      </c>
      <c r="AQ198">
        <v>389</v>
      </c>
    </row>
    <row r="199" spans="1:43">
      <c r="A199" t="str">
        <f t="shared" si="3"/>
        <v>5/30/2017 - 3/31/2018Refugio</v>
      </c>
      <c r="B199" t="s">
        <v>849</v>
      </c>
      <c r="C199" t="s">
        <v>242</v>
      </c>
      <c r="D199">
        <v>52500</v>
      </c>
      <c r="E199" s="210">
        <v>19000</v>
      </c>
      <c r="F199" s="210">
        <v>21700</v>
      </c>
      <c r="G199" s="210">
        <v>24400</v>
      </c>
      <c r="H199" s="210">
        <v>27100</v>
      </c>
      <c r="I199" s="210">
        <v>29300</v>
      </c>
      <c r="J199" s="210">
        <v>31450</v>
      </c>
      <c r="K199" s="210">
        <v>33650</v>
      </c>
      <c r="L199" s="210">
        <v>35800</v>
      </c>
      <c r="M199" s="214">
        <v>22800</v>
      </c>
      <c r="N199" s="214">
        <v>26040</v>
      </c>
      <c r="O199" s="214">
        <v>29280</v>
      </c>
      <c r="P199" s="214">
        <v>32520</v>
      </c>
      <c r="Q199" s="214">
        <v>35160</v>
      </c>
      <c r="R199" s="214">
        <v>37740</v>
      </c>
      <c r="S199" s="214">
        <v>40380</v>
      </c>
      <c r="T199" s="214">
        <v>42960</v>
      </c>
      <c r="U199" t="s">
        <v>286</v>
      </c>
      <c r="V199" s="210">
        <v>19700</v>
      </c>
      <c r="W199" s="210">
        <v>22500</v>
      </c>
      <c r="X199" s="210">
        <v>25300</v>
      </c>
      <c r="Y199" s="210">
        <v>28100</v>
      </c>
      <c r="Z199" s="210">
        <v>30350</v>
      </c>
      <c r="AA199" s="210">
        <v>32600</v>
      </c>
      <c r="AB199" s="210">
        <v>34850</v>
      </c>
      <c r="AC199" s="210">
        <v>37100</v>
      </c>
      <c r="AD199" s="214">
        <v>23640</v>
      </c>
      <c r="AE199" s="214">
        <v>27000</v>
      </c>
      <c r="AF199" s="214">
        <v>30360</v>
      </c>
      <c r="AG199" s="214">
        <v>33720</v>
      </c>
      <c r="AH199" s="214">
        <v>36420</v>
      </c>
      <c r="AI199" s="214">
        <v>39120</v>
      </c>
      <c r="AJ199" s="214">
        <v>41820</v>
      </c>
      <c r="AK199" s="214">
        <v>44520</v>
      </c>
      <c r="AL199" t="s">
        <v>848</v>
      </c>
      <c r="AM199" t="s">
        <v>288</v>
      </c>
      <c r="AN199">
        <v>0</v>
      </c>
      <c r="AO199" t="s">
        <v>849</v>
      </c>
      <c r="AP199" t="s">
        <v>290</v>
      </c>
      <c r="AQ199">
        <v>391</v>
      </c>
    </row>
    <row r="200" spans="1:43">
      <c r="A200" t="str">
        <f t="shared" si="3"/>
        <v>5/30/2017 - 3/31/2018Roberts</v>
      </c>
      <c r="B200" t="s">
        <v>852</v>
      </c>
      <c r="C200" t="s">
        <v>243</v>
      </c>
      <c r="D200">
        <v>87300</v>
      </c>
      <c r="E200" s="210">
        <v>29450</v>
      </c>
      <c r="F200" s="210">
        <v>33650</v>
      </c>
      <c r="G200" s="210">
        <v>37850</v>
      </c>
      <c r="H200" s="210">
        <v>42050</v>
      </c>
      <c r="I200" s="210">
        <v>45450</v>
      </c>
      <c r="J200" s="210">
        <v>48800</v>
      </c>
      <c r="K200" s="210">
        <v>52150</v>
      </c>
      <c r="L200" s="210">
        <v>55550</v>
      </c>
      <c r="M200" s="214">
        <v>35340</v>
      </c>
      <c r="N200" s="214">
        <v>40380</v>
      </c>
      <c r="O200" s="214">
        <v>45420</v>
      </c>
      <c r="P200" s="214">
        <v>50460</v>
      </c>
      <c r="Q200" s="214">
        <v>54540</v>
      </c>
      <c r="R200" s="214">
        <v>58560</v>
      </c>
      <c r="S200" s="214">
        <v>62580</v>
      </c>
      <c r="T200" s="214">
        <v>66660</v>
      </c>
      <c r="U200" t="s">
        <v>286</v>
      </c>
      <c r="V200" s="210">
        <v>30600</v>
      </c>
      <c r="W200" s="210">
        <v>34950</v>
      </c>
      <c r="X200" s="210">
        <v>39300</v>
      </c>
      <c r="Y200" s="210">
        <v>43650</v>
      </c>
      <c r="Z200" s="210">
        <v>47150</v>
      </c>
      <c r="AA200" s="210">
        <v>50650</v>
      </c>
      <c r="AB200" s="210">
        <v>54150</v>
      </c>
      <c r="AC200" s="210">
        <v>57650</v>
      </c>
      <c r="AD200" s="214">
        <v>36720</v>
      </c>
      <c r="AE200" s="214">
        <v>41940</v>
      </c>
      <c r="AF200" s="214">
        <v>47160</v>
      </c>
      <c r="AG200" s="214">
        <v>52380</v>
      </c>
      <c r="AH200" s="214">
        <v>56580</v>
      </c>
      <c r="AI200" s="214">
        <v>60780</v>
      </c>
      <c r="AJ200" s="214">
        <v>64980</v>
      </c>
      <c r="AK200" s="214">
        <v>69180</v>
      </c>
      <c r="AL200" t="s">
        <v>851</v>
      </c>
      <c r="AM200" t="s">
        <v>288</v>
      </c>
      <c r="AN200">
        <v>0</v>
      </c>
      <c r="AO200" t="s">
        <v>852</v>
      </c>
      <c r="AP200" t="s">
        <v>290</v>
      </c>
      <c r="AQ200">
        <v>393</v>
      </c>
    </row>
    <row r="201" spans="1:43">
      <c r="A201" t="str">
        <f t="shared" si="3"/>
        <v>5/30/2017 - 3/31/2018Robertson</v>
      </c>
      <c r="B201" t="s">
        <v>854</v>
      </c>
      <c r="C201" t="s">
        <v>36</v>
      </c>
      <c r="D201">
        <v>60400</v>
      </c>
      <c r="E201" s="210">
        <v>21150</v>
      </c>
      <c r="F201" s="210">
        <v>24200</v>
      </c>
      <c r="G201" s="210">
        <v>27200</v>
      </c>
      <c r="H201" s="210">
        <v>30200</v>
      </c>
      <c r="I201" s="210">
        <v>32650</v>
      </c>
      <c r="J201" s="210">
        <v>35050</v>
      </c>
      <c r="K201" s="210">
        <v>37450</v>
      </c>
      <c r="L201" s="210">
        <v>39900</v>
      </c>
      <c r="M201" s="214">
        <v>25380</v>
      </c>
      <c r="N201" s="214">
        <v>29040</v>
      </c>
      <c r="O201" s="214">
        <v>32640</v>
      </c>
      <c r="P201" s="214">
        <v>36240</v>
      </c>
      <c r="Q201" s="214">
        <v>39180</v>
      </c>
      <c r="R201" s="214">
        <v>42060</v>
      </c>
      <c r="S201" s="214">
        <v>44940</v>
      </c>
      <c r="T201" s="214">
        <v>47880</v>
      </c>
      <c r="U201" t="s">
        <v>286</v>
      </c>
      <c r="V201" s="210">
        <v>21700</v>
      </c>
      <c r="W201" s="210">
        <v>24800</v>
      </c>
      <c r="X201" s="210">
        <v>27900</v>
      </c>
      <c r="Y201" s="210">
        <v>31000</v>
      </c>
      <c r="Z201" s="210">
        <v>33500</v>
      </c>
      <c r="AA201" s="210">
        <v>36000</v>
      </c>
      <c r="AB201" s="210">
        <v>38450</v>
      </c>
      <c r="AC201" s="210">
        <v>40950</v>
      </c>
      <c r="AD201" s="214">
        <v>26040</v>
      </c>
      <c r="AE201" s="214">
        <v>29760</v>
      </c>
      <c r="AF201" s="214">
        <v>33480</v>
      </c>
      <c r="AG201" s="214">
        <v>37200</v>
      </c>
      <c r="AH201" s="214">
        <v>40200</v>
      </c>
      <c r="AI201" s="214">
        <v>43200</v>
      </c>
      <c r="AJ201" s="214">
        <v>46140</v>
      </c>
      <c r="AK201" s="214">
        <v>49140</v>
      </c>
      <c r="AL201" t="s">
        <v>853</v>
      </c>
      <c r="AM201" t="s">
        <v>288</v>
      </c>
      <c r="AN201">
        <v>1</v>
      </c>
      <c r="AO201" t="s">
        <v>854</v>
      </c>
      <c r="AP201" t="s">
        <v>290</v>
      </c>
      <c r="AQ201">
        <v>395</v>
      </c>
    </row>
    <row r="202" spans="1:43">
      <c r="A202" t="str">
        <f t="shared" si="3"/>
        <v>5/30/2017 - 3/31/2018Rockwall</v>
      </c>
      <c r="B202" t="s">
        <v>856</v>
      </c>
      <c r="C202" t="s">
        <v>49</v>
      </c>
      <c r="D202">
        <v>73400</v>
      </c>
      <c r="E202" s="210">
        <v>25700</v>
      </c>
      <c r="F202" s="210">
        <v>29400</v>
      </c>
      <c r="G202" s="210">
        <v>33050</v>
      </c>
      <c r="H202" s="210">
        <v>36700</v>
      </c>
      <c r="I202" s="210">
        <v>39650</v>
      </c>
      <c r="J202" s="210">
        <v>42600</v>
      </c>
      <c r="K202" s="210">
        <v>45550</v>
      </c>
      <c r="L202" s="210">
        <v>48450</v>
      </c>
      <c r="M202" s="214">
        <v>30840</v>
      </c>
      <c r="N202" s="214">
        <v>35280</v>
      </c>
      <c r="O202" s="214">
        <v>39660</v>
      </c>
      <c r="P202" s="214">
        <v>44040</v>
      </c>
      <c r="Q202" s="214">
        <v>47580</v>
      </c>
      <c r="R202" s="214">
        <v>51120</v>
      </c>
      <c r="S202" s="214">
        <v>54660</v>
      </c>
      <c r="T202" s="214">
        <v>58140</v>
      </c>
      <c r="U202" t="s">
        <v>286</v>
      </c>
      <c r="V202" s="210">
        <v>26400</v>
      </c>
      <c r="W202" s="210">
        <v>30150</v>
      </c>
      <c r="X202" s="210">
        <v>33900</v>
      </c>
      <c r="Y202" s="210">
        <v>37650</v>
      </c>
      <c r="Z202" s="210">
        <v>40700</v>
      </c>
      <c r="AA202" s="210">
        <v>43700</v>
      </c>
      <c r="AB202" s="210">
        <v>46700</v>
      </c>
      <c r="AC202" s="210">
        <v>49700</v>
      </c>
      <c r="AD202" s="214">
        <v>31680</v>
      </c>
      <c r="AE202" s="214">
        <v>36180</v>
      </c>
      <c r="AF202" s="214">
        <v>40680</v>
      </c>
      <c r="AG202" s="214">
        <v>45180</v>
      </c>
      <c r="AH202" s="214">
        <v>48840</v>
      </c>
      <c r="AI202" s="214">
        <v>52440</v>
      </c>
      <c r="AJ202" s="214">
        <v>56040</v>
      </c>
      <c r="AK202" s="214">
        <v>59640</v>
      </c>
      <c r="AL202" t="s">
        <v>855</v>
      </c>
      <c r="AM202" t="s">
        <v>288</v>
      </c>
      <c r="AN202">
        <v>1</v>
      </c>
      <c r="AO202" t="s">
        <v>856</v>
      </c>
      <c r="AP202" t="s">
        <v>290</v>
      </c>
      <c r="AQ202">
        <v>397</v>
      </c>
    </row>
    <row r="203" spans="1:43">
      <c r="A203" t="str">
        <f t="shared" si="3"/>
        <v>5/30/2017 - 3/31/2018Runnels</v>
      </c>
      <c r="B203" t="s">
        <v>859</v>
      </c>
      <c r="C203" t="s">
        <v>244</v>
      </c>
      <c r="D203">
        <v>48100</v>
      </c>
      <c r="E203" s="210">
        <v>19000</v>
      </c>
      <c r="F203" s="210">
        <v>21700</v>
      </c>
      <c r="G203" s="210">
        <v>24400</v>
      </c>
      <c r="H203" s="210">
        <v>27100</v>
      </c>
      <c r="I203" s="210">
        <v>29300</v>
      </c>
      <c r="J203" s="210">
        <v>31450</v>
      </c>
      <c r="K203" s="210">
        <v>33650</v>
      </c>
      <c r="L203" s="210">
        <v>35800</v>
      </c>
      <c r="M203" s="214">
        <v>22800</v>
      </c>
      <c r="N203" s="214">
        <v>26040</v>
      </c>
      <c r="O203" s="214">
        <v>29280</v>
      </c>
      <c r="P203" s="214">
        <v>32520</v>
      </c>
      <c r="Q203" s="214">
        <v>35160</v>
      </c>
      <c r="R203" s="214">
        <v>37740</v>
      </c>
      <c r="S203" s="214">
        <v>40380</v>
      </c>
      <c r="T203" s="214">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10">
        <v>20350</v>
      </c>
      <c r="F204" s="210">
        <v>23250</v>
      </c>
      <c r="G204" s="210">
        <v>26150</v>
      </c>
      <c r="H204" s="210">
        <v>29050</v>
      </c>
      <c r="I204" s="210">
        <v>31400</v>
      </c>
      <c r="J204" s="210">
        <v>33700</v>
      </c>
      <c r="K204" s="210">
        <v>36050</v>
      </c>
      <c r="L204" s="210">
        <v>38350</v>
      </c>
      <c r="M204" s="214">
        <v>24420</v>
      </c>
      <c r="N204" s="214">
        <v>27900</v>
      </c>
      <c r="O204" s="214">
        <v>31380</v>
      </c>
      <c r="P204" s="214">
        <v>34860</v>
      </c>
      <c r="Q204" s="214">
        <v>37680</v>
      </c>
      <c r="R204" s="214">
        <v>40440</v>
      </c>
      <c r="S204" s="214">
        <v>43260</v>
      </c>
      <c r="T204" s="214">
        <v>46020</v>
      </c>
      <c r="U204" t="s">
        <v>286</v>
      </c>
      <c r="V204" s="210">
        <v>20750</v>
      </c>
      <c r="W204" s="210">
        <v>23700</v>
      </c>
      <c r="X204" s="210">
        <v>26650</v>
      </c>
      <c r="Y204" s="210">
        <v>29600</v>
      </c>
      <c r="Z204" s="210">
        <v>32000</v>
      </c>
      <c r="AA204" s="210">
        <v>34350</v>
      </c>
      <c r="AB204" s="210">
        <v>36750</v>
      </c>
      <c r="AC204" s="210">
        <v>39100</v>
      </c>
      <c r="AD204" s="214">
        <v>24900</v>
      </c>
      <c r="AE204" s="214">
        <v>28440</v>
      </c>
      <c r="AF204" s="214">
        <v>31980</v>
      </c>
      <c r="AG204" s="214">
        <v>35520</v>
      </c>
      <c r="AH204" s="214">
        <v>38400</v>
      </c>
      <c r="AI204" s="214">
        <v>41220</v>
      </c>
      <c r="AJ204" s="214">
        <v>44100</v>
      </c>
      <c r="AK204" s="214">
        <v>46920</v>
      </c>
      <c r="AL204" t="s">
        <v>861</v>
      </c>
      <c r="AM204" t="s">
        <v>288</v>
      </c>
      <c r="AN204">
        <v>1</v>
      </c>
      <c r="AO204" t="s">
        <v>862</v>
      </c>
      <c r="AP204" t="s">
        <v>290</v>
      </c>
      <c r="AQ204">
        <v>401</v>
      </c>
    </row>
    <row r="205" spans="1:43">
      <c r="A205" t="str">
        <f t="shared" si="3"/>
        <v>5/30/2017 - 3/31/2018Sabine</v>
      </c>
      <c r="B205" t="s">
        <v>865</v>
      </c>
      <c r="C205" t="s">
        <v>246</v>
      </c>
      <c r="D205">
        <v>40500</v>
      </c>
      <c r="E205" s="210">
        <v>19000</v>
      </c>
      <c r="F205" s="210">
        <v>21700</v>
      </c>
      <c r="G205" s="210">
        <v>24400</v>
      </c>
      <c r="H205" s="210">
        <v>27100</v>
      </c>
      <c r="I205" s="210">
        <v>29300</v>
      </c>
      <c r="J205" s="210">
        <v>31450</v>
      </c>
      <c r="K205" s="210">
        <v>33650</v>
      </c>
      <c r="L205" s="210">
        <v>35800</v>
      </c>
      <c r="M205" s="214">
        <v>22800</v>
      </c>
      <c r="N205" s="214">
        <v>26040</v>
      </c>
      <c r="O205" s="214">
        <v>29280</v>
      </c>
      <c r="P205" s="214">
        <v>32520</v>
      </c>
      <c r="Q205" s="214">
        <v>35160</v>
      </c>
      <c r="R205" s="214">
        <v>37740</v>
      </c>
      <c r="S205" s="214">
        <v>40380</v>
      </c>
      <c r="T205" s="214">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10">
        <v>19000</v>
      </c>
      <c r="F206" s="210">
        <v>21700</v>
      </c>
      <c r="G206" s="210">
        <v>24400</v>
      </c>
      <c r="H206" s="210">
        <v>27100</v>
      </c>
      <c r="I206" s="210">
        <v>29300</v>
      </c>
      <c r="J206" s="210">
        <v>31450</v>
      </c>
      <c r="K206" s="210">
        <v>33650</v>
      </c>
      <c r="L206" s="210">
        <v>35800</v>
      </c>
      <c r="M206" s="214">
        <v>22800</v>
      </c>
      <c r="N206" s="214">
        <v>26040</v>
      </c>
      <c r="O206" s="214">
        <v>29280</v>
      </c>
      <c r="P206" s="214">
        <v>32520</v>
      </c>
      <c r="Q206" s="214">
        <v>35160</v>
      </c>
      <c r="R206" s="214">
        <v>37740</v>
      </c>
      <c r="S206" s="214">
        <v>40380</v>
      </c>
      <c r="T206" s="214">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10">
        <v>21950</v>
      </c>
      <c r="F207" s="210">
        <v>25100</v>
      </c>
      <c r="G207" s="210">
        <v>28250</v>
      </c>
      <c r="H207" s="210">
        <v>31350</v>
      </c>
      <c r="I207" s="210">
        <v>33900</v>
      </c>
      <c r="J207" s="210">
        <v>36400</v>
      </c>
      <c r="K207" s="210">
        <v>38900</v>
      </c>
      <c r="L207" s="210">
        <v>41400</v>
      </c>
      <c r="M207" s="214">
        <v>26340</v>
      </c>
      <c r="N207" s="214">
        <v>30120</v>
      </c>
      <c r="O207" s="214">
        <v>33900</v>
      </c>
      <c r="P207" s="214">
        <v>37620</v>
      </c>
      <c r="Q207" s="214">
        <v>40680</v>
      </c>
      <c r="R207" s="214">
        <v>43680</v>
      </c>
      <c r="S207" s="214">
        <v>46680</v>
      </c>
      <c r="T207" s="214">
        <v>49680</v>
      </c>
      <c r="U207" t="s">
        <v>286</v>
      </c>
      <c r="V207" s="210">
        <v>24300</v>
      </c>
      <c r="W207" s="210">
        <v>27750</v>
      </c>
      <c r="X207" s="210">
        <v>31200</v>
      </c>
      <c r="Y207" s="210">
        <v>34650</v>
      </c>
      <c r="Z207" s="210">
        <v>37450</v>
      </c>
      <c r="AA207" s="210">
        <v>40200</v>
      </c>
      <c r="AB207" s="210">
        <v>43000</v>
      </c>
      <c r="AC207" s="210">
        <v>45750</v>
      </c>
      <c r="AD207" s="214">
        <v>29160</v>
      </c>
      <c r="AE207" s="214">
        <v>33300</v>
      </c>
      <c r="AF207" s="214">
        <v>37440</v>
      </c>
      <c r="AG207" s="214">
        <v>41580</v>
      </c>
      <c r="AH207" s="214">
        <v>44940</v>
      </c>
      <c r="AI207" s="214">
        <v>48240</v>
      </c>
      <c r="AJ207" s="214">
        <v>51600</v>
      </c>
      <c r="AK207" s="214">
        <v>54900</v>
      </c>
      <c r="AL207" t="s">
        <v>869</v>
      </c>
      <c r="AM207" t="s">
        <v>288</v>
      </c>
      <c r="AN207">
        <v>0</v>
      </c>
      <c r="AO207" t="s">
        <v>870</v>
      </c>
      <c r="AP207" t="s">
        <v>290</v>
      </c>
      <c r="AQ207">
        <v>407</v>
      </c>
    </row>
    <row r="208" spans="1:43">
      <c r="A208" t="str">
        <f t="shared" si="3"/>
        <v>5/30/2017 - 3/31/2018San Patricio</v>
      </c>
      <c r="B208" t="s">
        <v>872</v>
      </c>
      <c r="C208" t="s">
        <v>39</v>
      </c>
      <c r="D208">
        <v>63100</v>
      </c>
      <c r="E208" s="210">
        <v>21750</v>
      </c>
      <c r="F208" s="210">
        <v>24850</v>
      </c>
      <c r="G208" s="210">
        <v>27950</v>
      </c>
      <c r="H208" s="210">
        <v>31050</v>
      </c>
      <c r="I208" s="210">
        <v>33550</v>
      </c>
      <c r="J208" s="210">
        <v>36050</v>
      </c>
      <c r="K208" s="210">
        <v>38550</v>
      </c>
      <c r="L208" s="210">
        <v>41000</v>
      </c>
      <c r="M208" s="214">
        <v>26100</v>
      </c>
      <c r="N208" s="214">
        <v>29820</v>
      </c>
      <c r="O208" s="214">
        <v>33540</v>
      </c>
      <c r="P208" s="214">
        <v>37260</v>
      </c>
      <c r="Q208" s="214">
        <v>40260</v>
      </c>
      <c r="R208" s="214">
        <v>43260</v>
      </c>
      <c r="S208" s="214">
        <v>46260</v>
      </c>
      <c r="T208" s="214">
        <v>49200</v>
      </c>
      <c r="U208" t="s">
        <v>286</v>
      </c>
      <c r="V208" s="210">
        <v>22300</v>
      </c>
      <c r="W208" s="210">
        <v>25450</v>
      </c>
      <c r="X208" s="210">
        <v>28650</v>
      </c>
      <c r="Y208" s="210">
        <v>31800</v>
      </c>
      <c r="Z208" s="210">
        <v>34350</v>
      </c>
      <c r="AA208" s="210">
        <v>36900</v>
      </c>
      <c r="AB208" s="210">
        <v>39450</v>
      </c>
      <c r="AC208" s="210">
        <v>42000</v>
      </c>
      <c r="AD208" s="214">
        <v>26760</v>
      </c>
      <c r="AE208" s="214">
        <v>30540</v>
      </c>
      <c r="AF208" s="214">
        <v>34380</v>
      </c>
      <c r="AG208" s="214">
        <v>38160</v>
      </c>
      <c r="AH208" s="214">
        <v>41220</v>
      </c>
      <c r="AI208" s="214">
        <v>44280</v>
      </c>
      <c r="AJ208" s="214">
        <v>47340</v>
      </c>
      <c r="AK208" s="214">
        <v>50400</v>
      </c>
      <c r="AL208" t="s">
        <v>871</v>
      </c>
      <c r="AM208" t="s">
        <v>288</v>
      </c>
      <c r="AN208">
        <v>1</v>
      </c>
      <c r="AO208" t="s">
        <v>872</v>
      </c>
      <c r="AP208" t="s">
        <v>290</v>
      </c>
      <c r="AQ208">
        <v>409</v>
      </c>
    </row>
    <row r="209" spans="1:43">
      <c r="A209" t="str">
        <f t="shared" si="3"/>
        <v>5/30/2017 - 3/31/2018San Saba</v>
      </c>
      <c r="B209" t="s">
        <v>875</v>
      </c>
      <c r="C209" t="s">
        <v>248</v>
      </c>
      <c r="D209">
        <v>45800</v>
      </c>
      <c r="E209" s="210">
        <v>19000</v>
      </c>
      <c r="F209" s="210">
        <v>21700</v>
      </c>
      <c r="G209" s="210">
        <v>24400</v>
      </c>
      <c r="H209" s="210">
        <v>27100</v>
      </c>
      <c r="I209" s="210">
        <v>29300</v>
      </c>
      <c r="J209" s="210">
        <v>31450</v>
      </c>
      <c r="K209" s="210">
        <v>33650</v>
      </c>
      <c r="L209" s="210">
        <v>35800</v>
      </c>
      <c r="M209" s="214">
        <v>22800</v>
      </c>
      <c r="N209" s="214">
        <v>26040</v>
      </c>
      <c r="O209" s="214">
        <v>29280</v>
      </c>
      <c r="P209" s="214">
        <v>32520</v>
      </c>
      <c r="Q209" s="214">
        <v>35160</v>
      </c>
      <c r="R209" s="214">
        <v>37740</v>
      </c>
      <c r="S209" s="214">
        <v>40380</v>
      </c>
      <c r="T209" s="214">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10">
        <v>22550</v>
      </c>
      <c r="F210" s="210">
        <v>25750</v>
      </c>
      <c r="G210" s="210">
        <v>28950</v>
      </c>
      <c r="H210" s="210">
        <v>32150</v>
      </c>
      <c r="I210" s="210">
        <v>34750</v>
      </c>
      <c r="J210" s="210">
        <v>37300</v>
      </c>
      <c r="K210" s="210">
        <v>39900</v>
      </c>
      <c r="L210" s="210">
        <v>42450</v>
      </c>
      <c r="M210" s="214">
        <v>27060</v>
      </c>
      <c r="N210" s="214">
        <v>30900</v>
      </c>
      <c r="O210" s="214">
        <v>34740</v>
      </c>
      <c r="P210" s="214">
        <v>38580</v>
      </c>
      <c r="Q210" s="214">
        <v>41700</v>
      </c>
      <c r="R210" s="214">
        <v>44760</v>
      </c>
      <c r="S210" s="214">
        <v>47880</v>
      </c>
      <c r="T210" s="214">
        <v>50940</v>
      </c>
      <c r="U210" t="s">
        <v>286</v>
      </c>
      <c r="V210" s="210">
        <v>25350</v>
      </c>
      <c r="W210" s="210">
        <v>29000</v>
      </c>
      <c r="X210" s="210">
        <v>32600</v>
      </c>
      <c r="Y210" s="210">
        <v>36200</v>
      </c>
      <c r="Z210" s="210">
        <v>39100</v>
      </c>
      <c r="AA210" s="210">
        <v>42000</v>
      </c>
      <c r="AB210" s="210">
        <v>44900</v>
      </c>
      <c r="AC210" s="210">
        <v>47800</v>
      </c>
      <c r="AD210" s="214">
        <v>30420</v>
      </c>
      <c r="AE210" s="214">
        <v>34800</v>
      </c>
      <c r="AF210" s="214">
        <v>39120</v>
      </c>
      <c r="AG210" s="214">
        <v>43440</v>
      </c>
      <c r="AH210" s="214">
        <v>46920</v>
      </c>
      <c r="AI210" s="214">
        <v>50400</v>
      </c>
      <c r="AJ210" s="214">
        <v>53880</v>
      </c>
      <c r="AK210" s="214">
        <v>57360</v>
      </c>
      <c r="AL210" t="s">
        <v>877</v>
      </c>
      <c r="AM210" t="s">
        <v>288</v>
      </c>
      <c r="AN210">
        <v>0</v>
      </c>
      <c r="AO210" t="s">
        <v>878</v>
      </c>
      <c r="AP210" t="s">
        <v>290</v>
      </c>
      <c r="AQ210">
        <v>413</v>
      </c>
    </row>
    <row r="211" spans="1:43">
      <c r="A211" t="str">
        <f t="shared" si="3"/>
        <v>5/30/2017 - 3/31/2018Scurry</v>
      </c>
      <c r="B211" t="s">
        <v>881</v>
      </c>
      <c r="C211" t="s">
        <v>250</v>
      </c>
      <c r="D211">
        <v>61000</v>
      </c>
      <c r="E211" s="210">
        <v>21350</v>
      </c>
      <c r="F211" s="210">
        <v>24400</v>
      </c>
      <c r="G211" s="210">
        <v>27450</v>
      </c>
      <c r="H211" s="210">
        <v>30500</v>
      </c>
      <c r="I211" s="210">
        <v>32950</v>
      </c>
      <c r="J211" s="210">
        <v>35400</v>
      </c>
      <c r="K211" s="210">
        <v>37850</v>
      </c>
      <c r="L211" s="210">
        <v>40300</v>
      </c>
      <c r="M211" s="214">
        <v>25620</v>
      </c>
      <c r="N211" s="214">
        <v>29280</v>
      </c>
      <c r="O211" s="214">
        <v>32940</v>
      </c>
      <c r="P211" s="214">
        <v>36600</v>
      </c>
      <c r="Q211" s="214">
        <v>39540</v>
      </c>
      <c r="R211" s="214">
        <v>42480</v>
      </c>
      <c r="S211" s="214">
        <v>45420</v>
      </c>
      <c r="T211" s="214">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10">
        <v>21850</v>
      </c>
      <c r="F212" s="210">
        <v>25000</v>
      </c>
      <c r="G212" s="210">
        <v>28100</v>
      </c>
      <c r="H212" s="210">
        <v>31200</v>
      </c>
      <c r="I212" s="210">
        <v>33700</v>
      </c>
      <c r="J212" s="210">
        <v>36200</v>
      </c>
      <c r="K212" s="210">
        <v>38700</v>
      </c>
      <c r="L212" s="210">
        <v>41200</v>
      </c>
      <c r="M212" s="214">
        <v>26220</v>
      </c>
      <c r="N212" s="214">
        <v>30000</v>
      </c>
      <c r="O212" s="214">
        <v>33720</v>
      </c>
      <c r="P212" s="214">
        <v>37440</v>
      </c>
      <c r="Q212" s="214">
        <v>40440</v>
      </c>
      <c r="R212" s="214">
        <v>43440</v>
      </c>
      <c r="S212" s="214">
        <v>46440</v>
      </c>
      <c r="T212" s="214">
        <v>49440</v>
      </c>
      <c r="U212" t="s">
        <v>286</v>
      </c>
      <c r="V212" s="210">
        <v>22350</v>
      </c>
      <c r="W212" s="210">
        <v>25550</v>
      </c>
      <c r="X212" s="210">
        <v>28750</v>
      </c>
      <c r="Y212" s="210">
        <v>31900</v>
      </c>
      <c r="Z212" s="210">
        <v>34500</v>
      </c>
      <c r="AA212" s="210">
        <v>37050</v>
      </c>
      <c r="AB212" s="210">
        <v>39600</v>
      </c>
      <c r="AC212" s="210">
        <v>42150</v>
      </c>
      <c r="AD212" s="214">
        <v>26820</v>
      </c>
      <c r="AE212" s="214">
        <v>30660</v>
      </c>
      <c r="AF212" s="214">
        <v>34500</v>
      </c>
      <c r="AG212" s="214">
        <v>38280</v>
      </c>
      <c r="AH212" s="214">
        <v>41400</v>
      </c>
      <c r="AI212" s="214">
        <v>44460</v>
      </c>
      <c r="AJ212" s="214">
        <v>47520</v>
      </c>
      <c r="AK212" s="214">
        <v>50580</v>
      </c>
      <c r="AL212" t="s">
        <v>883</v>
      </c>
      <c r="AM212" t="s">
        <v>288</v>
      </c>
      <c r="AN212">
        <v>0</v>
      </c>
      <c r="AO212" t="s">
        <v>884</v>
      </c>
      <c r="AP212" t="s">
        <v>290</v>
      </c>
      <c r="AQ212">
        <v>417</v>
      </c>
    </row>
    <row r="213" spans="1:43">
      <c r="A213" t="str">
        <f t="shared" si="3"/>
        <v>5/30/2017 - 3/31/2018Shelby</v>
      </c>
      <c r="B213" t="s">
        <v>887</v>
      </c>
      <c r="C213" t="s">
        <v>252</v>
      </c>
      <c r="D213">
        <v>46000</v>
      </c>
      <c r="E213" s="210">
        <v>19000</v>
      </c>
      <c r="F213" s="210">
        <v>21700</v>
      </c>
      <c r="G213" s="210">
        <v>24400</v>
      </c>
      <c r="H213" s="210">
        <v>27100</v>
      </c>
      <c r="I213" s="210">
        <v>29300</v>
      </c>
      <c r="J213" s="210">
        <v>31450</v>
      </c>
      <c r="K213" s="210">
        <v>33650</v>
      </c>
      <c r="L213" s="210">
        <v>35800</v>
      </c>
      <c r="M213" s="214">
        <v>22800</v>
      </c>
      <c r="N213" s="214">
        <v>26040</v>
      </c>
      <c r="O213" s="214">
        <v>29280</v>
      </c>
      <c r="P213" s="214">
        <v>32520</v>
      </c>
      <c r="Q213" s="214">
        <v>35160</v>
      </c>
      <c r="R213" s="214">
        <v>37740</v>
      </c>
      <c r="S213" s="214">
        <v>40380</v>
      </c>
      <c r="T213" s="214">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10">
        <v>21550</v>
      </c>
      <c r="F214" s="210">
        <v>24600</v>
      </c>
      <c r="G214" s="210">
        <v>27700</v>
      </c>
      <c r="H214" s="210">
        <v>30750</v>
      </c>
      <c r="I214" s="210">
        <v>33250</v>
      </c>
      <c r="J214" s="210">
        <v>35700</v>
      </c>
      <c r="K214" s="210">
        <v>38150</v>
      </c>
      <c r="L214" s="210">
        <v>40600</v>
      </c>
      <c r="M214" s="214">
        <v>25860</v>
      </c>
      <c r="N214" s="214">
        <v>29520</v>
      </c>
      <c r="O214" s="214">
        <v>33240</v>
      </c>
      <c r="P214" s="214">
        <v>36900</v>
      </c>
      <c r="Q214" s="214">
        <v>39900</v>
      </c>
      <c r="R214" s="214">
        <v>42840</v>
      </c>
      <c r="S214" s="214">
        <v>45780</v>
      </c>
      <c r="T214" s="214">
        <v>48720</v>
      </c>
      <c r="U214" t="s">
        <v>286</v>
      </c>
      <c r="V214" s="210">
        <v>22050</v>
      </c>
      <c r="W214" s="210">
        <v>25200</v>
      </c>
      <c r="X214" s="210">
        <v>28350</v>
      </c>
      <c r="Y214" s="210">
        <v>31450</v>
      </c>
      <c r="Z214" s="210">
        <v>34000</v>
      </c>
      <c r="AA214" s="210">
        <v>36500</v>
      </c>
      <c r="AB214" s="210">
        <v>39000</v>
      </c>
      <c r="AC214" s="210">
        <v>41550</v>
      </c>
      <c r="AD214" s="214">
        <v>26460</v>
      </c>
      <c r="AE214" s="214">
        <v>30240</v>
      </c>
      <c r="AF214" s="214">
        <v>34020</v>
      </c>
      <c r="AG214" s="214">
        <v>37740</v>
      </c>
      <c r="AH214" s="214">
        <v>40800</v>
      </c>
      <c r="AI214" s="214">
        <v>43800</v>
      </c>
      <c r="AJ214" s="214">
        <v>46800</v>
      </c>
      <c r="AK214" s="214">
        <v>49860</v>
      </c>
      <c r="AL214" t="s">
        <v>889</v>
      </c>
      <c r="AM214" t="s">
        <v>288</v>
      </c>
      <c r="AN214">
        <v>0</v>
      </c>
      <c r="AO214" t="s">
        <v>890</v>
      </c>
      <c r="AP214" t="s">
        <v>290</v>
      </c>
      <c r="AQ214">
        <v>421</v>
      </c>
    </row>
    <row r="215" spans="1:43">
      <c r="A215" t="str">
        <f t="shared" si="3"/>
        <v>5/30/2017 - 3/31/2018Smith</v>
      </c>
      <c r="B215" t="s">
        <v>893</v>
      </c>
      <c r="C215" t="s">
        <v>86</v>
      </c>
      <c r="D215">
        <v>58000</v>
      </c>
      <c r="E215" s="210">
        <v>20450</v>
      </c>
      <c r="F215" s="210">
        <v>23350</v>
      </c>
      <c r="G215" s="210">
        <v>26250</v>
      </c>
      <c r="H215" s="210">
        <v>29150</v>
      </c>
      <c r="I215" s="210">
        <v>31500</v>
      </c>
      <c r="J215" s="210">
        <v>33850</v>
      </c>
      <c r="K215" s="210">
        <v>36150</v>
      </c>
      <c r="L215" s="210">
        <v>38500</v>
      </c>
      <c r="M215" s="214">
        <v>24540</v>
      </c>
      <c r="N215" s="214">
        <v>28020</v>
      </c>
      <c r="O215" s="214">
        <v>31500</v>
      </c>
      <c r="P215" s="214">
        <v>34980</v>
      </c>
      <c r="Q215" s="214">
        <v>37800</v>
      </c>
      <c r="R215" s="214">
        <v>40620</v>
      </c>
      <c r="S215" s="214">
        <v>43380</v>
      </c>
      <c r="T215" s="214">
        <v>46200</v>
      </c>
      <c r="U215" t="s">
        <v>286</v>
      </c>
      <c r="V215" s="210">
        <v>22500</v>
      </c>
      <c r="W215" s="210">
        <v>25700</v>
      </c>
      <c r="X215" s="210">
        <v>28900</v>
      </c>
      <c r="Y215" s="210">
        <v>32100</v>
      </c>
      <c r="Z215" s="210">
        <v>34700</v>
      </c>
      <c r="AA215" s="210">
        <v>37250</v>
      </c>
      <c r="AB215" s="210">
        <v>39850</v>
      </c>
      <c r="AC215" s="210">
        <v>42400</v>
      </c>
      <c r="AD215" s="214">
        <v>27000</v>
      </c>
      <c r="AE215" s="214">
        <v>30840</v>
      </c>
      <c r="AF215" s="214">
        <v>34680</v>
      </c>
      <c r="AG215" s="214">
        <v>38520</v>
      </c>
      <c r="AH215" s="214">
        <v>41640</v>
      </c>
      <c r="AI215" s="214">
        <v>44700</v>
      </c>
      <c r="AJ215" s="214">
        <v>47820</v>
      </c>
      <c r="AK215" s="214">
        <v>50880</v>
      </c>
      <c r="AL215" t="s">
        <v>892</v>
      </c>
      <c r="AM215" t="s">
        <v>288</v>
      </c>
      <c r="AN215">
        <v>1</v>
      </c>
      <c r="AO215" t="s">
        <v>893</v>
      </c>
      <c r="AP215" t="s">
        <v>290</v>
      </c>
      <c r="AQ215">
        <v>423</v>
      </c>
    </row>
    <row r="216" spans="1:43">
      <c r="A216" t="str">
        <f t="shared" si="3"/>
        <v>5/30/2017 - 3/31/2018Somervell</v>
      </c>
      <c r="B216" t="s">
        <v>896</v>
      </c>
      <c r="C216" t="s">
        <v>254</v>
      </c>
      <c r="D216">
        <v>58900</v>
      </c>
      <c r="E216" s="210">
        <v>23500</v>
      </c>
      <c r="F216" s="210">
        <v>26850</v>
      </c>
      <c r="G216" s="210">
        <v>30200</v>
      </c>
      <c r="H216" s="210">
        <v>33550</v>
      </c>
      <c r="I216" s="210">
        <v>36250</v>
      </c>
      <c r="J216" s="210">
        <v>38950</v>
      </c>
      <c r="K216" s="210">
        <v>41650</v>
      </c>
      <c r="L216" s="210">
        <v>44300</v>
      </c>
      <c r="M216" s="214">
        <v>28200</v>
      </c>
      <c r="N216" s="214">
        <v>32220</v>
      </c>
      <c r="O216" s="214">
        <v>36240</v>
      </c>
      <c r="P216" s="214">
        <v>40260</v>
      </c>
      <c r="Q216" s="214">
        <v>43500</v>
      </c>
      <c r="R216" s="214">
        <v>46740</v>
      </c>
      <c r="S216" s="214">
        <v>49980</v>
      </c>
      <c r="T216" s="214">
        <v>53160</v>
      </c>
      <c r="U216" t="s">
        <v>286</v>
      </c>
      <c r="V216" s="210">
        <v>25700</v>
      </c>
      <c r="W216" s="210">
        <v>29350</v>
      </c>
      <c r="X216" s="210">
        <v>33000</v>
      </c>
      <c r="Y216" s="210">
        <v>36650</v>
      </c>
      <c r="Z216" s="210">
        <v>39600</v>
      </c>
      <c r="AA216" s="210">
        <v>42550</v>
      </c>
      <c r="AB216" s="210">
        <v>45450</v>
      </c>
      <c r="AC216" s="210">
        <v>48400</v>
      </c>
      <c r="AD216" s="214">
        <v>30840</v>
      </c>
      <c r="AE216" s="214">
        <v>35220</v>
      </c>
      <c r="AF216" s="214">
        <v>39600</v>
      </c>
      <c r="AG216" s="214">
        <v>43980</v>
      </c>
      <c r="AH216" s="214">
        <v>47520</v>
      </c>
      <c r="AI216" s="214">
        <v>51060</v>
      </c>
      <c r="AJ216" s="214">
        <v>54540</v>
      </c>
      <c r="AK216" s="214">
        <v>58080</v>
      </c>
      <c r="AL216" t="s">
        <v>895</v>
      </c>
      <c r="AM216" t="s">
        <v>288</v>
      </c>
      <c r="AN216">
        <v>1</v>
      </c>
      <c r="AO216" t="s">
        <v>896</v>
      </c>
      <c r="AP216" t="s">
        <v>290</v>
      </c>
      <c r="AQ216">
        <v>425</v>
      </c>
    </row>
    <row r="217" spans="1:43">
      <c r="A217" t="str">
        <f t="shared" si="3"/>
        <v>5/30/2017 - 3/31/2018Starr</v>
      </c>
      <c r="B217" t="s">
        <v>899</v>
      </c>
      <c r="C217" t="s">
        <v>255</v>
      </c>
      <c r="D217">
        <v>29800</v>
      </c>
      <c r="E217" s="210">
        <v>19000</v>
      </c>
      <c r="F217" s="210">
        <v>21700</v>
      </c>
      <c r="G217" s="210">
        <v>24400</v>
      </c>
      <c r="H217" s="210">
        <v>27100</v>
      </c>
      <c r="I217" s="210">
        <v>29300</v>
      </c>
      <c r="J217" s="210">
        <v>31450</v>
      </c>
      <c r="K217" s="210">
        <v>33650</v>
      </c>
      <c r="L217" s="210">
        <v>35800</v>
      </c>
      <c r="M217" s="214">
        <v>22800</v>
      </c>
      <c r="N217" s="214">
        <v>26040</v>
      </c>
      <c r="O217" s="214">
        <v>29280</v>
      </c>
      <c r="P217" s="214">
        <v>32520</v>
      </c>
      <c r="Q217" s="214">
        <v>35160</v>
      </c>
      <c r="R217" s="214">
        <v>37740</v>
      </c>
      <c r="S217" s="214">
        <v>40380</v>
      </c>
      <c r="T217" s="214">
        <v>42960</v>
      </c>
      <c r="U217" t="s">
        <v>286</v>
      </c>
      <c r="V217" s="210">
        <v>21650</v>
      </c>
      <c r="W217" s="210">
        <v>24750</v>
      </c>
      <c r="X217" s="210">
        <v>27850</v>
      </c>
      <c r="Y217" s="210">
        <v>30900</v>
      </c>
      <c r="Z217" s="210">
        <v>33400</v>
      </c>
      <c r="AA217" s="210">
        <v>35850</v>
      </c>
      <c r="AB217" s="210">
        <v>38350</v>
      </c>
      <c r="AC217" s="210">
        <v>40800</v>
      </c>
      <c r="AD217" s="214">
        <v>25980</v>
      </c>
      <c r="AE217" s="214">
        <v>29700</v>
      </c>
      <c r="AF217" s="214">
        <v>33420</v>
      </c>
      <c r="AG217" s="214">
        <v>37080</v>
      </c>
      <c r="AH217" s="214">
        <v>40080</v>
      </c>
      <c r="AI217" s="214">
        <v>43020</v>
      </c>
      <c r="AJ217" s="214">
        <v>46020</v>
      </c>
      <c r="AK217" s="214">
        <v>48960</v>
      </c>
      <c r="AL217" t="s">
        <v>898</v>
      </c>
      <c r="AM217" t="s">
        <v>288</v>
      </c>
      <c r="AN217">
        <v>0</v>
      </c>
      <c r="AO217" t="s">
        <v>899</v>
      </c>
      <c r="AP217" t="s">
        <v>290</v>
      </c>
      <c r="AQ217">
        <v>427</v>
      </c>
    </row>
    <row r="218" spans="1:43">
      <c r="A218" t="str">
        <f t="shared" si="3"/>
        <v>5/30/2017 - 3/31/2018Stephens</v>
      </c>
      <c r="B218" t="s">
        <v>902</v>
      </c>
      <c r="C218" t="s">
        <v>256</v>
      </c>
      <c r="D218">
        <v>54600</v>
      </c>
      <c r="E218" s="210">
        <v>19150</v>
      </c>
      <c r="F218" s="210">
        <v>21850</v>
      </c>
      <c r="G218" s="210">
        <v>24600</v>
      </c>
      <c r="H218" s="210">
        <v>27300</v>
      </c>
      <c r="I218" s="210">
        <v>29500</v>
      </c>
      <c r="J218" s="210">
        <v>31700</v>
      </c>
      <c r="K218" s="210">
        <v>33900</v>
      </c>
      <c r="L218" s="210">
        <v>36050</v>
      </c>
      <c r="M218" s="214">
        <v>22980</v>
      </c>
      <c r="N218" s="214">
        <v>26220</v>
      </c>
      <c r="O218" s="214">
        <v>29520</v>
      </c>
      <c r="P218" s="214">
        <v>32760</v>
      </c>
      <c r="Q218" s="214">
        <v>35400</v>
      </c>
      <c r="R218" s="214">
        <v>38040</v>
      </c>
      <c r="S218" s="214">
        <v>40680</v>
      </c>
      <c r="T218" s="214">
        <v>43260</v>
      </c>
      <c r="U218" t="s">
        <v>286</v>
      </c>
      <c r="V218" s="210">
        <v>19750</v>
      </c>
      <c r="W218" s="210">
        <v>22600</v>
      </c>
      <c r="X218" s="210">
        <v>25400</v>
      </c>
      <c r="Y218" s="210">
        <v>28200</v>
      </c>
      <c r="Z218" s="210">
        <v>30500</v>
      </c>
      <c r="AA218" s="210">
        <v>32750</v>
      </c>
      <c r="AB218" s="210">
        <v>35000</v>
      </c>
      <c r="AC218" s="210">
        <v>37250</v>
      </c>
      <c r="AD218" s="214">
        <v>23700</v>
      </c>
      <c r="AE218" s="214">
        <v>27120</v>
      </c>
      <c r="AF218" s="214">
        <v>30480</v>
      </c>
      <c r="AG218" s="214">
        <v>33840</v>
      </c>
      <c r="AH218" s="214">
        <v>36600</v>
      </c>
      <c r="AI218" s="214">
        <v>39300</v>
      </c>
      <c r="AJ218" s="214">
        <v>42000</v>
      </c>
      <c r="AK218" s="214">
        <v>44700</v>
      </c>
      <c r="AL218" t="s">
        <v>901</v>
      </c>
      <c r="AM218" t="s">
        <v>288</v>
      </c>
      <c r="AN218">
        <v>0</v>
      </c>
      <c r="AO218" t="s">
        <v>902</v>
      </c>
      <c r="AP218" t="s">
        <v>290</v>
      </c>
      <c r="AQ218">
        <v>429</v>
      </c>
    </row>
    <row r="219" spans="1:43">
      <c r="A219" t="str">
        <f t="shared" si="3"/>
        <v>5/30/2017 - 3/31/2018Sterling</v>
      </c>
      <c r="B219" t="s">
        <v>905</v>
      </c>
      <c r="C219" t="s">
        <v>257</v>
      </c>
      <c r="D219">
        <v>57200</v>
      </c>
      <c r="E219" s="210">
        <v>20050</v>
      </c>
      <c r="F219" s="210">
        <v>22900</v>
      </c>
      <c r="G219" s="210">
        <v>25750</v>
      </c>
      <c r="H219" s="210">
        <v>28600</v>
      </c>
      <c r="I219" s="210">
        <v>30900</v>
      </c>
      <c r="J219" s="210">
        <v>33200</v>
      </c>
      <c r="K219" s="210">
        <v>35500</v>
      </c>
      <c r="L219" s="210">
        <v>37800</v>
      </c>
      <c r="M219" s="214">
        <v>24060</v>
      </c>
      <c r="N219" s="214">
        <v>27480</v>
      </c>
      <c r="O219" s="214">
        <v>30900</v>
      </c>
      <c r="P219" s="214">
        <v>34320</v>
      </c>
      <c r="Q219" s="214">
        <v>37080</v>
      </c>
      <c r="R219" s="214">
        <v>39840</v>
      </c>
      <c r="S219" s="214">
        <v>42600</v>
      </c>
      <c r="T219" s="214">
        <v>45360</v>
      </c>
      <c r="U219" t="s">
        <v>286</v>
      </c>
      <c r="V219" s="210">
        <v>22250</v>
      </c>
      <c r="W219" s="210">
        <v>25400</v>
      </c>
      <c r="X219" s="210">
        <v>28600</v>
      </c>
      <c r="Y219" s="210">
        <v>31750</v>
      </c>
      <c r="Z219" s="210">
        <v>34300</v>
      </c>
      <c r="AA219" s="210">
        <v>36850</v>
      </c>
      <c r="AB219" s="210">
        <v>39400</v>
      </c>
      <c r="AC219" s="210">
        <v>41950</v>
      </c>
      <c r="AD219" s="214">
        <v>26700</v>
      </c>
      <c r="AE219" s="214">
        <v>30480</v>
      </c>
      <c r="AF219" s="214">
        <v>34320</v>
      </c>
      <c r="AG219" s="214">
        <v>38100</v>
      </c>
      <c r="AH219" s="214">
        <v>41160</v>
      </c>
      <c r="AI219" s="214">
        <v>44220</v>
      </c>
      <c r="AJ219" s="214">
        <v>47280</v>
      </c>
      <c r="AK219" s="214">
        <v>50340</v>
      </c>
      <c r="AL219" t="s">
        <v>904</v>
      </c>
      <c r="AM219" t="s">
        <v>288</v>
      </c>
      <c r="AN219">
        <v>0</v>
      </c>
      <c r="AO219" t="s">
        <v>905</v>
      </c>
      <c r="AP219" t="s">
        <v>290</v>
      </c>
      <c r="AQ219">
        <v>431</v>
      </c>
    </row>
    <row r="220" spans="1:43">
      <c r="A220" t="str">
        <f t="shared" si="3"/>
        <v>5/30/2017 - 3/31/2018Stonewall</v>
      </c>
      <c r="B220" t="s">
        <v>908</v>
      </c>
      <c r="C220" t="s">
        <v>258</v>
      </c>
      <c r="D220">
        <v>57100</v>
      </c>
      <c r="E220" s="210">
        <v>20000</v>
      </c>
      <c r="F220" s="210">
        <v>22850</v>
      </c>
      <c r="G220" s="210">
        <v>25700</v>
      </c>
      <c r="H220" s="210">
        <v>28550</v>
      </c>
      <c r="I220" s="210">
        <v>30850</v>
      </c>
      <c r="J220" s="210">
        <v>33150</v>
      </c>
      <c r="K220" s="210">
        <v>35450</v>
      </c>
      <c r="L220" s="210">
        <v>37700</v>
      </c>
      <c r="M220" s="214">
        <v>24000</v>
      </c>
      <c r="N220" s="214">
        <v>27420</v>
      </c>
      <c r="O220" s="214">
        <v>30840</v>
      </c>
      <c r="P220" s="214">
        <v>34260</v>
      </c>
      <c r="Q220" s="214">
        <v>37020</v>
      </c>
      <c r="R220" s="214">
        <v>39780</v>
      </c>
      <c r="S220" s="214">
        <v>42540</v>
      </c>
      <c r="T220" s="214">
        <v>45240</v>
      </c>
      <c r="U220" t="s">
        <v>286</v>
      </c>
      <c r="V220" s="210">
        <v>23250</v>
      </c>
      <c r="W220" s="210">
        <v>26550</v>
      </c>
      <c r="X220" s="210">
        <v>29850</v>
      </c>
      <c r="Y220" s="210">
        <v>33150</v>
      </c>
      <c r="Z220" s="210">
        <v>35850</v>
      </c>
      <c r="AA220" s="210">
        <v>38500</v>
      </c>
      <c r="AB220" s="210">
        <v>41150</v>
      </c>
      <c r="AC220" s="210">
        <v>43800</v>
      </c>
      <c r="AD220" s="214">
        <v>27900</v>
      </c>
      <c r="AE220" s="214">
        <v>31860</v>
      </c>
      <c r="AF220" s="214">
        <v>35820</v>
      </c>
      <c r="AG220" s="214">
        <v>39780</v>
      </c>
      <c r="AH220" s="214">
        <v>43020</v>
      </c>
      <c r="AI220" s="214">
        <v>46200</v>
      </c>
      <c r="AJ220" s="214">
        <v>49380</v>
      </c>
      <c r="AK220" s="214">
        <v>52560</v>
      </c>
      <c r="AL220" t="s">
        <v>907</v>
      </c>
      <c r="AM220" t="s">
        <v>288</v>
      </c>
      <c r="AN220">
        <v>0</v>
      </c>
      <c r="AO220" t="s">
        <v>908</v>
      </c>
      <c r="AP220" t="s">
        <v>290</v>
      </c>
      <c r="AQ220">
        <v>433</v>
      </c>
    </row>
    <row r="221" spans="1:43">
      <c r="A221" t="str">
        <f t="shared" si="3"/>
        <v>5/30/2017 - 3/31/2018Sutton</v>
      </c>
      <c r="B221" t="s">
        <v>911</v>
      </c>
      <c r="C221" t="s">
        <v>259</v>
      </c>
      <c r="D221">
        <v>54400</v>
      </c>
      <c r="E221" s="210">
        <v>20650</v>
      </c>
      <c r="F221" s="210">
        <v>23600</v>
      </c>
      <c r="G221" s="210">
        <v>26550</v>
      </c>
      <c r="H221" s="210">
        <v>29450</v>
      </c>
      <c r="I221" s="210">
        <v>31850</v>
      </c>
      <c r="J221" s="210">
        <v>34200</v>
      </c>
      <c r="K221" s="210">
        <v>36550</v>
      </c>
      <c r="L221" s="210">
        <v>38900</v>
      </c>
      <c r="M221" s="214">
        <v>24780</v>
      </c>
      <c r="N221" s="214">
        <v>28320</v>
      </c>
      <c r="O221" s="214">
        <v>31860</v>
      </c>
      <c r="P221" s="214">
        <v>35340</v>
      </c>
      <c r="Q221" s="214">
        <v>38220</v>
      </c>
      <c r="R221" s="214">
        <v>41040</v>
      </c>
      <c r="S221" s="214">
        <v>43860</v>
      </c>
      <c r="T221" s="214">
        <v>46680</v>
      </c>
      <c r="U221" t="s">
        <v>286</v>
      </c>
      <c r="V221" s="210">
        <v>24050</v>
      </c>
      <c r="W221" s="210">
        <v>27500</v>
      </c>
      <c r="X221" s="210">
        <v>30950</v>
      </c>
      <c r="Y221" s="210">
        <v>34350</v>
      </c>
      <c r="Z221" s="210">
        <v>37100</v>
      </c>
      <c r="AA221" s="210">
        <v>39850</v>
      </c>
      <c r="AB221" s="210">
        <v>42600</v>
      </c>
      <c r="AC221" s="210">
        <v>45350</v>
      </c>
      <c r="AD221" s="214">
        <v>28860</v>
      </c>
      <c r="AE221" s="214">
        <v>33000</v>
      </c>
      <c r="AF221" s="214">
        <v>37140</v>
      </c>
      <c r="AG221" s="214">
        <v>41220</v>
      </c>
      <c r="AH221" s="214">
        <v>44520</v>
      </c>
      <c r="AI221" s="214">
        <v>47820</v>
      </c>
      <c r="AJ221" s="214">
        <v>51120</v>
      </c>
      <c r="AK221" s="214">
        <v>54420</v>
      </c>
      <c r="AL221" t="s">
        <v>910</v>
      </c>
      <c r="AM221" t="s">
        <v>288</v>
      </c>
      <c r="AN221">
        <v>0</v>
      </c>
      <c r="AO221" t="s">
        <v>911</v>
      </c>
      <c r="AP221" t="s">
        <v>290</v>
      </c>
      <c r="AQ221">
        <v>435</v>
      </c>
    </row>
    <row r="222" spans="1:43">
      <c r="A222" t="str">
        <f t="shared" si="3"/>
        <v>5/30/2017 - 3/31/2018Swisher</v>
      </c>
      <c r="B222" t="s">
        <v>914</v>
      </c>
      <c r="C222" t="s">
        <v>260</v>
      </c>
      <c r="D222">
        <v>52300</v>
      </c>
      <c r="E222" s="210">
        <v>19000</v>
      </c>
      <c r="F222" s="210">
        <v>21700</v>
      </c>
      <c r="G222" s="210">
        <v>24400</v>
      </c>
      <c r="H222" s="210">
        <v>27100</v>
      </c>
      <c r="I222" s="210">
        <v>29300</v>
      </c>
      <c r="J222" s="210">
        <v>31450</v>
      </c>
      <c r="K222" s="210">
        <v>33650</v>
      </c>
      <c r="L222" s="210">
        <v>35800</v>
      </c>
      <c r="M222" s="214">
        <v>22800</v>
      </c>
      <c r="N222" s="214">
        <v>26040</v>
      </c>
      <c r="O222" s="214">
        <v>29280</v>
      </c>
      <c r="P222" s="214">
        <v>32520</v>
      </c>
      <c r="Q222" s="214">
        <v>35160</v>
      </c>
      <c r="R222" s="214">
        <v>37740</v>
      </c>
      <c r="S222" s="214">
        <v>40380</v>
      </c>
      <c r="T222" s="214">
        <v>42960</v>
      </c>
      <c r="U222" t="s">
        <v>286</v>
      </c>
      <c r="V222" s="210">
        <v>20000</v>
      </c>
      <c r="W222" s="210">
        <v>22850</v>
      </c>
      <c r="X222" s="210">
        <v>25700</v>
      </c>
      <c r="Y222" s="210">
        <v>28550</v>
      </c>
      <c r="Z222" s="210">
        <v>30850</v>
      </c>
      <c r="AA222" s="210">
        <v>33150</v>
      </c>
      <c r="AB222" s="210">
        <v>35450</v>
      </c>
      <c r="AC222" s="210">
        <v>37700</v>
      </c>
      <c r="AD222" s="214">
        <v>24000</v>
      </c>
      <c r="AE222" s="214">
        <v>27420</v>
      </c>
      <c r="AF222" s="214">
        <v>30840</v>
      </c>
      <c r="AG222" s="214">
        <v>34260</v>
      </c>
      <c r="AH222" s="214">
        <v>37020</v>
      </c>
      <c r="AI222" s="214">
        <v>39780</v>
      </c>
      <c r="AJ222" s="214">
        <v>42540</v>
      </c>
      <c r="AK222" s="214">
        <v>45240</v>
      </c>
      <c r="AL222" t="s">
        <v>913</v>
      </c>
      <c r="AM222" t="s">
        <v>288</v>
      </c>
      <c r="AN222">
        <v>0</v>
      </c>
      <c r="AO222" t="s">
        <v>914</v>
      </c>
      <c r="AP222" t="s">
        <v>290</v>
      </c>
      <c r="AQ222">
        <v>437</v>
      </c>
    </row>
    <row r="223" spans="1:43">
      <c r="A223" t="str">
        <f t="shared" si="3"/>
        <v>5/30/2017 - 3/31/2018Tarrant</v>
      </c>
      <c r="B223" t="s">
        <v>916</v>
      </c>
      <c r="C223" t="s">
        <v>50</v>
      </c>
      <c r="D223">
        <v>71400</v>
      </c>
      <c r="E223" s="210">
        <v>25000</v>
      </c>
      <c r="F223" s="210">
        <v>28600</v>
      </c>
      <c r="G223" s="210">
        <v>32150</v>
      </c>
      <c r="H223" s="210">
        <v>35700</v>
      </c>
      <c r="I223" s="210">
        <v>38600</v>
      </c>
      <c r="J223" s="210">
        <v>41450</v>
      </c>
      <c r="K223" s="210">
        <v>44300</v>
      </c>
      <c r="L223" s="210">
        <v>47150</v>
      </c>
      <c r="M223" s="214">
        <v>30000</v>
      </c>
      <c r="N223" s="214">
        <v>34320</v>
      </c>
      <c r="O223" s="214">
        <v>38580</v>
      </c>
      <c r="P223" s="214">
        <v>42840</v>
      </c>
      <c r="Q223" s="214">
        <v>46320</v>
      </c>
      <c r="R223" s="214">
        <v>49740</v>
      </c>
      <c r="S223" s="214">
        <v>53160</v>
      </c>
      <c r="T223" s="214">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10">
        <v>19650</v>
      </c>
      <c r="F224" s="210">
        <v>22450</v>
      </c>
      <c r="G224" s="210">
        <v>25250</v>
      </c>
      <c r="H224" s="210">
        <v>28050</v>
      </c>
      <c r="I224" s="210">
        <v>30300</v>
      </c>
      <c r="J224" s="210">
        <v>32550</v>
      </c>
      <c r="K224" s="210">
        <v>34800</v>
      </c>
      <c r="L224" s="210">
        <v>37050</v>
      </c>
      <c r="M224" s="214">
        <v>23580</v>
      </c>
      <c r="N224" s="214">
        <v>26940</v>
      </c>
      <c r="O224" s="214">
        <v>30300</v>
      </c>
      <c r="P224" s="214">
        <v>33660</v>
      </c>
      <c r="Q224" s="214">
        <v>36360</v>
      </c>
      <c r="R224" s="214">
        <v>39060</v>
      </c>
      <c r="S224" s="214">
        <v>41760</v>
      </c>
      <c r="T224" s="214">
        <v>44460</v>
      </c>
      <c r="U224" t="s">
        <v>286</v>
      </c>
      <c r="V224" s="210">
        <v>20300</v>
      </c>
      <c r="W224" s="210">
        <v>23200</v>
      </c>
      <c r="X224" s="210">
        <v>26100</v>
      </c>
      <c r="Y224" s="210">
        <v>29000</v>
      </c>
      <c r="Z224" s="210">
        <v>31350</v>
      </c>
      <c r="AA224" s="210">
        <v>33650</v>
      </c>
      <c r="AB224" s="210">
        <v>36000</v>
      </c>
      <c r="AC224" s="210">
        <v>38300</v>
      </c>
      <c r="AD224" s="214">
        <v>24360</v>
      </c>
      <c r="AE224" s="214">
        <v>27840</v>
      </c>
      <c r="AF224" s="214">
        <v>31320</v>
      </c>
      <c r="AG224" s="214">
        <v>34800</v>
      </c>
      <c r="AH224" s="214">
        <v>37620</v>
      </c>
      <c r="AI224" s="214">
        <v>40380</v>
      </c>
      <c r="AJ224" s="214">
        <v>43200</v>
      </c>
      <c r="AK224" s="214">
        <v>45960</v>
      </c>
      <c r="AL224" t="s">
        <v>917</v>
      </c>
      <c r="AM224" t="s">
        <v>288</v>
      </c>
      <c r="AN224">
        <v>1</v>
      </c>
      <c r="AO224" t="s">
        <v>918</v>
      </c>
      <c r="AP224" t="s">
        <v>290</v>
      </c>
      <c r="AQ224">
        <v>441</v>
      </c>
    </row>
    <row r="225" spans="1:43">
      <c r="A225" t="str">
        <f t="shared" si="3"/>
        <v>5/30/2017 - 3/31/2018Terrell</v>
      </c>
      <c r="B225" t="s">
        <v>921</v>
      </c>
      <c r="C225" t="s">
        <v>261</v>
      </c>
      <c r="D225">
        <v>54200</v>
      </c>
      <c r="E225" s="210">
        <v>19000</v>
      </c>
      <c r="F225" s="210">
        <v>21700</v>
      </c>
      <c r="G225" s="210">
        <v>24400</v>
      </c>
      <c r="H225" s="210">
        <v>27100</v>
      </c>
      <c r="I225" s="210">
        <v>29300</v>
      </c>
      <c r="J225" s="210">
        <v>31450</v>
      </c>
      <c r="K225" s="210">
        <v>33650</v>
      </c>
      <c r="L225" s="210">
        <v>35800</v>
      </c>
      <c r="M225" s="214">
        <v>22800</v>
      </c>
      <c r="N225" s="214">
        <v>26040</v>
      </c>
      <c r="O225" s="214">
        <v>29280</v>
      </c>
      <c r="P225" s="214">
        <v>32520</v>
      </c>
      <c r="Q225" s="214">
        <v>35160</v>
      </c>
      <c r="R225" s="214">
        <v>37740</v>
      </c>
      <c r="S225" s="214">
        <v>40380</v>
      </c>
      <c r="T225" s="214">
        <v>42960</v>
      </c>
      <c r="U225" t="s">
        <v>286</v>
      </c>
      <c r="V225" s="210">
        <v>23650</v>
      </c>
      <c r="W225" s="210">
        <v>27000</v>
      </c>
      <c r="X225" s="210">
        <v>30400</v>
      </c>
      <c r="Y225" s="210">
        <v>33750</v>
      </c>
      <c r="Z225" s="210">
        <v>36450</v>
      </c>
      <c r="AA225" s="210">
        <v>39150</v>
      </c>
      <c r="AB225" s="210">
        <v>41850</v>
      </c>
      <c r="AC225" s="210">
        <v>44550</v>
      </c>
      <c r="AD225" s="214">
        <v>28380</v>
      </c>
      <c r="AE225" s="214">
        <v>32400</v>
      </c>
      <c r="AF225" s="214">
        <v>36480</v>
      </c>
      <c r="AG225" s="214">
        <v>40500</v>
      </c>
      <c r="AH225" s="214">
        <v>43740</v>
      </c>
      <c r="AI225" s="214">
        <v>46980</v>
      </c>
      <c r="AJ225" s="214">
        <v>50220</v>
      </c>
      <c r="AK225" s="214">
        <v>53460</v>
      </c>
      <c r="AL225" t="s">
        <v>920</v>
      </c>
      <c r="AM225" t="s">
        <v>288</v>
      </c>
      <c r="AN225">
        <v>0</v>
      </c>
      <c r="AO225" t="s">
        <v>921</v>
      </c>
      <c r="AP225" t="s">
        <v>290</v>
      </c>
      <c r="AQ225">
        <v>443</v>
      </c>
    </row>
    <row r="226" spans="1:43">
      <c r="A226" t="str">
        <f t="shared" si="3"/>
        <v>5/30/2017 - 3/31/2018Terry</v>
      </c>
      <c r="B226" t="s">
        <v>924</v>
      </c>
      <c r="C226" t="s">
        <v>262</v>
      </c>
      <c r="D226">
        <v>46300</v>
      </c>
      <c r="E226" s="210">
        <v>19000</v>
      </c>
      <c r="F226" s="210">
        <v>21700</v>
      </c>
      <c r="G226" s="210">
        <v>24400</v>
      </c>
      <c r="H226" s="210">
        <v>27100</v>
      </c>
      <c r="I226" s="210">
        <v>29300</v>
      </c>
      <c r="J226" s="210">
        <v>31450</v>
      </c>
      <c r="K226" s="210">
        <v>33650</v>
      </c>
      <c r="L226" s="210">
        <v>35800</v>
      </c>
      <c r="M226" s="214">
        <v>22800</v>
      </c>
      <c r="N226" s="214">
        <v>26040</v>
      </c>
      <c r="O226" s="214">
        <v>29280</v>
      </c>
      <c r="P226" s="214">
        <v>32520</v>
      </c>
      <c r="Q226" s="214">
        <v>35160</v>
      </c>
      <c r="R226" s="214">
        <v>37740</v>
      </c>
      <c r="S226" s="214">
        <v>40380</v>
      </c>
      <c r="T226" s="214">
        <v>42960</v>
      </c>
      <c r="U226" t="s">
        <v>286</v>
      </c>
      <c r="V226" s="210">
        <v>19550</v>
      </c>
      <c r="W226" s="210">
        <v>22350</v>
      </c>
      <c r="X226" s="210">
        <v>25150</v>
      </c>
      <c r="Y226" s="210">
        <v>27900</v>
      </c>
      <c r="Z226" s="210">
        <v>30150</v>
      </c>
      <c r="AA226" s="210">
        <v>32400</v>
      </c>
      <c r="AB226" s="210">
        <v>34600</v>
      </c>
      <c r="AC226" s="210">
        <v>36850</v>
      </c>
      <c r="AD226" s="214">
        <v>23460</v>
      </c>
      <c r="AE226" s="214">
        <v>26820</v>
      </c>
      <c r="AF226" s="214">
        <v>30180</v>
      </c>
      <c r="AG226" s="214">
        <v>33480</v>
      </c>
      <c r="AH226" s="214">
        <v>36180</v>
      </c>
      <c r="AI226" s="214">
        <v>38880</v>
      </c>
      <c r="AJ226" s="214">
        <v>41520</v>
      </c>
      <c r="AK226" s="214">
        <v>44220</v>
      </c>
      <c r="AL226" t="s">
        <v>923</v>
      </c>
      <c r="AM226" t="s">
        <v>288</v>
      </c>
      <c r="AN226">
        <v>0</v>
      </c>
      <c r="AO226" t="s">
        <v>924</v>
      </c>
      <c r="AP226" t="s">
        <v>290</v>
      </c>
      <c r="AQ226">
        <v>445</v>
      </c>
    </row>
    <row r="227" spans="1:43">
      <c r="A227" t="str">
        <f t="shared" si="3"/>
        <v>5/30/2017 - 3/31/2018Throckmorton</v>
      </c>
      <c r="B227" t="s">
        <v>927</v>
      </c>
      <c r="C227" t="s">
        <v>263</v>
      </c>
      <c r="D227">
        <v>50100</v>
      </c>
      <c r="E227" s="210">
        <v>19000</v>
      </c>
      <c r="F227" s="210">
        <v>21700</v>
      </c>
      <c r="G227" s="210">
        <v>24400</v>
      </c>
      <c r="H227" s="210">
        <v>27100</v>
      </c>
      <c r="I227" s="210">
        <v>29300</v>
      </c>
      <c r="J227" s="210">
        <v>31450</v>
      </c>
      <c r="K227" s="210">
        <v>33650</v>
      </c>
      <c r="L227" s="210">
        <v>35800</v>
      </c>
      <c r="M227" s="214">
        <v>22800</v>
      </c>
      <c r="N227" s="214">
        <v>26040</v>
      </c>
      <c r="O227" s="214">
        <v>29280</v>
      </c>
      <c r="P227" s="214">
        <v>32520</v>
      </c>
      <c r="Q227" s="214">
        <v>35160</v>
      </c>
      <c r="R227" s="214">
        <v>37740</v>
      </c>
      <c r="S227" s="214">
        <v>40380</v>
      </c>
      <c r="T227" s="214">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10">
        <v>19000</v>
      </c>
      <c r="F228" s="210">
        <v>21700</v>
      </c>
      <c r="G228" s="210">
        <v>24400</v>
      </c>
      <c r="H228" s="210">
        <v>27100</v>
      </c>
      <c r="I228" s="210">
        <v>29300</v>
      </c>
      <c r="J228" s="210">
        <v>31450</v>
      </c>
      <c r="K228" s="210">
        <v>33650</v>
      </c>
      <c r="L228" s="210">
        <v>35800</v>
      </c>
      <c r="M228" s="214">
        <v>22800</v>
      </c>
      <c r="N228" s="214">
        <v>26040</v>
      </c>
      <c r="O228" s="214">
        <v>29280</v>
      </c>
      <c r="P228" s="214">
        <v>32520</v>
      </c>
      <c r="Q228" s="214">
        <v>35160</v>
      </c>
      <c r="R228" s="214">
        <v>37740</v>
      </c>
      <c r="S228" s="214">
        <v>40380</v>
      </c>
      <c r="T228" s="214">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10">
        <v>21500</v>
      </c>
      <c r="F229" s="210">
        <v>24600</v>
      </c>
      <c r="G229" s="210">
        <v>27650</v>
      </c>
      <c r="H229" s="210">
        <v>30700</v>
      </c>
      <c r="I229" s="210">
        <v>33200</v>
      </c>
      <c r="J229" s="210">
        <v>35650</v>
      </c>
      <c r="K229" s="210">
        <v>38100</v>
      </c>
      <c r="L229" s="210">
        <v>40550</v>
      </c>
      <c r="M229" s="214">
        <v>25800</v>
      </c>
      <c r="N229" s="214">
        <v>29520</v>
      </c>
      <c r="O229" s="214">
        <v>33180</v>
      </c>
      <c r="P229" s="214">
        <v>36840</v>
      </c>
      <c r="Q229" s="214">
        <v>39840</v>
      </c>
      <c r="R229" s="214">
        <v>42780</v>
      </c>
      <c r="S229" s="214">
        <v>45720</v>
      </c>
      <c r="T229" s="214">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10">
        <v>28500</v>
      </c>
      <c r="F230" s="210">
        <v>32600</v>
      </c>
      <c r="G230" s="210">
        <v>36650</v>
      </c>
      <c r="H230" s="210">
        <v>40700</v>
      </c>
      <c r="I230" s="210">
        <v>44000</v>
      </c>
      <c r="J230" s="210">
        <v>47250</v>
      </c>
      <c r="K230" s="210">
        <v>50500</v>
      </c>
      <c r="L230" s="210">
        <v>53750</v>
      </c>
      <c r="M230" s="214">
        <v>34200</v>
      </c>
      <c r="N230" s="214">
        <v>39120</v>
      </c>
      <c r="O230" s="214">
        <v>43980</v>
      </c>
      <c r="P230" s="214">
        <v>48840</v>
      </c>
      <c r="Q230" s="214">
        <v>52800</v>
      </c>
      <c r="R230" s="214">
        <v>56700</v>
      </c>
      <c r="S230" s="214">
        <v>60600</v>
      </c>
      <c r="T230" s="214">
        <v>64500</v>
      </c>
      <c r="U230" t="s">
        <v>286</v>
      </c>
      <c r="V230" s="210">
        <v>29350</v>
      </c>
      <c r="W230" s="210">
        <v>33550</v>
      </c>
      <c r="X230" s="210">
        <v>37750</v>
      </c>
      <c r="Y230" s="210">
        <v>41900</v>
      </c>
      <c r="Z230" s="210">
        <v>45300</v>
      </c>
      <c r="AA230" s="210">
        <v>48650</v>
      </c>
      <c r="AB230" s="210">
        <v>52000</v>
      </c>
      <c r="AC230" s="210">
        <v>55350</v>
      </c>
      <c r="AD230" s="214">
        <v>35220</v>
      </c>
      <c r="AE230" s="214">
        <v>40260</v>
      </c>
      <c r="AF230" s="214">
        <v>45300</v>
      </c>
      <c r="AG230" s="214">
        <v>50280</v>
      </c>
      <c r="AH230" s="214">
        <v>54360</v>
      </c>
      <c r="AI230" s="214">
        <v>58380</v>
      </c>
      <c r="AJ230" s="214">
        <v>62400</v>
      </c>
      <c r="AK230" s="214">
        <v>66420</v>
      </c>
      <c r="AL230" t="s">
        <v>933</v>
      </c>
      <c r="AM230" t="s">
        <v>288</v>
      </c>
      <c r="AN230">
        <v>1</v>
      </c>
      <c r="AO230" t="s">
        <v>934</v>
      </c>
      <c r="AP230" t="s">
        <v>290</v>
      </c>
      <c r="AQ230">
        <v>453</v>
      </c>
    </row>
    <row r="231" spans="1:43">
      <c r="A231" t="str">
        <f t="shared" si="3"/>
        <v>5/30/2017 - 3/31/2018Trinity</v>
      </c>
      <c r="B231" t="s">
        <v>937</v>
      </c>
      <c r="C231" t="s">
        <v>265</v>
      </c>
      <c r="D231">
        <v>47100</v>
      </c>
      <c r="E231" s="210">
        <v>19000</v>
      </c>
      <c r="F231" s="210">
        <v>21700</v>
      </c>
      <c r="G231" s="210">
        <v>24400</v>
      </c>
      <c r="H231" s="210">
        <v>27100</v>
      </c>
      <c r="I231" s="210">
        <v>29300</v>
      </c>
      <c r="J231" s="210">
        <v>31450</v>
      </c>
      <c r="K231" s="210">
        <v>33650</v>
      </c>
      <c r="L231" s="210">
        <v>35800</v>
      </c>
      <c r="M231" s="214">
        <v>22800</v>
      </c>
      <c r="N231" s="214">
        <v>26040</v>
      </c>
      <c r="O231" s="214">
        <v>29280</v>
      </c>
      <c r="P231" s="214">
        <v>32520</v>
      </c>
      <c r="Q231" s="214">
        <v>35160</v>
      </c>
      <c r="R231" s="214">
        <v>37740</v>
      </c>
      <c r="S231" s="214">
        <v>40380</v>
      </c>
      <c r="T231" s="214">
        <v>42960</v>
      </c>
      <c r="U231" t="s">
        <v>286</v>
      </c>
      <c r="V231" s="210">
        <v>20450</v>
      </c>
      <c r="W231" s="210">
        <v>23350</v>
      </c>
      <c r="X231" s="210">
        <v>26250</v>
      </c>
      <c r="Y231" s="210">
        <v>29150</v>
      </c>
      <c r="Z231" s="210">
        <v>31500</v>
      </c>
      <c r="AA231" s="210">
        <v>33850</v>
      </c>
      <c r="AB231" s="210">
        <v>36150</v>
      </c>
      <c r="AC231" s="210">
        <v>38500</v>
      </c>
      <c r="AD231" s="214">
        <v>24540</v>
      </c>
      <c r="AE231" s="214">
        <v>28020</v>
      </c>
      <c r="AF231" s="214">
        <v>31500</v>
      </c>
      <c r="AG231" s="214">
        <v>34980</v>
      </c>
      <c r="AH231" s="214">
        <v>37800</v>
      </c>
      <c r="AI231" s="214">
        <v>40620</v>
      </c>
      <c r="AJ231" s="214">
        <v>43380</v>
      </c>
      <c r="AK231" s="214">
        <v>46200</v>
      </c>
      <c r="AL231" t="s">
        <v>936</v>
      </c>
      <c r="AM231" t="s">
        <v>288</v>
      </c>
      <c r="AN231">
        <v>0</v>
      </c>
      <c r="AO231" t="s">
        <v>937</v>
      </c>
      <c r="AP231" t="s">
        <v>290</v>
      </c>
      <c r="AQ231">
        <v>455</v>
      </c>
    </row>
    <row r="232" spans="1:43">
      <c r="A232" t="str">
        <f t="shared" si="3"/>
        <v>5/30/2017 - 3/31/2018Tyler</v>
      </c>
      <c r="B232" t="s">
        <v>940</v>
      </c>
      <c r="C232" t="s">
        <v>85</v>
      </c>
      <c r="D232">
        <v>50700</v>
      </c>
      <c r="E232" s="210">
        <v>19000</v>
      </c>
      <c r="F232" s="210">
        <v>21700</v>
      </c>
      <c r="G232" s="210">
        <v>24400</v>
      </c>
      <c r="H232" s="210">
        <v>27100</v>
      </c>
      <c r="I232" s="210">
        <v>29300</v>
      </c>
      <c r="J232" s="210">
        <v>31450</v>
      </c>
      <c r="K232" s="210">
        <v>33650</v>
      </c>
      <c r="L232" s="210">
        <v>35800</v>
      </c>
      <c r="M232" s="214">
        <v>22800</v>
      </c>
      <c r="N232" s="214">
        <v>26040</v>
      </c>
      <c r="O232" s="214">
        <v>29280</v>
      </c>
      <c r="P232" s="214">
        <v>32520</v>
      </c>
      <c r="Q232" s="214">
        <v>35160</v>
      </c>
      <c r="R232" s="214">
        <v>37740</v>
      </c>
      <c r="S232" s="214">
        <v>40380</v>
      </c>
      <c r="T232" s="214">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10">
        <v>21150</v>
      </c>
      <c r="F233" s="210">
        <v>24150</v>
      </c>
      <c r="G233" s="210">
        <v>27150</v>
      </c>
      <c r="H233" s="210">
        <v>30150</v>
      </c>
      <c r="I233" s="210">
        <v>32600</v>
      </c>
      <c r="J233" s="210">
        <v>35000</v>
      </c>
      <c r="K233" s="210">
        <v>37400</v>
      </c>
      <c r="L233" s="210">
        <v>39800</v>
      </c>
      <c r="M233" s="214">
        <v>25380</v>
      </c>
      <c r="N233" s="214">
        <v>28980</v>
      </c>
      <c r="O233" s="214">
        <v>32580</v>
      </c>
      <c r="P233" s="214">
        <v>36180</v>
      </c>
      <c r="Q233" s="214">
        <v>39120</v>
      </c>
      <c r="R233" s="214">
        <v>42000</v>
      </c>
      <c r="S233" s="214">
        <v>44880</v>
      </c>
      <c r="T233" s="214">
        <v>47760</v>
      </c>
      <c r="U233" t="s">
        <v>286</v>
      </c>
      <c r="V233" s="210">
        <v>21500</v>
      </c>
      <c r="W233" s="210">
        <v>24600</v>
      </c>
      <c r="X233" s="210">
        <v>27650</v>
      </c>
      <c r="Y233" s="210">
        <v>30700</v>
      </c>
      <c r="Z233" s="210">
        <v>33200</v>
      </c>
      <c r="AA233" s="210">
        <v>35650</v>
      </c>
      <c r="AB233" s="210">
        <v>38100</v>
      </c>
      <c r="AC233" s="210">
        <v>40550</v>
      </c>
      <c r="AD233" s="214">
        <v>25800</v>
      </c>
      <c r="AE233" s="214">
        <v>29520</v>
      </c>
      <c r="AF233" s="214">
        <v>33180</v>
      </c>
      <c r="AG233" s="214">
        <v>36840</v>
      </c>
      <c r="AH233" s="214">
        <v>39840</v>
      </c>
      <c r="AI233" s="214">
        <v>42780</v>
      </c>
      <c r="AJ233" s="214">
        <v>45720</v>
      </c>
      <c r="AK233" s="214">
        <v>48660</v>
      </c>
      <c r="AL233" t="s">
        <v>941</v>
      </c>
      <c r="AM233" t="s">
        <v>288</v>
      </c>
      <c r="AN233">
        <v>1</v>
      </c>
      <c r="AO233" t="s">
        <v>942</v>
      </c>
      <c r="AP233" t="s">
        <v>290</v>
      </c>
      <c r="AQ233">
        <v>459</v>
      </c>
    </row>
    <row r="234" spans="1:43">
      <c r="A234" t="str">
        <f t="shared" si="3"/>
        <v>5/30/2017 - 3/31/2018Upton</v>
      </c>
      <c r="B234" t="s">
        <v>945</v>
      </c>
      <c r="C234" t="s">
        <v>266</v>
      </c>
      <c r="D234">
        <v>62800</v>
      </c>
      <c r="E234" s="210">
        <v>22000</v>
      </c>
      <c r="F234" s="210">
        <v>25150</v>
      </c>
      <c r="G234" s="210">
        <v>28300</v>
      </c>
      <c r="H234" s="210">
        <v>31400</v>
      </c>
      <c r="I234" s="210">
        <v>33950</v>
      </c>
      <c r="J234" s="210">
        <v>36450</v>
      </c>
      <c r="K234" s="210">
        <v>38950</v>
      </c>
      <c r="L234" s="210">
        <v>41450</v>
      </c>
      <c r="M234" s="214">
        <v>26400</v>
      </c>
      <c r="N234" s="214">
        <v>30180</v>
      </c>
      <c r="O234" s="214">
        <v>33960</v>
      </c>
      <c r="P234" s="214">
        <v>37680</v>
      </c>
      <c r="Q234" s="214">
        <v>40740</v>
      </c>
      <c r="R234" s="214">
        <v>43740</v>
      </c>
      <c r="S234" s="214">
        <v>46740</v>
      </c>
      <c r="T234" s="214">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10">
        <v>19000</v>
      </c>
      <c r="F235" s="210">
        <v>21700</v>
      </c>
      <c r="G235" s="210">
        <v>24400</v>
      </c>
      <c r="H235" s="210">
        <v>27100</v>
      </c>
      <c r="I235" s="210">
        <v>29300</v>
      </c>
      <c r="J235" s="210">
        <v>31450</v>
      </c>
      <c r="K235" s="210">
        <v>33650</v>
      </c>
      <c r="L235" s="210">
        <v>35800</v>
      </c>
      <c r="M235" s="214">
        <v>22800</v>
      </c>
      <c r="N235" s="214">
        <v>26040</v>
      </c>
      <c r="O235" s="214">
        <v>29280</v>
      </c>
      <c r="P235" s="214">
        <v>32520</v>
      </c>
      <c r="Q235" s="214">
        <v>35160</v>
      </c>
      <c r="R235" s="214">
        <v>37740</v>
      </c>
      <c r="S235" s="214">
        <v>40380</v>
      </c>
      <c r="T235" s="214">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10">
        <v>19000</v>
      </c>
      <c r="F236" s="210">
        <v>21700</v>
      </c>
      <c r="G236" s="210">
        <v>24400</v>
      </c>
      <c r="H236" s="210">
        <v>27100</v>
      </c>
      <c r="I236" s="210">
        <v>29300</v>
      </c>
      <c r="J236" s="210">
        <v>31450</v>
      </c>
      <c r="K236" s="210">
        <v>33650</v>
      </c>
      <c r="L236" s="210">
        <v>35800</v>
      </c>
      <c r="M236" s="214">
        <v>22800</v>
      </c>
      <c r="N236" s="214">
        <v>26040</v>
      </c>
      <c r="O236" s="214">
        <v>29280</v>
      </c>
      <c r="P236" s="214">
        <v>32520</v>
      </c>
      <c r="Q236" s="214">
        <v>35160</v>
      </c>
      <c r="R236" s="214">
        <v>37740</v>
      </c>
      <c r="S236" s="214">
        <v>40380</v>
      </c>
      <c r="T236" s="214">
        <v>42960</v>
      </c>
      <c r="U236" t="s">
        <v>286</v>
      </c>
      <c r="V236" s="210">
        <v>20850</v>
      </c>
      <c r="W236" s="210">
        <v>23800</v>
      </c>
      <c r="X236" s="210">
        <v>26800</v>
      </c>
      <c r="Y236" s="210">
        <v>29750</v>
      </c>
      <c r="Z236" s="210">
        <v>32150</v>
      </c>
      <c r="AA236" s="210">
        <v>34550</v>
      </c>
      <c r="AB236" s="210">
        <v>36900</v>
      </c>
      <c r="AC236" s="210">
        <v>39300</v>
      </c>
      <c r="AD236" s="214">
        <v>25020</v>
      </c>
      <c r="AE236" s="214">
        <v>28560</v>
      </c>
      <c r="AF236" s="214">
        <v>32160</v>
      </c>
      <c r="AG236" s="214">
        <v>35700</v>
      </c>
      <c r="AH236" s="214">
        <v>38580</v>
      </c>
      <c r="AI236" s="214">
        <v>41460</v>
      </c>
      <c r="AJ236" s="214">
        <v>44280</v>
      </c>
      <c r="AK236" s="214">
        <v>47160</v>
      </c>
      <c r="AL236" t="s">
        <v>950</v>
      </c>
      <c r="AM236" t="s">
        <v>288</v>
      </c>
      <c r="AN236">
        <v>0</v>
      </c>
      <c r="AO236" t="s">
        <v>951</v>
      </c>
      <c r="AP236" t="s">
        <v>290</v>
      </c>
      <c r="AQ236">
        <v>465</v>
      </c>
    </row>
    <row r="237" spans="1:43">
      <c r="A237" t="str">
        <f t="shared" si="3"/>
        <v>5/30/2017 - 3/31/2018Van Zandt</v>
      </c>
      <c r="B237" t="s">
        <v>954</v>
      </c>
      <c r="C237" t="s">
        <v>270</v>
      </c>
      <c r="D237">
        <v>54700</v>
      </c>
      <c r="E237" s="210">
        <v>19150</v>
      </c>
      <c r="F237" s="210">
        <v>21900</v>
      </c>
      <c r="G237" s="210">
        <v>24650</v>
      </c>
      <c r="H237" s="210">
        <v>27350</v>
      </c>
      <c r="I237" s="210">
        <v>29550</v>
      </c>
      <c r="J237" s="210">
        <v>31750</v>
      </c>
      <c r="K237" s="210">
        <v>33950</v>
      </c>
      <c r="L237" s="210">
        <v>36150</v>
      </c>
      <c r="M237" s="214">
        <v>22980</v>
      </c>
      <c r="N237" s="214">
        <v>26280</v>
      </c>
      <c r="O237" s="214">
        <v>29580</v>
      </c>
      <c r="P237" s="214">
        <v>32820</v>
      </c>
      <c r="Q237" s="214">
        <v>35460</v>
      </c>
      <c r="R237" s="214">
        <v>38100</v>
      </c>
      <c r="S237" s="214">
        <v>40740</v>
      </c>
      <c r="T237" s="214">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10">
        <v>21800</v>
      </c>
      <c r="F238" s="210">
        <v>24900</v>
      </c>
      <c r="G238" s="210">
        <v>28000</v>
      </c>
      <c r="H238" s="210">
        <v>31100</v>
      </c>
      <c r="I238" s="210">
        <v>33600</v>
      </c>
      <c r="J238" s="210">
        <v>36100</v>
      </c>
      <c r="K238" s="210">
        <v>38600</v>
      </c>
      <c r="L238" s="210">
        <v>41100</v>
      </c>
      <c r="M238" s="214">
        <v>26160</v>
      </c>
      <c r="N238" s="214">
        <v>29880</v>
      </c>
      <c r="O238" s="214">
        <v>33600</v>
      </c>
      <c r="P238" s="214">
        <v>37320</v>
      </c>
      <c r="Q238" s="214">
        <v>40320</v>
      </c>
      <c r="R238" s="214">
        <v>43320</v>
      </c>
      <c r="S238" s="214">
        <v>46320</v>
      </c>
      <c r="T238" s="214">
        <v>49320</v>
      </c>
      <c r="U238" t="s">
        <v>286</v>
      </c>
      <c r="V238" s="210">
        <v>23350</v>
      </c>
      <c r="W238" s="210">
        <v>26650</v>
      </c>
      <c r="X238" s="210">
        <v>30000</v>
      </c>
      <c r="Y238" s="210">
        <v>33300</v>
      </c>
      <c r="Z238" s="210">
        <v>36000</v>
      </c>
      <c r="AA238" s="210">
        <v>38650</v>
      </c>
      <c r="AB238" s="210">
        <v>41300</v>
      </c>
      <c r="AC238" s="210">
        <v>44000</v>
      </c>
      <c r="AD238" s="214">
        <v>28020</v>
      </c>
      <c r="AE238" s="214">
        <v>31980</v>
      </c>
      <c r="AF238" s="214">
        <v>36000</v>
      </c>
      <c r="AG238" s="214">
        <v>39960</v>
      </c>
      <c r="AH238" s="214">
        <v>43200</v>
      </c>
      <c r="AI238" s="214">
        <v>46380</v>
      </c>
      <c r="AJ238" s="214">
        <v>49560</v>
      </c>
      <c r="AK238" s="214">
        <v>52800</v>
      </c>
      <c r="AL238" t="s">
        <v>955</v>
      </c>
      <c r="AM238" t="s">
        <v>288</v>
      </c>
      <c r="AN238">
        <v>1</v>
      </c>
      <c r="AO238" t="s">
        <v>956</v>
      </c>
      <c r="AP238" t="s">
        <v>290</v>
      </c>
      <c r="AQ238">
        <v>469</v>
      </c>
    </row>
    <row r="239" spans="1:43">
      <c r="A239" t="str">
        <f t="shared" si="3"/>
        <v>5/30/2017 - 3/31/2018Walker</v>
      </c>
      <c r="B239" t="s">
        <v>959</v>
      </c>
      <c r="C239" t="s">
        <v>271</v>
      </c>
      <c r="D239">
        <v>67500</v>
      </c>
      <c r="E239" s="210">
        <v>22050</v>
      </c>
      <c r="F239" s="210">
        <v>25200</v>
      </c>
      <c r="G239" s="210">
        <v>28350</v>
      </c>
      <c r="H239" s="210">
        <v>31450</v>
      </c>
      <c r="I239" s="210">
        <v>34000</v>
      </c>
      <c r="J239" s="210">
        <v>36500</v>
      </c>
      <c r="K239" s="210">
        <v>39000</v>
      </c>
      <c r="L239" s="210">
        <v>41550</v>
      </c>
      <c r="M239" s="214">
        <v>26460</v>
      </c>
      <c r="N239" s="214">
        <v>30240</v>
      </c>
      <c r="O239" s="214">
        <v>34020</v>
      </c>
      <c r="P239" s="214">
        <v>37740</v>
      </c>
      <c r="Q239" s="214">
        <v>40800</v>
      </c>
      <c r="R239" s="214">
        <v>43800</v>
      </c>
      <c r="S239" s="214">
        <v>46800</v>
      </c>
      <c r="T239" s="214">
        <v>49860</v>
      </c>
      <c r="U239" t="s">
        <v>286</v>
      </c>
      <c r="V239" s="210">
        <v>23650</v>
      </c>
      <c r="W239" s="210">
        <v>27000</v>
      </c>
      <c r="X239" s="210">
        <v>30400</v>
      </c>
      <c r="Y239" s="210">
        <v>33750</v>
      </c>
      <c r="Z239" s="210">
        <v>36450</v>
      </c>
      <c r="AA239" s="210">
        <v>39150</v>
      </c>
      <c r="AB239" s="210">
        <v>41850</v>
      </c>
      <c r="AC239" s="210">
        <v>44550</v>
      </c>
      <c r="AD239" s="214">
        <v>28380</v>
      </c>
      <c r="AE239" s="214">
        <v>32400</v>
      </c>
      <c r="AF239" s="214">
        <v>36480</v>
      </c>
      <c r="AG239" s="214">
        <v>40500</v>
      </c>
      <c r="AH239" s="214">
        <v>43740</v>
      </c>
      <c r="AI239" s="214">
        <v>46980</v>
      </c>
      <c r="AJ239" s="214">
        <v>50220</v>
      </c>
      <c r="AK239" s="214">
        <v>53460</v>
      </c>
      <c r="AL239" t="s">
        <v>958</v>
      </c>
      <c r="AM239" t="s">
        <v>288</v>
      </c>
      <c r="AN239">
        <v>0</v>
      </c>
      <c r="AO239" t="s">
        <v>959</v>
      </c>
      <c r="AP239" t="s">
        <v>290</v>
      </c>
      <c r="AQ239">
        <v>471</v>
      </c>
    </row>
    <row r="240" spans="1:43">
      <c r="A240" t="str">
        <f t="shared" si="3"/>
        <v>5/30/2017 - 3/31/2018Waller</v>
      </c>
      <c r="B240" t="s">
        <v>961</v>
      </c>
      <c r="C240" t="s">
        <v>59</v>
      </c>
      <c r="D240">
        <v>71500</v>
      </c>
      <c r="E240" s="210">
        <v>25050</v>
      </c>
      <c r="F240" s="210">
        <v>28600</v>
      </c>
      <c r="G240" s="210">
        <v>32200</v>
      </c>
      <c r="H240" s="210">
        <v>35750</v>
      </c>
      <c r="I240" s="210">
        <v>38650</v>
      </c>
      <c r="J240" s="210">
        <v>41500</v>
      </c>
      <c r="K240" s="210">
        <v>44350</v>
      </c>
      <c r="L240" s="210">
        <v>47200</v>
      </c>
      <c r="M240" s="214">
        <v>30060</v>
      </c>
      <c r="N240" s="214">
        <v>34320</v>
      </c>
      <c r="O240" s="214">
        <v>38640</v>
      </c>
      <c r="P240" s="214">
        <v>42900</v>
      </c>
      <c r="Q240" s="214">
        <v>46380</v>
      </c>
      <c r="R240" s="214">
        <v>49800</v>
      </c>
      <c r="S240" s="214">
        <v>53220</v>
      </c>
      <c r="T240" s="214">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10">
        <v>20350</v>
      </c>
      <c r="F241" s="210">
        <v>23250</v>
      </c>
      <c r="G241" s="210">
        <v>26150</v>
      </c>
      <c r="H241" s="210">
        <v>29050</v>
      </c>
      <c r="I241" s="210">
        <v>31400</v>
      </c>
      <c r="J241" s="210">
        <v>33700</v>
      </c>
      <c r="K241" s="210">
        <v>36050</v>
      </c>
      <c r="L241" s="210">
        <v>38350</v>
      </c>
      <c r="M241" s="214">
        <v>24420</v>
      </c>
      <c r="N241" s="214">
        <v>27900</v>
      </c>
      <c r="O241" s="214">
        <v>31380</v>
      </c>
      <c r="P241" s="214">
        <v>34860</v>
      </c>
      <c r="Q241" s="214">
        <v>37680</v>
      </c>
      <c r="R241" s="214">
        <v>40440</v>
      </c>
      <c r="S241" s="214">
        <v>43260</v>
      </c>
      <c r="T241" s="214">
        <v>46020</v>
      </c>
      <c r="U241" t="s">
        <v>286</v>
      </c>
      <c r="V241" s="210">
        <v>21150</v>
      </c>
      <c r="W241" s="210">
        <v>24150</v>
      </c>
      <c r="X241" s="210">
        <v>27150</v>
      </c>
      <c r="Y241" s="210">
        <v>30150</v>
      </c>
      <c r="Z241" s="210">
        <v>32600</v>
      </c>
      <c r="AA241" s="210">
        <v>35000</v>
      </c>
      <c r="AB241" s="210">
        <v>37400</v>
      </c>
      <c r="AC241" s="210">
        <v>39800</v>
      </c>
      <c r="AD241" s="214">
        <v>25380</v>
      </c>
      <c r="AE241" s="214">
        <v>28980</v>
      </c>
      <c r="AF241" s="214">
        <v>32580</v>
      </c>
      <c r="AG241" s="214">
        <v>36180</v>
      </c>
      <c r="AH241" s="214">
        <v>39120</v>
      </c>
      <c r="AI241" s="214">
        <v>42000</v>
      </c>
      <c r="AJ241" s="214">
        <v>44880</v>
      </c>
      <c r="AK241" s="214">
        <v>47760</v>
      </c>
      <c r="AL241" t="s">
        <v>963</v>
      </c>
      <c r="AM241" t="s">
        <v>288</v>
      </c>
      <c r="AN241">
        <v>0</v>
      </c>
      <c r="AO241" t="s">
        <v>964</v>
      </c>
      <c r="AP241" t="s">
        <v>290</v>
      </c>
      <c r="AQ241">
        <v>475</v>
      </c>
    </row>
    <row r="242" spans="1:43">
      <c r="A242" t="str">
        <f t="shared" si="3"/>
        <v>5/30/2017 - 3/31/2018Washington</v>
      </c>
      <c r="B242" t="s">
        <v>967</v>
      </c>
      <c r="C242" t="s">
        <v>273</v>
      </c>
      <c r="D242">
        <v>62200</v>
      </c>
      <c r="E242" s="210">
        <v>21350</v>
      </c>
      <c r="F242" s="210">
        <v>24400</v>
      </c>
      <c r="G242" s="210">
        <v>27450</v>
      </c>
      <c r="H242" s="210">
        <v>30500</v>
      </c>
      <c r="I242" s="210">
        <v>32950</v>
      </c>
      <c r="J242" s="210">
        <v>35400</v>
      </c>
      <c r="K242" s="210">
        <v>37850</v>
      </c>
      <c r="L242" s="210">
        <v>40300</v>
      </c>
      <c r="M242" s="214">
        <v>25620</v>
      </c>
      <c r="N242" s="214">
        <v>29280</v>
      </c>
      <c r="O242" s="214">
        <v>32940</v>
      </c>
      <c r="P242" s="214">
        <v>36600</v>
      </c>
      <c r="Q242" s="214">
        <v>39540</v>
      </c>
      <c r="R242" s="214">
        <v>42480</v>
      </c>
      <c r="S242" s="214">
        <v>45420</v>
      </c>
      <c r="T242" s="214">
        <v>48360</v>
      </c>
      <c r="U242" t="s">
        <v>286</v>
      </c>
      <c r="V242" s="210">
        <v>21800</v>
      </c>
      <c r="W242" s="210">
        <v>24900</v>
      </c>
      <c r="X242" s="210">
        <v>28000</v>
      </c>
      <c r="Y242" s="210">
        <v>31100</v>
      </c>
      <c r="Z242" s="210">
        <v>33600</v>
      </c>
      <c r="AA242" s="210">
        <v>36100</v>
      </c>
      <c r="AB242" s="210">
        <v>38600</v>
      </c>
      <c r="AC242" s="210">
        <v>41100</v>
      </c>
      <c r="AD242" s="214">
        <v>26160</v>
      </c>
      <c r="AE242" s="214">
        <v>29880</v>
      </c>
      <c r="AF242" s="214">
        <v>33600</v>
      </c>
      <c r="AG242" s="214">
        <v>37320</v>
      </c>
      <c r="AH242" s="214">
        <v>40320</v>
      </c>
      <c r="AI242" s="214">
        <v>43320</v>
      </c>
      <c r="AJ242" s="214">
        <v>46320</v>
      </c>
      <c r="AK242" s="214">
        <v>49320</v>
      </c>
      <c r="AL242" t="s">
        <v>966</v>
      </c>
      <c r="AM242" t="s">
        <v>288</v>
      </c>
      <c r="AN242">
        <v>0</v>
      </c>
      <c r="AO242" t="s">
        <v>967</v>
      </c>
      <c r="AP242" t="s">
        <v>290</v>
      </c>
      <c r="AQ242">
        <v>477</v>
      </c>
    </row>
    <row r="243" spans="1:43">
      <c r="A243" t="str">
        <f t="shared" si="3"/>
        <v>5/30/2017 - 3/31/2018Webb</v>
      </c>
      <c r="B243" t="s">
        <v>970</v>
      </c>
      <c r="C243" t="s">
        <v>63</v>
      </c>
      <c r="D243">
        <v>42800</v>
      </c>
      <c r="E243" s="210">
        <v>19000</v>
      </c>
      <c r="F243" s="210">
        <v>21700</v>
      </c>
      <c r="G243" s="210">
        <v>24400</v>
      </c>
      <c r="H243" s="210">
        <v>27100</v>
      </c>
      <c r="I243" s="210">
        <v>29300</v>
      </c>
      <c r="J243" s="210">
        <v>31450</v>
      </c>
      <c r="K243" s="210">
        <v>33650</v>
      </c>
      <c r="L243" s="210">
        <v>35800</v>
      </c>
      <c r="M243" s="214">
        <v>22800</v>
      </c>
      <c r="N243" s="214">
        <v>26040</v>
      </c>
      <c r="O243" s="214">
        <v>29280</v>
      </c>
      <c r="P243" s="214">
        <v>32520</v>
      </c>
      <c r="Q243" s="214">
        <v>35160</v>
      </c>
      <c r="R243" s="214">
        <v>37740</v>
      </c>
      <c r="S243" s="214">
        <v>40380</v>
      </c>
      <c r="T243" s="214">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10">
        <v>19000</v>
      </c>
      <c r="F244" s="210">
        <v>21700</v>
      </c>
      <c r="G244" s="210">
        <v>24400</v>
      </c>
      <c r="H244" s="210">
        <v>27100</v>
      </c>
      <c r="I244" s="210">
        <v>29300</v>
      </c>
      <c r="J244" s="210">
        <v>31450</v>
      </c>
      <c r="K244" s="210">
        <v>33650</v>
      </c>
      <c r="L244" s="210">
        <v>35800</v>
      </c>
      <c r="M244" s="214">
        <v>22800</v>
      </c>
      <c r="N244" s="214">
        <v>26040</v>
      </c>
      <c r="O244" s="214">
        <v>29280</v>
      </c>
      <c r="P244" s="214">
        <v>32520</v>
      </c>
      <c r="Q244" s="214">
        <v>35160</v>
      </c>
      <c r="R244" s="214">
        <v>37740</v>
      </c>
      <c r="S244" s="214">
        <v>40380</v>
      </c>
      <c r="T244" s="214">
        <v>42960</v>
      </c>
      <c r="U244" t="s">
        <v>286</v>
      </c>
      <c r="V244" s="210">
        <v>19550</v>
      </c>
      <c r="W244" s="210">
        <v>22350</v>
      </c>
      <c r="X244" s="210">
        <v>25150</v>
      </c>
      <c r="Y244" s="210">
        <v>27900</v>
      </c>
      <c r="Z244" s="210">
        <v>30150</v>
      </c>
      <c r="AA244" s="210">
        <v>32400</v>
      </c>
      <c r="AB244" s="210">
        <v>34600</v>
      </c>
      <c r="AC244" s="210">
        <v>36850</v>
      </c>
      <c r="AD244" s="214">
        <v>23460</v>
      </c>
      <c r="AE244" s="214">
        <v>26820</v>
      </c>
      <c r="AF244" s="214">
        <v>30180</v>
      </c>
      <c r="AG244" s="214">
        <v>33480</v>
      </c>
      <c r="AH244" s="214">
        <v>36180</v>
      </c>
      <c r="AI244" s="214">
        <v>38880</v>
      </c>
      <c r="AJ244" s="214">
        <v>41520</v>
      </c>
      <c r="AK244" s="214">
        <v>44220</v>
      </c>
      <c r="AL244" t="s">
        <v>972</v>
      </c>
      <c r="AM244" t="s">
        <v>288</v>
      </c>
      <c r="AN244">
        <v>0</v>
      </c>
      <c r="AO244" t="s">
        <v>973</v>
      </c>
      <c r="AP244" t="s">
        <v>290</v>
      </c>
      <c r="AQ244">
        <v>481</v>
      </c>
    </row>
    <row r="245" spans="1:43">
      <c r="A245" t="str">
        <f t="shared" si="3"/>
        <v>5/30/2017 - 3/31/2018Wheeler</v>
      </c>
      <c r="B245" t="s">
        <v>976</v>
      </c>
      <c r="C245" t="s">
        <v>275</v>
      </c>
      <c r="D245">
        <v>64600</v>
      </c>
      <c r="E245" s="210">
        <v>22650</v>
      </c>
      <c r="F245" s="210">
        <v>25850</v>
      </c>
      <c r="G245" s="210">
        <v>29100</v>
      </c>
      <c r="H245" s="210">
        <v>32300</v>
      </c>
      <c r="I245" s="210">
        <v>34900</v>
      </c>
      <c r="J245" s="210">
        <v>37500</v>
      </c>
      <c r="K245" s="210">
        <v>40100</v>
      </c>
      <c r="L245" s="210">
        <v>42650</v>
      </c>
      <c r="M245" s="214">
        <v>27180</v>
      </c>
      <c r="N245" s="214">
        <v>31020</v>
      </c>
      <c r="O245" s="214">
        <v>34920</v>
      </c>
      <c r="P245" s="214">
        <v>38760</v>
      </c>
      <c r="Q245" s="214">
        <v>41880</v>
      </c>
      <c r="R245" s="214">
        <v>45000</v>
      </c>
      <c r="S245" s="214">
        <v>48120</v>
      </c>
      <c r="T245" s="214">
        <v>51180</v>
      </c>
      <c r="U245" t="s">
        <v>286</v>
      </c>
      <c r="V245" s="210">
        <v>22650</v>
      </c>
      <c r="W245" s="210">
        <v>25900</v>
      </c>
      <c r="X245" s="210">
        <v>29150</v>
      </c>
      <c r="Y245" s="210">
        <v>32350</v>
      </c>
      <c r="Z245" s="210">
        <v>34950</v>
      </c>
      <c r="AA245" s="210">
        <v>37550</v>
      </c>
      <c r="AB245" s="210">
        <v>40150</v>
      </c>
      <c r="AC245" s="210">
        <v>42750</v>
      </c>
      <c r="AD245" s="214">
        <v>27180</v>
      </c>
      <c r="AE245" s="214">
        <v>31080</v>
      </c>
      <c r="AF245" s="214">
        <v>34980</v>
      </c>
      <c r="AG245" s="214">
        <v>38820</v>
      </c>
      <c r="AH245" s="214">
        <v>41940</v>
      </c>
      <c r="AI245" s="214">
        <v>45060</v>
      </c>
      <c r="AJ245" s="214">
        <v>48180</v>
      </c>
      <c r="AK245" s="214">
        <v>51300</v>
      </c>
      <c r="AL245" t="s">
        <v>975</v>
      </c>
      <c r="AM245" t="s">
        <v>288</v>
      </c>
      <c r="AN245">
        <v>0</v>
      </c>
      <c r="AO245" t="s">
        <v>976</v>
      </c>
      <c r="AP245" t="s">
        <v>290</v>
      </c>
      <c r="AQ245">
        <v>483</v>
      </c>
    </row>
    <row r="246" spans="1:43">
      <c r="A246" t="str">
        <f t="shared" si="3"/>
        <v>5/30/2017 - 3/31/2018Wichita</v>
      </c>
      <c r="B246" t="s">
        <v>978</v>
      </c>
      <c r="C246" t="s">
        <v>94</v>
      </c>
      <c r="D246">
        <v>58700</v>
      </c>
      <c r="E246" s="210">
        <v>20550</v>
      </c>
      <c r="F246" s="210">
        <v>23500</v>
      </c>
      <c r="G246" s="210">
        <v>26450</v>
      </c>
      <c r="H246" s="210">
        <v>29350</v>
      </c>
      <c r="I246" s="210">
        <v>31700</v>
      </c>
      <c r="J246" s="210">
        <v>34050</v>
      </c>
      <c r="K246" s="210">
        <v>36400</v>
      </c>
      <c r="L246" s="210">
        <v>38750</v>
      </c>
      <c r="M246" s="214">
        <v>24660</v>
      </c>
      <c r="N246" s="214">
        <v>28200</v>
      </c>
      <c r="O246" s="214">
        <v>31740</v>
      </c>
      <c r="P246" s="214">
        <v>35220</v>
      </c>
      <c r="Q246" s="214">
        <v>38040</v>
      </c>
      <c r="R246" s="214">
        <v>40860</v>
      </c>
      <c r="S246" s="214">
        <v>43680</v>
      </c>
      <c r="T246" s="214">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10">
        <v>19000</v>
      </c>
      <c r="F247" s="210">
        <v>21700</v>
      </c>
      <c r="G247" s="210">
        <v>24400</v>
      </c>
      <c r="H247" s="210">
        <v>27100</v>
      </c>
      <c r="I247" s="210">
        <v>29300</v>
      </c>
      <c r="J247" s="210">
        <v>31450</v>
      </c>
      <c r="K247" s="210">
        <v>33650</v>
      </c>
      <c r="L247" s="210">
        <v>35800</v>
      </c>
      <c r="M247" s="214">
        <v>22800</v>
      </c>
      <c r="N247" s="214">
        <v>26040</v>
      </c>
      <c r="O247" s="214">
        <v>29280</v>
      </c>
      <c r="P247" s="214">
        <v>32520</v>
      </c>
      <c r="Q247" s="214">
        <v>35160</v>
      </c>
      <c r="R247" s="214">
        <v>37740</v>
      </c>
      <c r="S247" s="214">
        <v>40380</v>
      </c>
      <c r="T247" s="214">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10">
        <v>19000</v>
      </c>
      <c r="F248" s="210">
        <v>21700</v>
      </c>
      <c r="G248" s="210">
        <v>24400</v>
      </c>
      <c r="H248" s="210">
        <v>27100</v>
      </c>
      <c r="I248" s="210">
        <v>29300</v>
      </c>
      <c r="J248" s="210">
        <v>31450</v>
      </c>
      <c r="K248" s="210">
        <v>33650</v>
      </c>
      <c r="L248" s="210">
        <v>35800</v>
      </c>
      <c r="M248" s="214">
        <v>22800</v>
      </c>
      <c r="N248" s="214">
        <v>26040</v>
      </c>
      <c r="O248" s="214">
        <v>29280</v>
      </c>
      <c r="P248" s="214">
        <v>32520</v>
      </c>
      <c r="Q248" s="214">
        <v>35160</v>
      </c>
      <c r="R248" s="214">
        <v>37740</v>
      </c>
      <c r="S248" s="214">
        <v>40380</v>
      </c>
      <c r="T248" s="214">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10">
        <v>28500</v>
      </c>
      <c r="F249" s="210">
        <v>32600</v>
      </c>
      <c r="G249" s="210">
        <v>36650</v>
      </c>
      <c r="H249" s="210">
        <v>40700</v>
      </c>
      <c r="I249" s="210">
        <v>44000</v>
      </c>
      <c r="J249" s="210">
        <v>47250</v>
      </c>
      <c r="K249" s="210">
        <v>50500</v>
      </c>
      <c r="L249" s="210">
        <v>53750</v>
      </c>
      <c r="M249" s="214">
        <v>34200</v>
      </c>
      <c r="N249" s="214">
        <v>39120</v>
      </c>
      <c r="O249" s="214">
        <v>43980</v>
      </c>
      <c r="P249" s="214">
        <v>48840</v>
      </c>
      <c r="Q249" s="214">
        <v>52800</v>
      </c>
      <c r="R249" s="214">
        <v>56700</v>
      </c>
      <c r="S249" s="214">
        <v>60600</v>
      </c>
      <c r="T249" s="214">
        <v>64500</v>
      </c>
      <c r="U249" t="s">
        <v>286</v>
      </c>
      <c r="V249" s="210">
        <v>29350</v>
      </c>
      <c r="W249" s="210">
        <v>33550</v>
      </c>
      <c r="X249" s="210">
        <v>37750</v>
      </c>
      <c r="Y249" s="210">
        <v>41900</v>
      </c>
      <c r="Z249" s="210">
        <v>45300</v>
      </c>
      <c r="AA249" s="210">
        <v>48650</v>
      </c>
      <c r="AB249" s="210">
        <v>52000</v>
      </c>
      <c r="AC249" s="210">
        <v>55350</v>
      </c>
      <c r="AD249" s="214">
        <v>35220</v>
      </c>
      <c r="AE249" s="214">
        <v>40260</v>
      </c>
      <c r="AF249" s="214">
        <v>45300</v>
      </c>
      <c r="AG249" s="214">
        <v>50280</v>
      </c>
      <c r="AH249" s="214">
        <v>54360</v>
      </c>
      <c r="AI249" s="214">
        <v>58380</v>
      </c>
      <c r="AJ249" s="214">
        <v>62400</v>
      </c>
      <c r="AK249" s="214">
        <v>66420</v>
      </c>
      <c r="AL249" t="s">
        <v>985</v>
      </c>
      <c r="AM249" t="s">
        <v>288</v>
      </c>
      <c r="AN249">
        <v>1</v>
      </c>
      <c r="AO249" t="s">
        <v>986</v>
      </c>
      <c r="AP249" t="s">
        <v>290</v>
      </c>
      <c r="AQ249">
        <v>491</v>
      </c>
    </row>
    <row r="250" spans="1:43">
      <c r="A250" t="str">
        <f t="shared" si="3"/>
        <v>5/30/2017 - 3/31/2018Wilson</v>
      </c>
      <c r="B250" t="s">
        <v>988</v>
      </c>
      <c r="C250" t="s">
        <v>82</v>
      </c>
      <c r="D250">
        <v>63500</v>
      </c>
      <c r="E250" s="210">
        <v>22250</v>
      </c>
      <c r="F250" s="210">
        <v>25400</v>
      </c>
      <c r="G250" s="210">
        <v>28600</v>
      </c>
      <c r="H250" s="210">
        <v>31750</v>
      </c>
      <c r="I250" s="210">
        <v>34300</v>
      </c>
      <c r="J250" s="210">
        <v>36850</v>
      </c>
      <c r="K250" s="210">
        <v>39400</v>
      </c>
      <c r="L250" s="210">
        <v>41950</v>
      </c>
      <c r="M250" s="214">
        <v>26700</v>
      </c>
      <c r="N250" s="214">
        <v>30480</v>
      </c>
      <c r="O250" s="214">
        <v>34320</v>
      </c>
      <c r="P250" s="214">
        <v>38100</v>
      </c>
      <c r="Q250" s="214">
        <v>41160</v>
      </c>
      <c r="R250" s="214">
        <v>44220</v>
      </c>
      <c r="S250" s="214">
        <v>47280</v>
      </c>
      <c r="T250" s="214">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10">
        <v>20850</v>
      </c>
      <c r="F251" s="210">
        <v>23800</v>
      </c>
      <c r="G251" s="210">
        <v>26800</v>
      </c>
      <c r="H251" s="210">
        <v>29750</v>
      </c>
      <c r="I251" s="210">
        <v>32150</v>
      </c>
      <c r="J251" s="210">
        <v>34550</v>
      </c>
      <c r="K251" s="210">
        <v>36900</v>
      </c>
      <c r="L251" s="210">
        <v>39300</v>
      </c>
      <c r="M251" s="214">
        <v>25020</v>
      </c>
      <c r="N251" s="214">
        <v>28560</v>
      </c>
      <c r="O251" s="214">
        <v>32160</v>
      </c>
      <c r="P251" s="214">
        <v>35700</v>
      </c>
      <c r="Q251" s="214">
        <v>38580</v>
      </c>
      <c r="R251" s="214">
        <v>41460</v>
      </c>
      <c r="S251" s="214">
        <v>44280</v>
      </c>
      <c r="T251" s="214">
        <v>47160</v>
      </c>
      <c r="U251" t="s">
        <v>286</v>
      </c>
      <c r="V251" s="210">
        <v>21350</v>
      </c>
      <c r="W251" s="210">
        <v>24400</v>
      </c>
      <c r="X251" s="210">
        <v>27450</v>
      </c>
      <c r="Y251" s="210">
        <v>30450</v>
      </c>
      <c r="Z251" s="210">
        <v>32900</v>
      </c>
      <c r="AA251" s="210">
        <v>35350</v>
      </c>
      <c r="AB251" s="210">
        <v>37800</v>
      </c>
      <c r="AC251" s="210">
        <v>40200</v>
      </c>
      <c r="AD251" s="214">
        <v>25620</v>
      </c>
      <c r="AE251" s="214">
        <v>29280</v>
      </c>
      <c r="AF251" s="214">
        <v>32940</v>
      </c>
      <c r="AG251" s="214">
        <v>36540</v>
      </c>
      <c r="AH251" s="214">
        <v>39480</v>
      </c>
      <c r="AI251" s="214">
        <v>42420</v>
      </c>
      <c r="AJ251" s="214">
        <v>45360</v>
      </c>
      <c r="AK251" s="214">
        <v>48240</v>
      </c>
      <c r="AL251" t="s">
        <v>990</v>
      </c>
      <c r="AM251" t="s">
        <v>288</v>
      </c>
      <c r="AN251">
        <v>0</v>
      </c>
      <c r="AO251" t="s">
        <v>991</v>
      </c>
      <c r="AP251" t="s">
        <v>290</v>
      </c>
      <c r="AQ251">
        <v>495</v>
      </c>
    </row>
    <row r="252" spans="1:43">
      <c r="A252" t="str">
        <f t="shared" si="3"/>
        <v>5/30/2017 - 3/31/2018Wise</v>
      </c>
      <c r="B252" t="s">
        <v>994</v>
      </c>
      <c r="C252" t="s">
        <v>279</v>
      </c>
      <c r="D252">
        <v>66300</v>
      </c>
      <c r="E252" s="210">
        <v>23250</v>
      </c>
      <c r="F252" s="210">
        <v>26550</v>
      </c>
      <c r="G252" s="210">
        <v>29850</v>
      </c>
      <c r="H252" s="210">
        <v>33150</v>
      </c>
      <c r="I252" s="210">
        <v>35850</v>
      </c>
      <c r="J252" s="210">
        <v>38500</v>
      </c>
      <c r="K252" s="210">
        <v>41150</v>
      </c>
      <c r="L252" s="210">
        <v>43800</v>
      </c>
      <c r="M252" s="214">
        <v>27900</v>
      </c>
      <c r="N252" s="214">
        <v>31860</v>
      </c>
      <c r="O252" s="214">
        <v>35820</v>
      </c>
      <c r="P252" s="214">
        <v>39780</v>
      </c>
      <c r="Q252" s="214">
        <v>43020</v>
      </c>
      <c r="R252" s="214">
        <v>46200</v>
      </c>
      <c r="S252" s="214">
        <v>49380</v>
      </c>
      <c r="T252" s="214">
        <v>52560</v>
      </c>
      <c r="U252" t="s">
        <v>286</v>
      </c>
      <c r="V252" s="210">
        <v>24650</v>
      </c>
      <c r="W252" s="210">
        <v>28200</v>
      </c>
      <c r="X252" s="210">
        <v>31700</v>
      </c>
      <c r="Y252" s="210">
        <v>35200</v>
      </c>
      <c r="Z252" s="210">
        <v>38050</v>
      </c>
      <c r="AA252" s="210">
        <v>40850</v>
      </c>
      <c r="AB252" s="210">
        <v>43650</v>
      </c>
      <c r="AC252" s="210">
        <v>46500</v>
      </c>
      <c r="AD252" s="214">
        <v>29580</v>
      </c>
      <c r="AE252" s="214">
        <v>33840</v>
      </c>
      <c r="AF252" s="214">
        <v>38040</v>
      </c>
      <c r="AG252" s="214">
        <v>42240</v>
      </c>
      <c r="AH252" s="214">
        <v>45660</v>
      </c>
      <c r="AI252" s="214">
        <v>49020</v>
      </c>
      <c r="AJ252" s="214">
        <v>52380</v>
      </c>
      <c r="AK252" s="214">
        <v>55800</v>
      </c>
      <c r="AL252" t="s">
        <v>993</v>
      </c>
      <c r="AM252" t="s">
        <v>288</v>
      </c>
      <c r="AN252">
        <v>1</v>
      </c>
      <c r="AO252" t="s">
        <v>994</v>
      </c>
      <c r="AP252" t="s">
        <v>290</v>
      </c>
      <c r="AQ252">
        <v>497</v>
      </c>
    </row>
    <row r="253" spans="1:43">
      <c r="A253" t="str">
        <f t="shared" si="3"/>
        <v>5/30/2017 - 3/31/2018Wood</v>
      </c>
      <c r="B253" t="s">
        <v>997</v>
      </c>
      <c r="C253" t="s">
        <v>280</v>
      </c>
      <c r="D253">
        <v>52300</v>
      </c>
      <c r="E253" s="210">
        <v>19000</v>
      </c>
      <c r="F253" s="210">
        <v>21700</v>
      </c>
      <c r="G253" s="210">
        <v>24400</v>
      </c>
      <c r="H253" s="210">
        <v>27100</v>
      </c>
      <c r="I253" s="210">
        <v>29300</v>
      </c>
      <c r="J253" s="210">
        <v>31450</v>
      </c>
      <c r="K253" s="210">
        <v>33650</v>
      </c>
      <c r="L253" s="210">
        <v>35800</v>
      </c>
      <c r="M253" s="214">
        <v>22800</v>
      </c>
      <c r="N253" s="214">
        <v>26040</v>
      </c>
      <c r="O253" s="214">
        <v>29280</v>
      </c>
      <c r="P253" s="214">
        <v>32520</v>
      </c>
      <c r="Q253" s="214">
        <v>35160</v>
      </c>
      <c r="R253" s="214">
        <v>37740</v>
      </c>
      <c r="S253" s="214">
        <v>40380</v>
      </c>
      <c r="T253" s="214">
        <v>42960</v>
      </c>
      <c r="U253" t="s">
        <v>286</v>
      </c>
      <c r="V253" s="210">
        <v>19050</v>
      </c>
      <c r="W253" s="210">
        <v>21750</v>
      </c>
      <c r="X253" s="210">
        <v>24450</v>
      </c>
      <c r="Y253" s="210">
        <v>27150</v>
      </c>
      <c r="Z253" s="210">
        <v>29350</v>
      </c>
      <c r="AA253" s="210">
        <v>31500</v>
      </c>
      <c r="AB253" s="210">
        <v>33700</v>
      </c>
      <c r="AC253" s="210">
        <v>35850</v>
      </c>
      <c r="AD253" s="214">
        <v>22860</v>
      </c>
      <c r="AE253" s="214">
        <v>26100</v>
      </c>
      <c r="AF253" s="214">
        <v>29340</v>
      </c>
      <c r="AG253" s="214">
        <v>32580</v>
      </c>
      <c r="AH253" s="214">
        <v>35220</v>
      </c>
      <c r="AI253" s="214">
        <v>37800</v>
      </c>
      <c r="AJ253" s="214">
        <v>40440</v>
      </c>
      <c r="AK253" s="214">
        <v>43020</v>
      </c>
      <c r="AL253" t="s">
        <v>996</v>
      </c>
      <c r="AM253" t="s">
        <v>288</v>
      </c>
      <c r="AN253">
        <v>0</v>
      </c>
      <c r="AO253" t="s">
        <v>997</v>
      </c>
      <c r="AP253" t="s">
        <v>290</v>
      </c>
      <c r="AQ253">
        <v>499</v>
      </c>
    </row>
    <row r="254" spans="1:43">
      <c r="A254" t="str">
        <f t="shared" si="3"/>
        <v>5/30/2017 - 3/31/2018Yoakum</v>
      </c>
      <c r="B254" t="s">
        <v>1000</v>
      </c>
      <c r="C254" t="s">
        <v>281</v>
      </c>
      <c r="D254">
        <v>64600</v>
      </c>
      <c r="E254" s="210">
        <v>21350</v>
      </c>
      <c r="F254" s="210">
        <v>24400</v>
      </c>
      <c r="G254" s="210">
        <v>27450</v>
      </c>
      <c r="H254" s="210">
        <v>30450</v>
      </c>
      <c r="I254" s="210">
        <v>32900</v>
      </c>
      <c r="J254" s="210">
        <v>35350</v>
      </c>
      <c r="K254" s="210">
        <v>37800</v>
      </c>
      <c r="L254" s="210">
        <v>40200</v>
      </c>
      <c r="M254" s="214">
        <v>25620</v>
      </c>
      <c r="N254" s="214">
        <v>29280</v>
      </c>
      <c r="O254" s="214">
        <v>32940</v>
      </c>
      <c r="P254" s="214">
        <v>36540</v>
      </c>
      <c r="Q254" s="214">
        <v>39480</v>
      </c>
      <c r="R254" s="214">
        <v>42420</v>
      </c>
      <c r="S254" s="214">
        <v>45360</v>
      </c>
      <c r="T254" s="214">
        <v>48240</v>
      </c>
      <c r="U254" t="s">
        <v>286</v>
      </c>
      <c r="V254" s="210">
        <v>22650</v>
      </c>
      <c r="W254" s="210">
        <v>25850</v>
      </c>
      <c r="X254" s="210">
        <v>29100</v>
      </c>
      <c r="Y254" s="210">
        <v>32300</v>
      </c>
      <c r="Z254" s="210">
        <v>34900</v>
      </c>
      <c r="AA254" s="210">
        <v>37500</v>
      </c>
      <c r="AB254" s="210">
        <v>40100</v>
      </c>
      <c r="AC254" s="210">
        <v>42650</v>
      </c>
      <c r="AD254" s="214">
        <v>27180</v>
      </c>
      <c r="AE254" s="214">
        <v>31020</v>
      </c>
      <c r="AF254" s="214">
        <v>34920</v>
      </c>
      <c r="AG254" s="214">
        <v>38760</v>
      </c>
      <c r="AH254" s="214">
        <v>41880</v>
      </c>
      <c r="AI254" s="214">
        <v>45000</v>
      </c>
      <c r="AJ254" s="214">
        <v>48120</v>
      </c>
      <c r="AK254" s="214">
        <v>51180</v>
      </c>
      <c r="AL254" t="s">
        <v>999</v>
      </c>
      <c r="AM254" t="s">
        <v>288</v>
      </c>
      <c r="AN254">
        <v>0</v>
      </c>
      <c r="AO254" t="s">
        <v>1000</v>
      </c>
      <c r="AP254" t="s">
        <v>290</v>
      </c>
      <c r="AQ254">
        <v>501</v>
      </c>
    </row>
    <row r="255" spans="1:43">
      <c r="A255" t="str">
        <f t="shared" si="3"/>
        <v>5/30/2017 - 3/31/2018Young</v>
      </c>
      <c r="B255" t="s">
        <v>1003</v>
      </c>
      <c r="C255" t="s">
        <v>282</v>
      </c>
      <c r="D255">
        <v>57500</v>
      </c>
      <c r="E255" s="210">
        <v>20150</v>
      </c>
      <c r="F255" s="210">
        <v>23000</v>
      </c>
      <c r="G255" s="210">
        <v>25900</v>
      </c>
      <c r="H255" s="210">
        <v>28750</v>
      </c>
      <c r="I255" s="210">
        <v>31050</v>
      </c>
      <c r="J255" s="210">
        <v>33350</v>
      </c>
      <c r="K255" s="210">
        <v>35650</v>
      </c>
      <c r="L255" s="210">
        <v>37950</v>
      </c>
      <c r="M255" s="214">
        <v>24180</v>
      </c>
      <c r="N255" s="214">
        <v>27600</v>
      </c>
      <c r="O255" s="214">
        <v>31080</v>
      </c>
      <c r="P255" s="214">
        <v>34500</v>
      </c>
      <c r="Q255" s="214">
        <v>37260</v>
      </c>
      <c r="R255" s="214">
        <v>40020</v>
      </c>
      <c r="S255" s="214">
        <v>42780</v>
      </c>
      <c r="T255" s="214">
        <v>45540</v>
      </c>
      <c r="U255" t="s">
        <v>286</v>
      </c>
      <c r="V255" s="210">
        <v>21150</v>
      </c>
      <c r="W255" s="210">
        <v>24200</v>
      </c>
      <c r="X255" s="210">
        <v>27200</v>
      </c>
      <c r="Y255" s="210">
        <v>30200</v>
      </c>
      <c r="Z255" s="210">
        <v>32650</v>
      </c>
      <c r="AA255" s="210">
        <v>35050</v>
      </c>
      <c r="AB255" s="210">
        <v>37450</v>
      </c>
      <c r="AC255" s="210">
        <v>39900</v>
      </c>
      <c r="AD255" s="214">
        <v>25380</v>
      </c>
      <c r="AE255" s="214">
        <v>29040</v>
      </c>
      <c r="AF255" s="214">
        <v>32640</v>
      </c>
      <c r="AG255" s="214">
        <v>36240</v>
      </c>
      <c r="AH255" s="214">
        <v>39180</v>
      </c>
      <c r="AI255" s="214">
        <v>42060</v>
      </c>
      <c r="AJ255" s="214">
        <v>44940</v>
      </c>
      <c r="AK255" s="214">
        <v>47880</v>
      </c>
      <c r="AL255" t="s">
        <v>1002</v>
      </c>
      <c r="AM255" t="s">
        <v>288</v>
      </c>
      <c r="AN255">
        <v>0</v>
      </c>
      <c r="AO255" t="s">
        <v>1003</v>
      </c>
      <c r="AP255" t="s">
        <v>290</v>
      </c>
      <c r="AQ255">
        <v>503</v>
      </c>
    </row>
    <row r="256" spans="1:43">
      <c r="A256" t="str">
        <f t="shared" si="3"/>
        <v>5/30/2017 - 3/31/2018Zapata</v>
      </c>
      <c r="B256" t="s">
        <v>1006</v>
      </c>
      <c r="C256" t="s">
        <v>283</v>
      </c>
      <c r="D256">
        <v>35100</v>
      </c>
      <c r="E256" s="210">
        <v>19000</v>
      </c>
      <c r="F256" s="210">
        <v>21700</v>
      </c>
      <c r="G256" s="210">
        <v>24400</v>
      </c>
      <c r="H256" s="210">
        <v>27100</v>
      </c>
      <c r="I256" s="210">
        <v>29300</v>
      </c>
      <c r="J256" s="210">
        <v>31450</v>
      </c>
      <c r="K256" s="210">
        <v>33650</v>
      </c>
      <c r="L256" s="210">
        <v>35800</v>
      </c>
      <c r="M256" s="214">
        <v>22800</v>
      </c>
      <c r="N256" s="214">
        <v>26040</v>
      </c>
      <c r="O256" s="214">
        <v>29280</v>
      </c>
      <c r="P256" s="214">
        <v>32520</v>
      </c>
      <c r="Q256" s="214">
        <v>35160</v>
      </c>
      <c r="R256" s="214">
        <v>37740</v>
      </c>
      <c r="S256" s="214">
        <v>40380</v>
      </c>
      <c r="T256" s="214">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10">
        <v>19000</v>
      </c>
      <c r="F257" s="210">
        <v>21700</v>
      </c>
      <c r="G257" s="210">
        <v>24400</v>
      </c>
      <c r="H257" s="210">
        <v>27100</v>
      </c>
      <c r="I257" s="210">
        <v>29300</v>
      </c>
      <c r="J257" s="210">
        <v>31450</v>
      </c>
      <c r="K257" s="210">
        <v>33650</v>
      </c>
      <c r="L257" s="210">
        <v>35800</v>
      </c>
      <c r="M257" s="214">
        <v>22800</v>
      </c>
      <c r="N257" s="214">
        <v>26040</v>
      </c>
      <c r="O257" s="214">
        <v>29280</v>
      </c>
      <c r="P257" s="214">
        <v>32520</v>
      </c>
      <c r="Q257" s="214">
        <v>35160</v>
      </c>
      <c r="R257" s="214">
        <v>37740</v>
      </c>
      <c r="S257" s="214">
        <v>40380</v>
      </c>
      <c r="T257" s="214">
        <v>42960</v>
      </c>
      <c r="U257" t="s">
        <v>286</v>
      </c>
      <c r="V257" s="210">
        <v>23950</v>
      </c>
      <c r="W257" s="210">
        <v>27350</v>
      </c>
      <c r="X257" s="210">
        <v>30750</v>
      </c>
      <c r="Y257" s="210">
        <v>34150</v>
      </c>
      <c r="Z257" s="210">
        <v>36900</v>
      </c>
      <c r="AA257" s="210">
        <v>39650</v>
      </c>
      <c r="AB257" s="210">
        <v>42350</v>
      </c>
      <c r="AC257" s="210">
        <v>45100</v>
      </c>
      <c r="AD257" s="214">
        <v>28740</v>
      </c>
      <c r="AE257" s="214">
        <v>32820</v>
      </c>
      <c r="AF257" s="214">
        <v>36900</v>
      </c>
      <c r="AG257" s="214">
        <v>40980</v>
      </c>
      <c r="AH257" s="214">
        <v>44280</v>
      </c>
      <c r="AI257" s="214">
        <v>47580</v>
      </c>
      <c r="AJ257" s="214">
        <v>50820</v>
      </c>
      <c r="AK257" s="214">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AR258"/>
  <sheetViews>
    <sheetView workbookViewId="0">
      <pane xSplit="3" ySplit="3" topLeftCell="D4" activePane="bottomRight" state="frozen"/>
      <selection activeCell="A18" sqref="A18"/>
      <selection pane="topRight" activeCell="A18" sqref="A18"/>
      <selection pane="bottomLeft" activeCell="A18" sqref="A18"/>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2" width="17.28515625" style="210" customWidth="1"/>
    <col min="23" max="29" width="17.28515625" style="210" bestFit="1" customWidth="1"/>
    <col min="30" max="37" width="17.28515625" style="21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4">
      <c r="B2" t="s">
        <v>3004</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57">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57">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57">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57">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57">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57">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57">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57"/>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57">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57">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57"/>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57">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57"/>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57"/>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57">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57">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57">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57">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57">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57">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57">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57"/>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57">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57">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57"/>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57"/>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57"/>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57"/>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57"/>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57">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57"/>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57"/>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57"/>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57">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57"/>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57">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57">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57"/>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57">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57">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57"/>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57">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AR258"/>
  <sheetViews>
    <sheetView workbookViewId="0">
      <pane xSplit="3" ySplit="3" topLeftCell="M229" activePane="bottomRight" state="frozen"/>
      <selection activeCell="A18" sqref="A18"/>
      <selection pane="topRight" activeCell="A18" sqref="A18"/>
      <selection pane="bottomLeft" activeCell="A18" sqref="A18"/>
      <selection pane="bottomRight" activeCell="A230" sqref="A230:XFD230"/>
    </sheetView>
  </sheetViews>
  <sheetFormatPr defaultRowHeight="15"/>
  <cols>
    <col min="1" max="1" width="29.140625" bestFit="1" customWidth="1"/>
    <col min="2" max="3" width="20.5703125" bestFit="1" customWidth="1"/>
    <col min="4" max="4" width="11.7109375" bestFit="1" customWidth="1"/>
    <col min="5" max="12" width="11" style="199" bestFit="1" customWidth="1"/>
    <col min="13" max="20" width="11.28515625" style="284" bestFit="1" customWidth="1"/>
    <col min="21" max="21" width="17" bestFit="1" customWidth="1"/>
    <col min="22" max="22" width="17.28515625" style="199" customWidth="1"/>
    <col min="23" max="29" width="17.28515625" style="199" bestFit="1" customWidth="1"/>
    <col min="30" max="37" width="17.28515625" style="28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199">
        <v>5</v>
      </c>
      <c r="F1" s="199">
        <v>6</v>
      </c>
      <c r="G1" s="199">
        <v>7</v>
      </c>
      <c r="H1" s="199">
        <v>8</v>
      </c>
      <c r="I1" s="199">
        <v>9</v>
      </c>
      <c r="J1" s="199">
        <v>10</v>
      </c>
      <c r="K1" s="199">
        <v>11</v>
      </c>
      <c r="L1" s="199">
        <v>12</v>
      </c>
      <c r="M1" s="284">
        <v>13</v>
      </c>
      <c r="N1" s="284">
        <v>14</v>
      </c>
      <c r="O1" s="284">
        <v>15</v>
      </c>
      <c r="P1" s="284">
        <v>16</v>
      </c>
      <c r="Q1" s="284">
        <v>17</v>
      </c>
      <c r="R1" s="284">
        <v>18</v>
      </c>
      <c r="S1" s="284">
        <v>19</v>
      </c>
      <c r="T1" s="284">
        <v>20</v>
      </c>
      <c r="U1" s="165">
        <v>21</v>
      </c>
      <c r="V1" s="199">
        <v>22</v>
      </c>
      <c r="W1" s="199">
        <v>23</v>
      </c>
      <c r="X1" s="199">
        <v>24</v>
      </c>
      <c r="Y1" s="199">
        <v>25</v>
      </c>
      <c r="Z1" s="199">
        <v>26</v>
      </c>
      <c r="AA1" s="199">
        <v>27</v>
      </c>
      <c r="AB1" s="199">
        <v>28</v>
      </c>
      <c r="AC1" s="199">
        <v>29</v>
      </c>
      <c r="AD1" s="284">
        <v>30</v>
      </c>
      <c r="AE1" s="284">
        <v>31</v>
      </c>
      <c r="AF1" s="284">
        <v>32</v>
      </c>
      <c r="AG1" s="284">
        <v>33</v>
      </c>
      <c r="AH1" s="284">
        <v>34</v>
      </c>
      <c r="AI1" s="284">
        <v>35</v>
      </c>
      <c r="AJ1" s="284">
        <v>36</v>
      </c>
      <c r="AK1" s="284">
        <v>37</v>
      </c>
      <c r="AL1" s="165">
        <v>38</v>
      </c>
      <c r="AM1" s="165">
        <v>39</v>
      </c>
      <c r="AN1" s="165">
        <v>40</v>
      </c>
      <c r="AO1" s="165">
        <v>41</v>
      </c>
    </row>
    <row r="2" spans="1:44">
      <c r="B2" t="s">
        <v>2968</v>
      </c>
    </row>
    <row r="3" spans="1:44">
      <c r="B3" t="s">
        <v>1065</v>
      </c>
      <c r="C3" t="s">
        <v>2229</v>
      </c>
      <c r="D3" t="s">
        <v>2969</v>
      </c>
      <c r="E3" s="199" t="s">
        <v>2970</v>
      </c>
      <c r="F3" s="199" t="s">
        <v>2971</v>
      </c>
      <c r="G3" s="199" t="s">
        <v>2972</v>
      </c>
      <c r="H3" s="199" t="s">
        <v>2973</v>
      </c>
      <c r="I3" s="199" t="s">
        <v>2974</v>
      </c>
      <c r="J3" s="199" t="s">
        <v>2975</v>
      </c>
      <c r="K3" s="199" t="s">
        <v>2976</v>
      </c>
      <c r="L3" s="199" t="s">
        <v>2977</v>
      </c>
      <c r="M3" s="284" t="s">
        <v>2978</v>
      </c>
      <c r="N3" s="284" t="s">
        <v>2979</v>
      </c>
      <c r="O3" s="284" t="s">
        <v>2980</v>
      </c>
      <c r="P3" s="284" t="s">
        <v>2981</v>
      </c>
      <c r="Q3" s="284" t="s">
        <v>2982</v>
      </c>
      <c r="R3" s="284" t="s">
        <v>2983</v>
      </c>
      <c r="S3" s="284" t="s">
        <v>2984</v>
      </c>
      <c r="T3" s="284" t="s">
        <v>2985</v>
      </c>
      <c r="U3" t="s">
        <v>2986</v>
      </c>
      <c r="V3" s="199" t="s">
        <v>2987</v>
      </c>
      <c r="W3" s="199" t="s">
        <v>2988</v>
      </c>
      <c r="X3" s="199" t="s">
        <v>2989</v>
      </c>
      <c r="Y3" s="199" t="s">
        <v>2990</v>
      </c>
      <c r="Z3" s="199" t="s">
        <v>2991</v>
      </c>
      <c r="AA3" s="199" t="s">
        <v>2992</v>
      </c>
      <c r="AB3" s="199" t="s">
        <v>2993</v>
      </c>
      <c r="AC3" s="199" t="s">
        <v>2994</v>
      </c>
      <c r="AD3" s="284" t="s">
        <v>2995</v>
      </c>
      <c r="AE3" s="284" t="s">
        <v>2996</v>
      </c>
      <c r="AF3" s="284" t="s">
        <v>2997</v>
      </c>
      <c r="AG3" s="284" t="s">
        <v>2998</v>
      </c>
      <c r="AH3" s="284" t="s">
        <v>2999</v>
      </c>
      <c r="AI3" s="284" t="s">
        <v>3000</v>
      </c>
      <c r="AJ3" s="284" t="s">
        <v>3001</v>
      </c>
      <c r="AK3" s="284" t="s">
        <v>3002</v>
      </c>
      <c r="AL3" t="s">
        <v>2098</v>
      </c>
      <c r="AM3" t="s">
        <v>1060</v>
      </c>
      <c r="AN3" t="s">
        <v>1061</v>
      </c>
      <c r="AO3" t="s">
        <v>1062</v>
      </c>
      <c r="AP3" t="s">
        <v>1063</v>
      </c>
      <c r="AQ3" t="s">
        <v>1064</v>
      </c>
      <c r="AR3" t="s">
        <v>1065</v>
      </c>
    </row>
    <row r="4" spans="1:44">
      <c r="A4" t="str">
        <f>CONCATENATE($B$2,C4)</f>
        <v>On or After 6/9/2019Anderson</v>
      </c>
      <c r="B4" t="s">
        <v>289</v>
      </c>
      <c r="C4" t="s">
        <v>95</v>
      </c>
      <c r="D4">
        <v>55700</v>
      </c>
      <c r="E4" s="199">
        <v>20550</v>
      </c>
      <c r="F4" s="199">
        <v>23500</v>
      </c>
      <c r="G4" s="199">
        <v>26450</v>
      </c>
      <c r="H4" s="199">
        <v>29350</v>
      </c>
      <c r="I4" s="199">
        <v>31700</v>
      </c>
      <c r="J4" s="199">
        <v>34050</v>
      </c>
      <c r="K4" s="199">
        <v>36400</v>
      </c>
      <c r="L4" s="199">
        <v>38750</v>
      </c>
      <c r="M4" s="284">
        <v>24660</v>
      </c>
      <c r="N4" s="284">
        <v>28200</v>
      </c>
      <c r="O4" s="284">
        <v>31740</v>
      </c>
      <c r="P4" s="284">
        <v>35220</v>
      </c>
      <c r="Q4" s="284">
        <v>38040</v>
      </c>
      <c r="R4" s="284">
        <v>40860</v>
      </c>
      <c r="S4" s="284">
        <v>43680</v>
      </c>
      <c r="T4" s="284">
        <v>46500</v>
      </c>
      <c r="U4" t="s">
        <v>301</v>
      </c>
      <c r="AL4" t="s">
        <v>287</v>
      </c>
      <c r="AM4" t="s">
        <v>288</v>
      </c>
      <c r="AN4">
        <v>0</v>
      </c>
      <c r="AO4" t="s">
        <v>289</v>
      </c>
      <c r="AP4" t="s">
        <v>290</v>
      </c>
      <c r="AQ4">
        <v>1</v>
      </c>
      <c r="AR4" t="s">
        <v>289</v>
      </c>
    </row>
    <row r="5" spans="1:44">
      <c r="A5" t="str">
        <f t="shared" ref="A5:A68" si="0">CONCATENATE($B$2,C5)</f>
        <v>On or After 6/9/2019Andrews</v>
      </c>
      <c r="B5" t="s">
        <v>293</v>
      </c>
      <c r="C5" t="s">
        <v>96</v>
      </c>
      <c r="D5">
        <v>85800</v>
      </c>
      <c r="E5" s="199">
        <v>29250</v>
      </c>
      <c r="F5" s="199">
        <v>33400</v>
      </c>
      <c r="G5" s="199">
        <v>37600</v>
      </c>
      <c r="H5" s="199">
        <v>41750</v>
      </c>
      <c r="I5" s="199">
        <v>45100</v>
      </c>
      <c r="J5" s="199">
        <v>48450</v>
      </c>
      <c r="K5" s="199">
        <v>51800</v>
      </c>
      <c r="L5" s="199">
        <v>55150</v>
      </c>
      <c r="M5" s="284">
        <v>35100</v>
      </c>
      <c r="N5" s="284">
        <v>40080</v>
      </c>
      <c r="O5" s="284">
        <v>45120</v>
      </c>
      <c r="P5" s="284">
        <v>50100</v>
      </c>
      <c r="Q5" s="284">
        <v>54120</v>
      </c>
      <c r="R5" s="284">
        <v>58140</v>
      </c>
      <c r="S5" s="284">
        <v>62160</v>
      </c>
      <c r="T5" s="284">
        <v>66180</v>
      </c>
      <c r="U5" t="s">
        <v>286</v>
      </c>
      <c r="V5" s="199">
        <v>30950</v>
      </c>
      <c r="W5" s="199">
        <v>35400</v>
      </c>
      <c r="X5" s="199">
        <v>39800</v>
      </c>
      <c r="Y5" s="199">
        <v>44200</v>
      </c>
      <c r="Z5" s="199">
        <v>47750</v>
      </c>
      <c r="AA5" s="199">
        <v>51300</v>
      </c>
      <c r="AB5" s="199">
        <v>54850</v>
      </c>
      <c r="AC5" s="199">
        <v>58350</v>
      </c>
      <c r="AD5" s="284">
        <v>37140</v>
      </c>
      <c r="AE5" s="284">
        <v>42480</v>
      </c>
      <c r="AF5" s="284">
        <v>47760</v>
      </c>
      <c r="AG5" s="284">
        <v>53040</v>
      </c>
      <c r="AH5" s="284">
        <v>57300</v>
      </c>
      <c r="AI5" s="284">
        <v>61560</v>
      </c>
      <c r="AJ5" s="284">
        <v>65820</v>
      </c>
      <c r="AK5" s="284">
        <v>70020</v>
      </c>
      <c r="AL5" t="s">
        <v>292</v>
      </c>
      <c r="AM5" t="s">
        <v>288</v>
      </c>
      <c r="AN5">
        <v>0</v>
      </c>
      <c r="AO5" t="s">
        <v>293</v>
      </c>
      <c r="AP5" t="s">
        <v>290</v>
      </c>
      <c r="AQ5">
        <v>3</v>
      </c>
      <c r="AR5" t="s">
        <v>293</v>
      </c>
    </row>
    <row r="6" spans="1:44">
      <c r="A6" t="str">
        <f t="shared" si="0"/>
        <v>On or After 6/9/2019Angelina</v>
      </c>
      <c r="B6" t="s">
        <v>296</v>
      </c>
      <c r="C6" t="s">
        <v>97</v>
      </c>
      <c r="D6">
        <v>55000</v>
      </c>
      <c r="E6" s="199">
        <v>20550</v>
      </c>
      <c r="F6" s="199">
        <v>23500</v>
      </c>
      <c r="G6" s="199">
        <v>26450</v>
      </c>
      <c r="H6" s="199">
        <v>29350</v>
      </c>
      <c r="I6" s="199">
        <v>31700</v>
      </c>
      <c r="J6" s="199">
        <v>34050</v>
      </c>
      <c r="K6" s="199">
        <v>36400</v>
      </c>
      <c r="L6" s="199">
        <v>38750</v>
      </c>
      <c r="M6" s="284">
        <v>24660</v>
      </c>
      <c r="N6" s="284">
        <v>28200</v>
      </c>
      <c r="O6" s="284">
        <v>31740</v>
      </c>
      <c r="P6" s="284">
        <v>35220</v>
      </c>
      <c r="Q6" s="284">
        <v>38040</v>
      </c>
      <c r="R6" s="284">
        <v>40860</v>
      </c>
      <c r="S6" s="284">
        <v>43680</v>
      </c>
      <c r="T6" s="284">
        <v>46500</v>
      </c>
      <c r="U6" t="s">
        <v>301</v>
      </c>
      <c r="AL6" t="s">
        <v>295</v>
      </c>
      <c r="AM6" t="s">
        <v>288</v>
      </c>
      <c r="AN6">
        <v>0</v>
      </c>
      <c r="AO6" t="s">
        <v>296</v>
      </c>
      <c r="AP6" t="s">
        <v>290</v>
      </c>
      <c r="AQ6">
        <v>5</v>
      </c>
      <c r="AR6" t="s">
        <v>296</v>
      </c>
    </row>
    <row r="7" spans="1:44">
      <c r="A7" t="str">
        <f t="shared" si="0"/>
        <v>On or After 6/9/2019Aransas</v>
      </c>
      <c r="B7" t="s">
        <v>299</v>
      </c>
      <c r="C7" t="s">
        <v>98</v>
      </c>
      <c r="D7">
        <v>59600</v>
      </c>
      <c r="E7" s="199">
        <v>20900</v>
      </c>
      <c r="F7" s="199">
        <v>23850</v>
      </c>
      <c r="G7" s="199">
        <v>26850</v>
      </c>
      <c r="H7" s="199">
        <v>29800</v>
      </c>
      <c r="I7" s="199">
        <v>32200</v>
      </c>
      <c r="J7" s="199">
        <v>34600</v>
      </c>
      <c r="K7" s="199">
        <v>37000</v>
      </c>
      <c r="L7" s="199">
        <v>39350</v>
      </c>
      <c r="M7" s="284">
        <v>25080</v>
      </c>
      <c r="N7" s="284">
        <v>28620</v>
      </c>
      <c r="O7" s="284">
        <v>32220</v>
      </c>
      <c r="P7" s="284">
        <v>35760</v>
      </c>
      <c r="Q7" s="284">
        <v>38640</v>
      </c>
      <c r="R7" s="284">
        <v>41520</v>
      </c>
      <c r="S7" s="284">
        <v>44400</v>
      </c>
      <c r="T7" s="284">
        <v>47220</v>
      </c>
      <c r="U7" t="s">
        <v>286</v>
      </c>
      <c r="V7" s="199">
        <v>21700</v>
      </c>
      <c r="W7" s="199">
        <v>24800</v>
      </c>
      <c r="X7" s="199">
        <v>27900</v>
      </c>
      <c r="Y7" s="199">
        <v>30950</v>
      </c>
      <c r="Z7" s="199">
        <v>33450</v>
      </c>
      <c r="AA7" s="199">
        <v>35950</v>
      </c>
      <c r="AB7" s="199">
        <v>38400</v>
      </c>
      <c r="AC7" s="199">
        <v>40900</v>
      </c>
      <c r="AD7" s="284">
        <v>26040</v>
      </c>
      <c r="AE7" s="284">
        <v>29760</v>
      </c>
      <c r="AF7" s="284">
        <v>33480</v>
      </c>
      <c r="AG7" s="284">
        <v>37140</v>
      </c>
      <c r="AH7" s="284">
        <v>40140</v>
      </c>
      <c r="AI7" s="284">
        <v>43140</v>
      </c>
      <c r="AJ7" s="284">
        <v>46080</v>
      </c>
      <c r="AK7" s="284">
        <v>49080</v>
      </c>
      <c r="AL7" t="s">
        <v>298</v>
      </c>
      <c r="AM7" t="s">
        <v>288</v>
      </c>
      <c r="AN7">
        <v>1</v>
      </c>
      <c r="AO7" t="s">
        <v>299</v>
      </c>
      <c r="AP7" t="s">
        <v>290</v>
      </c>
      <c r="AQ7">
        <v>7</v>
      </c>
      <c r="AR7" t="s">
        <v>299</v>
      </c>
    </row>
    <row r="8" spans="1:44">
      <c r="A8" t="str">
        <f t="shared" si="0"/>
        <v>On or After 6/9/2019Archer</v>
      </c>
      <c r="B8" t="s">
        <v>303</v>
      </c>
      <c r="C8" t="s">
        <v>92</v>
      </c>
      <c r="D8">
        <v>59600</v>
      </c>
      <c r="E8" s="199">
        <v>20950</v>
      </c>
      <c r="F8" s="199">
        <v>23950</v>
      </c>
      <c r="G8" s="199">
        <v>26950</v>
      </c>
      <c r="H8" s="199">
        <v>29900</v>
      </c>
      <c r="I8" s="199">
        <v>32300</v>
      </c>
      <c r="J8" s="199">
        <v>34700</v>
      </c>
      <c r="K8" s="199">
        <v>37100</v>
      </c>
      <c r="L8" s="199">
        <v>39500</v>
      </c>
      <c r="M8" s="284">
        <v>25140</v>
      </c>
      <c r="N8" s="284">
        <v>28740</v>
      </c>
      <c r="O8" s="284">
        <v>32340</v>
      </c>
      <c r="P8" s="284">
        <v>35880</v>
      </c>
      <c r="Q8" s="284">
        <v>38760</v>
      </c>
      <c r="R8" s="284">
        <v>41640</v>
      </c>
      <c r="S8" s="284">
        <v>44520</v>
      </c>
      <c r="T8" s="284">
        <v>47400</v>
      </c>
      <c r="U8" t="s">
        <v>301</v>
      </c>
      <c r="AL8" t="s">
        <v>302</v>
      </c>
      <c r="AM8" t="s">
        <v>288</v>
      </c>
      <c r="AN8">
        <v>1</v>
      </c>
      <c r="AO8" t="s">
        <v>303</v>
      </c>
      <c r="AP8" t="s">
        <v>290</v>
      </c>
      <c r="AQ8">
        <v>9</v>
      </c>
      <c r="AR8" t="s">
        <v>303</v>
      </c>
    </row>
    <row r="9" spans="1:44">
      <c r="A9" t="str">
        <f t="shared" si="0"/>
        <v>On or After 6/9/2019Armstrong</v>
      </c>
      <c r="B9" t="s">
        <v>306</v>
      </c>
      <c r="C9" t="s">
        <v>21</v>
      </c>
      <c r="D9">
        <v>71600</v>
      </c>
      <c r="E9" s="199">
        <v>25100</v>
      </c>
      <c r="F9" s="199">
        <v>28650</v>
      </c>
      <c r="G9" s="199">
        <v>32250</v>
      </c>
      <c r="H9" s="199">
        <v>35800</v>
      </c>
      <c r="I9" s="199">
        <v>38700</v>
      </c>
      <c r="J9" s="199">
        <v>41550</v>
      </c>
      <c r="K9" s="199">
        <v>44400</v>
      </c>
      <c r="L9" s="199">
        <v>47300</v>
      </c>
      <c r="M9" s="284">
        <v>30120</v>
      </c>
      <c r="N9" s="284">
        <v>34380</v>
      </c>
      <c r="O9" s="284">
        <v>38700</v>
      </c>
      <c r="P9" s="284">
        <v>42960</v>
      </c>
      <c r="Q9" s="284">
        <v>46440</v>
      </c>
      <c r="R9" s="284">
        <v>49860</v>
      </c>
      <c r="S9" s="284">
        <v>53280</v>
      </c>
      <c r="T9" s="284">
        <v>56760</v>
      </c>
      <c r="U9" t="s">
        <v>301</v>
      </c>
      <c r="AL9" t="s">
        <v>305</v>
      </c>
      <c r="AM9" t="s">
        <v>288</v>
      </c>
      <c r="AN9">
        <v>1</v>
      </c>
      <c r="AO9" t="s">
        <v>306</v>
      </c>
      <c r="AP9" t="s">
        <v>290</v>
      </c>
      <c r="AQ9">
        <v>11</v>
      </c>
      <c r="AR9" t="s">
        <v>306</v>
      </c>
    </row>
    <row r="10" spans="1:44">
      <c r="A10" t="str">
        <f t="shared" si="0"/>
        <v>On or After 6/9/2019Atascosa</v>
      </c>
      <c r="B10" t="s">
        <v>309</v>
      </c>
      <c r="C10" t="s">
        <v>99</v>
      </c>
      <c r="D10">
        <v>62100</v>
      </c>
      <c r="E10" s="199">
        <v>21750</v>
      </c>
      <c r="F10" s="199">
        <v>24850</v>
      </c>
      <c r="G10" s="199">
        <v>27950</v>
      </c>
      <c r="H10" s="199">
        <v>31050</v>
      </c>
      <c r="I10" s="199">
        <v>33550</v>
      </c>
      <c r="J10" s="199">
        <v>36050</v>
      </c>
      <c r="K10" s="199">
        <v>38550</v>
      </c>
      <c r="L10" s="199">
        <v>41000</v>
      </c>
      <c r="M10" s="284">
        <v>26100</v>
      </c>
      <c r="N10" s="284">
        <v>29820</v>
      </c>
      <c r="O10" s="284">
        <v>33540</v>
      </c>
      <c r="P10" s="284">
        <v>37260</v>
      </c>
      <c r="Q10" s="284">
        <v>40260</v>
      </c>
      <c r="R10" s="284">
        <v>43260</v>
      </c>
      <c r="S10" s="284">
        <v>46260</v>
      </c>
      <c r="T10" s="284">
        <v>49200</v>
      </c>
      <c r="U10" t="s">
        <v>301</v>
      </c>
      <c r="AL10" t="s">
        <v>308</v>
      </c>
      <c r="AM10" t="s">
        <v>288</v>
      </c>
      <c r="AN10">
        <v>1</v>
      </c>
      <c r="AO10" t="s">
        <v>309</v>
      </c>
      <c r="AP10" t="s">
        <v>290</v>
      </c>
      <c r="AQ10">
        <v>13</v>
      </c>
      <c r="AR10" t="s">
        <v>309</v>
      </c>
    </row>
    <row r="11" spans="1:44">
      <c r="A11" t="str">
        <f t="shared" si="0"/>
        <v>On or After 6/9/2019Austin</v>
      </c>
      <c r="B11" t="s">
        <v>312</v>
      </c>
      <c r="C11" t="s">
        <v>100</v>
      </c>
      <c r="D11">
        <v>75800</v>
      </c>
      <c r="E11" s="199">
        <v>26550</v>
      </c>
      <c r="F11" s="199">
        <v>30350</v>
      </c>
      <c r="G11" s="199">
        <v>34150</v>
      </c>
      <c r="H11" s="199">
        <v>37900</v>
      </c>
      <c r="I11" s="199">
        <v>40950</v>
      </c>
      <c r="J11" s="199">
        <v>44000</v>
      </c>
      <c r="K11" s="199">
        <v>47000</v>
      </c>
      <c r="L11" s="199">
        <v>50050</v>
      </c>
      <c r="M11" s="284">
        <v>31860</v>
      </c>
      <c r="N11" s="284">
        <v>36420</v>
      </c>
      <c r="O11" s="284">
        <v>40980</v>
      </c>
      <c r="P11" s="284">
        <v>45480</v>
      </c>
      <c r="Q11" s="284">
        <v>49140</v>
      </c>
      <c r="R11" s="284">
        <v>52800</v>
      </c>
      <c r="S11" s="284">
        <v>56400</v>
      </c>
      <c r="T11" s="284">
        <v>60060</v>
      </c>
      <c r="U11" t="s">
        <v>286</v>
      </c>
      <c r="V11" s="199">
        <v>26800</v>
      </c>
      <c r="W11" s="199">
        <v>30600</v>
      </c>
      <c r="X11" s="199">
        <v>34450</v>
      </c>
      <c r="Y11" s="199">
        <v>38250</v>
      </c>
      <c r="Z11" s="199">
        <v>41350</v>
      </c>
      <c r="AA11" s="199">
        <v>44400</v>
      </c>
      <c r="AB11" s="199">
        <v>47450</v>
      </c>
      <c r="AC11" s="199">
        <v>50500</v>
      </c>
      <c r="AD11" s="284">
        <v>32160</v>
      </c>
      <c r="AE11" s="284">
        <v>36720</v>
      </c>
      <c r="AF11" s="284">
        <v>41340</v>
      </c>
      <c r="AG11" s="284">
        <v>45900</v>
      </c>
      <c r="AH11" s="284">
        <v>49620</v>
      </c>
      <c r="AI11" s="284">
        <v>53280</v>
      </c>
      <c r="AJ11" s="284">
        <v>56940</v>
      </c>
      <c r="AK11" s="284">
        <v>60600</v>
      </c>
      <c r="AL11" t="s">
        <v>311</v>
      </c>
      <c r="AM11" t="s">
        <v>288</v>
      </c>
      <c r="AN11">
        <v>1</v>
      </c>
      <c r="AO11" t="s">
        <v>312</v>
      </c>
      <c r="AP11" t="s">
        <v>290</v>
      </c>
      <c r="AQ11">
        <v>15</v>
      </c>
      <c r="AR11" t="s">
        <v>312</v>
      </c>
    </row>
    <row r="12" spans="1:44">
      <c r="A12" t="str">
        <f t="shared" si="0"/>
        <v>On or After 6/9/2019Bailey</v>
      </c>
      <c r="B12" t="s">
        <v>315</v>
      </c>
      <c r="C12" t="s">
        <v>101</v>
      </c>
      <c r="D12">
        <v>50600</v>
      </c>
      <c r="E12" s="199">
        <v>20550</v>
      </c>
      <c r="F12" s="199">
        <v>23500</v>
      </c>
      <c r="G12" s="199">
        <v>26450</v>
      </c>
      <c r="H12" s="199">
        <v>29350</v>
      </c>
      <c r="I12" s="199">
        <v>31700</v>
      </c>
      <c r="J12" s="199">
        <v>34050</v>
      </c>
      <c r="K12" s="199">
        <v>36400</v>
      </c>
      <c r="L12" s="199">
        <v>38750</v>
      </c>
      <c r="M12" s="284">
        <v>24660</v>
      </c>
      <c r="N12" s="284">
        <v>28200</v>
      </c>
      <c r="O12" s="284">
        <v>31740</v>
      </c>
      <c r="P12" s="284">
        <v>35220</v>
      </c>
      <c r="Q12" s="284">
        <v>38040</v>
      </c>
      <c r="R12" s="284">
        <v>40860</v>
      </c>
      <c r="S12" s="284">
        <v>43680</v>
      </c>
      <c r="T12" s="284">
        <v>46500</v>
      </c>
      <c r="U12" t="s">
        <v>286</v>
      </c>
      <c r="V12" s="199">
        <v>22400</v>
      </c>
      <c r="W12" s="199">
        <v>25600</v>
      </c>
      <c r="X12" s="199">
        <v>28800</v>
      </c>
      <c r="Y12" s="199">
        <v>31950</v>
      </c>
      <c r="Z12" s="199">
        <v>34550</v>
      </c>
      <c r="AA12" s="199">
        <v>37100</v>
      </c>
      <c r="AB12" s="199">
        <v>39650</v>
      </c>
      <c r="AC12" s="199">
        <v>42200</v>
      </c>
      <c r="AD12" s="284">
        <v>26880</v>
      </c>
      <c r="AE12" s="284">
        <v>30720</v>
      </c>
      <c r="AF12" s="284">
        <v>34560</v>
      </c>
      <c r="AG12" s="284">
        <v>38340</v>
      </c>
      <c r="AH12" s="284">
        <v>41460</v>
      </c>
      <c r="AI12" s="284">
        <v>44520</v>
      </c>
      <c r="AJ12" s="284">
        <v>47580</v>
      </c>
      <c r="AK12" s="284">
        <v>50640</v>
      </c>
      <c r="AL12" t="s">
        <v>314</v>
      </c>
      <c r="AM12" t="s">
        <v>288</v>
      </c>
      <c r="AN12">
        <v>0</v>
      </c>
      <c r="AO12" t="s">
        <v>315</v>
      </c>
      <c r="AP12" t="s">
        <v>290</v>
      </c>
      <c r="AQ12">
        <v>17</v>
      </c>
      <c r="AR12" t="s">
        <v>315</v>
      </c>
    </row>
    <row r="13" spans="1:44">
      <c r="A13" t="str">
        <f t="shared" si="0"/>
        <v>On or After 6/9/2019Bandera</v>
      </c>
      <c r="B13" t="s">
        <v>318</v>
      </c>
      <c r="C13" t="s">
        <v>78</v>
      </c>
      <c r="D13">
        <v>71000</v>
      </c>
      <c r="E13" s="199">
        <v>24850</v>
      </c>
      <c r="F13" s="199">
        <v>28400</v>
      </c>
      <c r="G13" s="199">
        <v>31950</v>
      </c>
      <c r="H13" s="199">
        <v>35500</v>
      </c>
      <c r="I13" s="199">
        <v>38350</v>
      </c>
      <c r="J13" s="199">
        <v>41200</v>
      </c>
      <c r="K13" s="199">
        <v>44050</v>
      </c>
      <c r="L13" s="199">
        <v>46900</v>
      </c>
      <c r="M13" s="284">
        <v>29820</v>
      </c>
      <c r="N13" s="284">
        <v>34080</v>
      </c>
      <c r="O13" s="284">
        <v>38340</v>
      </c>
      <c r="P13" s="284">
        <v>42600</v>
      </c>
      <c r="Q13" s="284">
        <v>46020</v>
      </c>
      <c r="R13" s="284">
        <v>49440</v>
      </c>
      <c r="S13" s="284">
        <v>52860</v>
      </c>
      <c r="T13" s="284">
        <v>56280</v>
      </c>
      <c r="U13" t="s">
        <v>301</v>
      </c>
      <c r="AL13" t="s">
        <v>317</v>
      </c>
      <c r="AM13" t="s">
        <v>288</v>
      </c>
      <c r="AN13">
        <v>1</v>
      </c>
      <c r="AO13" t="s">
        <v>318</v>
      </c>
      <c r="AP13" t="s">
        <v>290</v>
      </c>
      <c r="AQ13">
        <v>19</v>
      </c>
      <c r="AR13" t="s">
        <v>318</v>
      </c>
    </row>
    <row r="14" spans="1:44">
      <c r="A14" t="str">
        <f t="shared" si="0"/>
        <v>On or After 6/9/2019Bastrop</v>
      </c>
      <c r="B14" t="s">
        <v>321</v>
      </c>
      <c r="C14" t="s">
        <v>25</v>
      </c>
      <c r="D14">
        <v>95900</v>
      </c>
      <c r="E14" s="199">
        <v>33150</v>
      </c>
      <c r="F14" s="199">
        <v>37850</v>
      </c>
      <c r="G14" s="199">
        <v>42600</v>
      </c>
      <c r="H14" s="199">
        <v>47300</v>
      </c>
      <c r="I14" s="199">
        <v>51100</v>
      </c>
      <c r="J14" s="199">
        <v>54900</v>
      </c>
      <c r="K14" s="199">
        <v>58700</v>
      </c>
      <c r="L14" s="199">
        <v>62450</v>
      </c>
      <c r="M14" s="284">
        <v>39780</v>
      </c>
      <c r="N14" s="284">
        <v>45420</v>
      </c>
      <c r="O14" s="284">
        <v>51120</v>
      </c>
      <c r="P14" s="284">
        <v>56760</v>
      </c>
      <c r="Q14" s="284">
        <v>61320</v>
      </c>
      <c r="R14" s="284">
        <v>65880</v>
      </c>
      <c r="S14" s="284">
        <v>70440</v>
      </c>
      <c r="T14" s="284">
        <v>74940</v>
      </c>
      <c r="U14" t="s">
        <v>286</v>
      </c>
      <c r="V14" s="199">
        <v>34550</v>
      </c>
      <c r="W14" s="199">
        <v>39500</v>
      </c>
      <c r="X14" s="199">
        <v>44450</v>
      </c>
      <c r="Y14" s="199">
        <v>49350</v>
      </c>
      <c r="Z14" s="199">
        <v>53300</v>
      </c>
      <c r="AA14" s="199">
        <v>57250</v>
      </c>
      <c r="AB14" s="199">
        <v>61200</v>
      </c>
      <c r="AC14" s="199">
        <v>65150</v>
      </c>
      <c r="AD14" s="284">
        <v>41460</v>
      </c>
      <c r="AE14" s="284">
        <v>47400</v>
      </c>
      <c r="AF14" s="284">
        <v>53340</v>
      </c>
      <c r="AG14" s="284">
        <v>59220</v>
      </c>
      <c r="AH14" s="284">
        <v>63960</v>
      </c>
      <c r="AI14" s="284">
        <v>68700</v>
      </c>
      <c r="AJ14" s="284">
        <v>73440</v>
      </c>
      <c r="AK14" s="284">
        <v>78180</v>
      </c>
      <c r="AL14" t="s">
        <v>320</v>
      </c>
      <c r="AM14" t="s">
        <v>288</v>
      </c>
      <c r="AN14">
        <v>1</v>
      </c>
      <c r="AO14" t="s">
        <v>321</v>
      </c>
      <c r="AP14" t="s">
        <v>290</v>
      </c>
      <c r="AQ14">
        <v>21</v>
      </c>
      <c r="AR14" t="s">
        <v>321</v>
      </c>
    </row>
    <row r="15" spans="1:44">
      <c r="A15" t="str">
        <f t="shared" si="0"/>
        <v>On or After 6/9/2019Baylor</v>
      </c>
      <c r="B15" t="s">
        <v>324</v>
      </c>
      <c r="C15" t="s">
        <v>102</v>
      </c>
      <c r="D15">
        <v>61600</v>
      </c>
      <c r="E15" s="199">
        <v>21600</v>
      </c>
      <c r="F15" s="199">
        <v>24650</v>
      </c>
      <c r="G15" s="199">
        <v>27750</v>
      </c>
      <c r="H15" s="199">
        <v>30800</v>
      </c>
      <c r="I15" s="199">
        <v>33300</v>
      </c>
      <c r="J15" s="199">
        <v>35750</v>
      </c>
      <c r="K15" s="199">
        <v>38200</v>
      </c>
      <c r="L15" s="199">
        <v>40700</v>
      </c>
      <c r="M15" s="284">
        <v>25920</v>
      </c>
      <c r="N15" s="284">
        <v>29580</v>
      </c>
      <c r="O15" s="284">
        <v>33300</v>
      </c>
      <c r="P15" s="284">
        <v>36960</v>
      </c>
      <c r="Q15" s="284">
        <v>39960</v>
      </c>
      <c r="R15" s="284">
        <v>42900</v>
      </c>
      <c r="S15" s="284">
        <v>45840</v>
      </c>
      <c r="T15" s="284">
        <v>48840</v>
      </c>
      <c r="U15" t="s">
        <v>286</v>
      </c>
      <c r="V15" s="199">
        <v>23150</v>
      </c>
      <c r="W15" s="199">
        <v>26450</v>
      </c>
      <c r="X15" s="199">
        <v>29750</v>
      </c>
      <c r="Y15" s="199">
        <v>33050</v>
      </c>
      <c r="Z15" s="199">
        <v>35700</v>
      </c>
      <c r="AA15" s="199">
        <v>38350</v>
      </c>
      <c r="AB15" s="199">
        <v>41000</v>
      </c>
      <c r="AC15" s="199">
        <v>43650</v>
      </c>
      <c r="AD15" s="284">
        <v>27780</v>
      </c>
      <c r="AE15" s="284">
        <v>31740</v>
      </c>
      <c r="AF15" s="284">
        <v>35700</v>
      </c>
      <c r="AG15" s="284">
        <v>39660</v>
      </c>
      <c r="AH15" s="284">
        <v>42840</v>
      </c>
      <c r="AI15" s="284">
        <v>46020</v>
      </c>
      <c r="AJ15" s="284">
        <v>49200</v>
      </c>
      <c r="AK15" s="284">
        <v>52380</v>
      </c>
      <c r="AL15" t="s">
        <v>323</v>
      </c>
      <c r="AM15" t="s">
        <v>288</v>
      </c>
      <c r="AN15">
        <v>0</v>
      </c>
      <c r="AO15" t="s">
        <v>324</v>
      </c>
      <c r="AP15" t="s">
        <v>290</v>
      </c>
      <c r="AQ15">
        <v>23</v>
      </c>
      <c r="AR15" t="s">
        <v>324</v>
      </c>
    </row>
    <row r="16" spans="1:44">
      <c r="A16" t="str">
        <f t="shared" si="0"/>
        <v>On or After 6/9/2019Bee</v>
      </c>
      <c r="B16" t="s">
        <v>327</v>
      </c>
      <c r="C16" t="s">
        <v>103</v>
      </c>
      <c r="D16">
        <v>50200</v>
      </c>
      <c r="E16" s="199">
        <v>20550</v>
      </c>
      <c r="F16" s="199">
        <v>23500</v>
      </c>
      <c r="G16" s="199">
        <v>26450</v>
      </c>
      <c r="H16" s="199">
        <v>29350</v>
      </c>
      <c r="I16" s="199">
        <v>31700</v>
      </c>
      <c r="J16" s="199">
        <v>34050</v>
      </c>
      <c r="K16" s="199">
        <v>36400</v>
      </c>
      <c r="L16" s="199">
        <v>38750</v>
      </c>
      <c r="M16" s="284">
        <v>24660</v>
      </c>
      <c r="N16" s="284">
        <v>28200</v>
      </c>
      <c r="O16" s="284">
        <v>31740</v>
      </c>
      <c r="P16" s="284">
        <v>35220</v>
      </c>
      <c r="Q16" s="284">
        <v>38040</v>
      </c>
      <c r="R16" s="284">
        <v>40860</v>
      </c>
      <c r="S16" s="284">
        <v>43680</v>
      </c>
      <c r="T16" s="284">
        <v>46500</v>
      </c>
      <c r="U16" t="s">
        <v>301</v>
      </c>
      <c r="AL16" t="s">
        <v>326</v>
      </c>
      <c r="AM16" t="s">
        <v>288</v>
      </c>
      <c r="AN16">
        <v>0</v>
      </c>
      <c r="AO16" t="s">
        <v>327</v>
      </c>
      <c r="AP16" t="s">
        <v>290</v>
      </c>
      <c r="AQ16">
        <v>25</v>
      </c>
      <c r="AR16" t="s">
        <v>327</v>
      </c>
    </row>
    <row r="17" spans="1:44">
      <c r="A17" t="str">
        <f t="shared" si="0"/>
        <v>On or After 6/9/2019Bell</v>
      </c>
      <c r="B17" t="s">
        <v>330</v>
      </c>
      <c r="C17" t="s">
        <v>60</v>
      </c>
      <c r="D17">
        <v>63900</v>
      </c>
      <c r="E17" s="199">
        <v>22400</v>
      </c>
      <c r="F17" s="199">
        <v>25600</v>
      </c>
      <c r="G17" s="199">
        <v>28800</v>
      </c>
      <c r="H17" s="199">
        <v>31950</v>
      </c>
      <c r="I17" s="199">
        <v>34550</v>
      </c>
      <c r="J17" s="199">
        <v>37100</v>
      </c>
      <c r="K17" s="199">
        <v>39650</v>
      </c>
      <c r="L17" s="199">
        <v>42200</v>
      </c>
      <c r="M17" s="284">
        <v>26880</v>
      </c>
      <c r="N17" s="284">
        <v>30720</v>
      </c>
      <c r="O17" s="284">
        <v>34560</v>
      </c>
      <c r="P17" s="284">
        <v>38340</v>
      </c>
      <c r="Q17" s="284">
        <v>41460</v>
      </c>
      <c r="R17" s="284">
        <v>44520</v>
      </c>
      <c r="S17" s="284">
        <v>47580</v>
      </c>
      <c r="T17" s="284">
        <v>50640</v>
      </c>
      <c r="U17" t="s">
        <v>301</v>
      </c>
      <c r="AL17" t="s">
        <v>329</v>
      </c>
      <c r="AM17" t="s">
        <v>288</v>
      </c>
      <c r="AN17">
        <v>1</v>
      </c>
      <c r="AO17" t="s">
        <v>330</v>
      </c>
      <c r="AP17" t="s">
        <v>290</v>
      </c>
      <c r="AQ17">
        <v>27</v>
      </c>
      <c r="AR17" t="s">
        <v>330</v>
      </c>
    </row>
    <row r="18" spans="1:44">
      <c r="A18" t="str">
        <f t="shared" si="0"/>
        <v>On or After 6/9/2019Bexar</v>
      </c>
      <c r="B18" t="s">
        <v>332</v>
      </c>
      <c r="C18" t="s">
        <v>79</v>
      </c>
      <c r="D18">
        <v>71000</v>
      </c>
      <c r="E18" s="199">
        <v>24850</v>
      </c>
      <c r="F18" s="199">
        <v>28400</v>
      </c>
      <c r="G18" s="199">
        <v>31950</v>
      </c>
      <c r="H18" s="199">
        <v>35500</v>
      </c>
      <c r="I18" s="199">
        <v>38350</v>
      </c>
      <c r="J18" s="199">
        <v>41200</v>
      </c>
      <c r="K18" s="199">
        <v>44050</v>
      </c>
      <c r="L18" s="199">
        <v>46900</v>
      </c>
      <c r="M18" s="284">
        <v>29820</v>
      </c>
      <c r="N18" s="284">
        <v>34080</v>
      </c>
      <c r="O18" s="284">
        <v>38340</v>
      </c>
      <c r="P18" s="284">
        <v>42600</v>
      </c>
      <c r="Q18" s="284">
        <v>46020</v>
      </c>
      <c r="R18" s="284">
        <v>49440</v>
      </c>
      <c r="S18" s="284">
        <v>52860</v>
      </c>
      <c r="T18" s="284">
        <v>56280</v>
      </c>
      <c r="U18" t="s">
        <v>301</v>
      </c>
      <c r="AL18" t="s">
        <v>331</v>
      </c>
      <c r="AM18" t="s">
        <v>288</v>
      </c>
      <c r="AN18">
        <v>1</v>
      </c>
      <c r="AO18" t="s">
        <v>332</v>
      </c>
      <c r="AP18" t="s">
        <v>290</v>
      </c>
      <c r="AQ18">
        <v>29</v>
      </c>
      <c r="AR18" t="s">
        <v>332</v>
      </c>
    </row>
    <row r="19" spans="1:44">
      <c r="A19" t="str">
        <f t="shared" si="0"/>
        <v>On or After 6/9/2019Blanco</v>
      </c>
      <c r="B19" t="s">
        <v>335</v>
      </c>
      <c r="C19" t="s">
        <v>104</v>
      </c>
      <c r="D19">
        <v>72900</v>
      </c>
      <c r="E19" s="199">
        <v>25550</v>
      </c>
      <c r="F19" s="199">
        <v>29200</v>
      </c>
      <c r="G19" s="199">
        <v>32850</v>
      </c>
      <c r="H19" s="199">
        <v>36450</v>
      </c>
      <c r="I19" s="199">
        <v>39400</v>
      </c>
      <c r="J19" s="199">
        <v>42300</v>
      </c>
      <c r="K19" s="199">
        <v>45200</v>
      </c>
      <c r="L19" s="199">
        <v>48150</v>
      </c>
      <c r="M19" s="284">
        <v>30660</v>
      </c>
      <c r="N19" s="284">
        <v>35040</v>
      </c>
      <c r="O19" s="284">
        <v>39420</v>
      </c>
      <c r="P19" s="284">
        <v>43740</v>
      </c>
      <c r="Q19" s="284">
        <v>47280</v>
      </c>
      <c r="R19" s="284">
        <v>50760</v>
      </c>
      <c r="S19" s="284">
        <v>54240</v>
      </c>
      <c r="T19" s="284">
        <v>57780</v>
      </c>
      <c r="U19" t="s">
        <v>286</v>
      </c>
      <c r="V19" s="199">
        <v>26600</v>
      </c>
      <c r="W19" s="199">
        <v>30400</v>
      </c>
      <c r="X19" s="199">
        <v>34200</v>
      </c>
      <c r="Y19" s="199">
        <v>37950</v>
      </c>
      <c r="Z19" s="199">
        <v>41000</v>
      </c>
      <c r="AA19" s="199">
        <v>44050</v>
      </c>
      <c r="AB19" s="199">
        <v>47100</v>
      </c>
      <c r="AC19" s="199">
        <v>50100</v>
      </c>
      <c r="AD19" s="284">
        <v>31920</v>
      </c>
      <c r="AE19" s="284">
        <v>36480</v>
      </c>
      <c r="AF19" s="284">
        <v>41040</v>
      </c>
      <c r="AG19" s="284">
        <v>45540</v>
      </c>
      <c r="AH19" s="284">
        <v>49200</v>
      </c>
      <c r="AI19" s="284">
        <v>52860</v>
      </c>
      <c r="AJ19" s="284">
        <v>56520</v>
      </c>
      <c r="AK19" s="284">
        <v>60120</v>
      </c>
      <c r="AL19" t="s">
        <v>334</v>
      </c>
      <c r="AM19" t="s">
        <v>288</v>
      </c>
      <c r="AN19">
        <v>0</v>
      </c>
      <c r="AO19" t="s">
        <v>335</v>
      </c>
      <c r="AP19" t="s">
        <v>290</v>
      </c>
      <c r="AQ19">
        <v>31</v>
      </c>
      <c r="AR19" t="s">
        <v>335</v>
      </c>
    </row>
    <row r="20" spans="1:44">
      <c r="A20" t="str">
        <f t="shared" si="0"/>
        <v>On or After 6/9/2019Borden</v>
      </c>
      <c r="B20" t="s">
        <v>338</v>
      </c>
      <c r="C20" t="s">
        <v>105</v>
      </c>
      <c r="D20">
        <v>90100</v>
      </c>
      <c r="E20" s="199">
        <v>28700</v>
      </c>
      <c r="F20" s="199">
        <v>32800</v>
      </c>
      <c r="G20" s="199">
        <v>36900</v>
      </c>
      <c r="H20" s="199">
        <v>40950</v>
      </c>
      <c r="I20" s="199">
        <v>44250</v>
      </c>
      <c r="J20" s="199">
        <v>47550</v>
      </c>
      <c r="K20" s="199">
        <v>50800</v>
      </c>
      <c r="L20" s="199">
        <v>54100</v>
      </c>
      <c r="M20" s="284">
        <v>34440</v>
      </c>
      <c r="N20" s="284">
        <v>39360</v>
      </c>
      <c r="O20" s="284">
        <v>44280</v>
      </c>
      <c r="P20" s="284">
        <v>49140</v>
      </c>
      <c r="Q20" s="284">
        <v>53100</v>
      </c>
      <c r="R20" s="284">
        <v>57060</v>
      </c>
      <c r="S20" s="284">
        <v>60960</v>
      </c>
      <c r="T20" s="284">
        <v>64920</v>
      </c>
      <c r="U20" t="s">
        <v>286</v>
      </c>
      <c r="V20" s="199">
        <v>32100</v>
      </c>
      <c r="W20" s="199">
        <v>36700</v>
      </c>
      <c r="X20" s="199">
        <v>41300</v>
      </c>
      <c r="Y20" s="199">
        <v>45850</v>
      </c>
      <c r="Z20" s="199">
        <v>49550</v>
      </c>
      <c r="AA20" s="199">
        <v>53200</v>
      </c>
      <c r="AB20" s="199">
        <v>56900</v>
      </c>
      <c r="AC20" s="199">
        <v>60550</v>
      </c>
      <c r="AD20" s="284">
        <v>38520</v>
      </c>
      <c r="AE20" s="284">
        <v>44040</v>
      </c>
      <c r="AF20" s="284">
        <v>49560</v>
      </c>
      <c r="AG20" s="284">
        <v>55020</v>
      </c>
      <c r="AH20" s="284">
        <v>59460</v>
      </c>
      <c r="AI20" s="284">
        <v>63840</v>
      </c>
      <c r="AJ20" s="284">
        <v>68280</v>
      </c>
      <c r="AK20" s="284">
        <v>72660</v>
      </c>
      <c r="AL20" t="s">
        <v>337</v>
      </c>
      <c r="AM20" t="s">
        <v>288</v>
      </c>
      <c r="AN20">
        <v>0</v>
      </c>
      <c r="AO20" t="s">
        <v>338</v>
      </c>
      <c r="AP20" t="s">
        <v>290</v>
      </c>
      <c r="AQ20">
        <v>33</v>
      </c>
      <c r="AR20" t="s">
        <v>338</v>
      </c>
    </row>
    <row r="21" spans="1:44">
      <c r="A21" t="str">
        <f t="shared" si="0"/>
        <v>On or After 6/9/2019Bosque</v>
      </c>
      <c r="B21" t="s">
        <v>341</v>
      </c>
      <c r="C21" t="s">
        <v>106</v>
      </c>
      <c r="D21">
        <v>58500</v>
      </c>
      <c r="E21" s="199">
        <v>20550</v>
      </c>
      <c r="F21" s="199">
        <v>23500</v>
      </c>
      <c r="G21" s="199">
        <v>26450</v>
      </c>
      <c r="H21" s="199">
        <v>29350</v>
      </c>
      <c r="I21" s="199">
        <v>31700</v>
      </c>
      <c r="J21" s="199">
        <v>34050</v>
      </c>
      <c r="K21" s="199">
        <v>36400</v>
      </c>
      <c r="L21" s="199">
        <v>38750</v>
      </c>
      <c r="M21" s="284">
        <v>24660</v>
      </c>
      <c r="N21" s="284">
        <v>28200</v>
      </c>
      <c r="O21" s="284">
        <v>31740</v>
      </c>
      <c r="P21" s="284">
        <v>35220</v>
      </c>
      <c r="Q21" s="284">
        <v>38040</v>
      </c>
      <c r="R21" s="284">
        <v>40860</v>
      </c>
      <c r="S21" s="284">
        <v>43680</v>
      </c>
      <c r="T21" s="284">
        <v>46500</v>
      </c>
      <c r="U21" t="s">
        <v>301</v>
      </c>
      <c r="AL21" t="s">
        <v>340</v>
      </c>
      <c r="AM21" t="s">
        <v>288</v>
      </c>
      <c r="AN21">
        <v>0</v>
      </c>
      <c r="AO21" t="s">
        <v>341</v>
      </c>
      <c r="AP21" t="s">
        <v>290</v>
      </c>
      <c r="AQ21">
        <v>35</v>
      </c>
      <c r="AR21" t="s">
        <v>341</v>
      </c>
    </row>
    <row r="22" spans="1:44">
      <c r="A22" t="str">
        <f t="shared" si="0"/>
        <v>On or After 6/9/2019Bowie</v>
      </c>
      <c r="B22" t="s">
        <v>344</v>
      </c>
      <c r="C22" t="s">
        <v>84</v>
      </c>
      <c r="D22">
        <v>54600</v>
      </c>
      <c r="E22" s="199">
        <v>20550</v>
      </c>
      <c r="F22" s="199">
        <v>23500</v>
      </c>
      <c r="G22" s="199">
        <v>26450</v>
      </c>
      <c r="H22" s="199">
        <v>29350</v>
      </c>
      <c r="I22" s="199">
        <v>31700</v>
      </c>
      <c r="J22" s="199">
        <v>34050</v>
      </c>
      <c r="K22" s="199">
        <v>36400</v>
      </c>
      <c r="L22" s="199">
        <v>38750</v>
      </c>
      <c r="M22" s="284">
        <v>24660</v>
      </c>
      <c r="N22" s="284">
        <v>28200</v>
      </c>
      <c r="O22" s="284">
        <v>31740</v>
      </c>
      <c r="P22" s="284">
        <v>35220</v>
      </c>
      <c r="Q22" s="284">
        <v>38040</v>
      </c>
      <c r="R22" s="284">
        <v>40860</v>
      </c>
      <c r="S22" s="284">
        <v>43680</v>
      </c>
      <c r="T22" s="284">
        <v>46500</v>
      </c>
      <c r="U22" t="s">
        <v>301</v>
      </c>
      <c r="AL22" t="s">
        <v>343</v>
      </c>
      <c r="AM22" t="s">
        <v>288</v>
      </c>
      <c r="AN22">
        <v>1</v>
      </c>
      <c r="AO22" t="s">
        <v>344</v>
      </c>
      <c r="AP22" t="s">
        <v>290</v>
      </c>
      <c r="AQ22">
        <v>37</v>
      </c>
      <c r="AR22" t="s">
        <v>344</v>
      </c>
    </row>
    <row r="23" spans="1:44">
      <c r="A23" t="str">
        <f t="shared" si="0"/>
        <v>On or After 6/9/2019Brazoria</v>
      </c>
      <c r="B23" t="s">
        <v>347</v>
      </c>
      <c r="C23" t="s">
        <v>107</v>
      </c>
      <c r="D23">
        <v>94200</v>
      </c>
      <c r="E23" s="199">
        <v>33000</v>
      </c>
      <c r="F23" s="199">
        <v>37700</v>
      </c>
      <c r="G23" s="199">
        <v>42400</v>
      </c>
      <c r="H23" s="199">
        <v>47100</v>
      </c>
      <c r="I23" s="199">
        <v>50900</v>
      </c>
      <c r="J23" s="199">
        <v>54650</v>
      </c>
      <c r="K23" s="199">
        <v>58450</v>
      </c>
      <c r="L23" s="199">
        <v>62200</v>
      </c>
      <c r="M23" s="284">
        <v>39600</v>
      </c>
      <c r="N23" s="284">
        <v>45240</v>
      </c>
      <c r="O23" s="284">
        <v>50880</v>
      </c>
      <c r="P23" s="284">
        <v>56520</v>
      </c>
      <c r="Q23" s="284">
        <v>61080</v>
      </c>
      <c r="R23" s="284">
        <v>65580</v>
      </c>
      <c r="S23" s="284">
        <v>70140</v>
      </c>
      <c r="T23" s="284">
        <v>74640</v>
      </c>
      <c r="U23" t="s">
        <v>301</v>
      </c>
      <c r="AL23" t="s">
        <v>346</v>
      </c>
      <c r="AM23" t="s">
        <v>288</v>
      </c>
      <c r="AN23">
        <v>1</v>
      </c>
      <c r="AO23" t="s">
        <v>347</v>
      </c>
      <c r="AP23" t="s">
        <v>290</v>
      </c>
      <c r="AQ23">
        <v>39</v>
      </c>
      <c r="AR23" t="s">
        <v>347</v>
      </c>
    </row>
    <row r="24" spans="1:44">
      <c r="A24" t="str">
        <f t="shared" si="0"/>
        <v>On or After 6/9/2019Brazos</v>
      </c>
      <c r="B24" t="s">
        <v>350</v>
      </c>
      <c r="C24" t="s">
        <v>34</v>
      </c>
      <c r="D24">
        <v>68500</v>
      </c>
      <c r="E24" s="199">
        <v>24000</v>
      </c>
      <c r="F24" s="199">
        <v>27400</v>
      </c>
      <c r="G24" s="199">
        <v>30850</v>
      </c>
      <c r="H24" s="199">
        <v>34250</v>
      </c>
      <c r="I24" s="199">
        <v>37000</v>
      </c>
      <c r="J24" s="199">
        <v>39750</v>
      </c>
      <c r="K24" s="199">
        <v>42500</v>
      </c>
      <c r="L24" s="199">
        <v>45250</v>
      </c>
      <c r="M24" s="284">
        <v>28800</v>
      </c>
      <c r="N24" s="284">
        <v>32880</v>
      </c>
      <c r="O24" s="284">
        <v>37020</v>
      </c>
      <c r="P24" s="284">
        <v>41100</v>
      </c>
      <c r="Q24" s="284">
        <v>44400</v>
      </c>
      <c r="R24" s="284">
        <v>47700</v>
      </c>
      <c r="S24" s="284">
        <v>51000</v>
      </c>
      <c r="T24" s="284">
        <v>54300</v>
      </c>
      <c r="U24" t="s">
        <v>286</v>
      </c>
      <c r="V24" s="199">
        <v>25900</v>
      </c>
      <c r="W24" s="199">
        <v>29600</v>
      </c>
      <c r="X24" s="199">
        <v>33300</v>
      </c>
      <c r="Y24" s="199">
        <v>36950</v>
      </c>
      <c r="Z24" s="199">
        <v>39950</v>
      </c>
      <c r="AA24" s="199">
        <v>42900</v>
      </c>
      <c r="AB24" s="199">
        <v>45850</v>
      </c>
      <c r="AC24" s="199">
        <v>48800</v>
      </c>
      <c r="AD24" s="284">
        <v>31080</v>
      </c>
      <c r="AE24" s="284">
        <v>35520</v>
      </c>
      <c r="AF24" s="284">
        <v>39960</v>
      </c>
      <c r="AG24" s="284">
        <v>44340</v>
      </c>
      <c r="AH24" s="284">
        <v>47940</v>
      </c>
      <c r="AI24" s="284">
        <v>51480</v>
      </c>
      <c r="AJ24" s="284">
        <v>55020</v>
      </c>
      <c r="AK24" s="284">
        <v>58560</v>
      </c>
      <c r="AL24" t="s">
        <v>349</v>
      </c>
      <c r="AM24" t="s">
        <v>288</v>
      </c>
      <c r="AN24">
        <v>1</v>
      </c>
      <c r="AO24" t="s">
        <v>350</v>
      </c>
      <c r="AP24" t="s">
        <v>290</v>
      </c>
      <c r="AQ24">
        <v>41</v>
      </c>
      <c r="AR24" t="s">
        <v>350</v>
      </c>
    </row>
    <row r="25" spans="1:44">
      <c r="A25" t="str">
        <f t="shared" si="0"/>
        <v>On or After 6/9/2019Brewster</v>
      </c>
      <c r="B25" t="s">
        <v>353</v>
      </c>
      <c r="C25" t="s">
        <v>108</v>
      </c>
      <c r="D25">
        <v>56300</v>
      </c>
      <c r="E25" s="199">
        <v>20550</v>
      </c>
      <c r="F25" s="199">
        <v>23500</v>
      </c>
      <c r="G25" s="199">
        <v>26450</v>
      </c>
      <c r="H25" s="199">
        <v>29350</v>
      </c>
      <c r="I25" s="199">
        <v>31700</v>
      </c>
      <c r="J25" s="199">
        <v>34050</v>
      </c>
      <c r="K25" s="199">
        <v>36400</v>
      </c>
      <c r="L25" s="199">
        <v>38750</v>
      </c>
      <c r="M25" s="284">
        <v>24660</v>
      </c>
      <c r="N25" s="284">
        <v>28200</v>
      </c>
      <c r="O25" s="284">
        <v>31740</v>
      </c>
      <c r="P25" s="284">
        <v>35220</v>
      </c>
      <c r="Q25" s="284">
        <v>38040</v>
      </c>
      <c r="R25" s="284">
        <v>40860</v>
      </c>
      <c r="S25" s="284">
        <v>43680</v>
      </c>
      <c r="T25" s="284">
        <v>46500</v>
      </c>
      <c r="U25" t="s">
        <v>286</v>
      </c>
      <c r="V25" s="199">
        <v>23200</v>
      </c>
      <c r="W25" s="199">
        <v>26500</v>
      </c>
      <c r="X25" s="199">
        <v>29800</v>
      </c>
      <c r="Y25" s="199">
        <v>33100</v>
      </c>
      <c r="Z25" s="199">
        <v>35750</v>
      </c>
      <c r="AA25" s="199">
        <v>38400</v>
      </c>
      <c r="AB25" s="199">
        <v>41050</v>
      </c>
      <c r="AC25" s="199">
        <v>43700</v>
      </c>
      <c r="AD25" s="284">
        <v>27840</v>
      </c>
      <c r="AE25" s="284">
        <v>31800</v>
      </c>
      <c r="AF25" s="284">
        <v>35760</v>
      </c>
      <c r="AG25" s="284">
        <v>39720</v>
      </c>
      <c r="AH25" s="284">
        <v>42900</v>
      </c>
      <c r="AI25" s="284">
        <v>46080</v>
      </c>
      <c r="AJ25" s="284">
        <v>49260</v>
      </c>
      <c r="AK25" s="284">
        <v>52440</v>
      </c>
      <c r="AL25" t="s">
        <v>352</v>
      </c>
      <c r="AM25" t="s">
        <v>288</v>
      </c>
      <c r="AN25">
        <v>0</v>
      </c>
      <c r="AO25" t="s">
        <v>353</v>
      </c>
      <c r="AP25" t="s">
        <v>290</v>
      </c>
      <c r="AQ25">
        <v>43</v>
      </c>
      <c r="AR25" t="s">
        <v>353</v>
      </c>
    </row>
    <row r="26" spans="1:44">
      <c r="A26" t="str">
        <f t="shared" si="0"/>
        <v>On or After 6/9/2019Briscoe</v>
      </c>
      <c r="B26" t="s">
        <v>356</v>
      </c>
      <c r="C26" t="s">
        <v>109</v>
      </c>
      <c r="D26">
        <v>54200</v>
      </c>
      <c r="E26" s="199">
        <v>20550</v>
      </c>
      <c r="F26" s="199">
        <v>23500</v>
      </c>
      <c r="G26" s="199">
        <v>26450</v>
      </c>
      <c r="H26" s="199">
        <v>29350</v>
      </c>
      <c r="I26" s="199">
        <v>31700</v>
      </c>
      <c r="J26" s="199">
        <v>34050</v>
      </c>
      <c r="K26" s="199">
        <v>36400</v>
      </c>
      <c r="L26" s="199">
        <v>38750</v>
      </c>
      <c r="M26" s="284">
        <v>24660</v>
      </c>
      <c r="N26" s="284">
        <v>28200</v>
      </c>
      <c r="O26" s="284">
        <v>31740</v>
      </c>
      <c r="P26" s="284">
        <v>35220</v>
      </c>
      <c r="Q26" s="284">
        <v>38040</v>
      </c>
      <c r="R26" s="284">
        <v>40860</v>
      </c>
      <c r="S26" s="284">
        <v>43680</v>
      </c>
      <c r="T26" s="284">
        <v>46500</v>
      </c>
      <c r="U26" t="s">
        <v>301</v>
      </c>
      <c r="AL26" t="s">
        <v>355</v>
      </c>
      <c r="AM26" t="s">
        <v>288</v>
      </c>
      <c r="AN26">
        <v>0</v>
      </c>
      <c r="AO26" t="s">
        <v>356</v>
      </c>
      <c r="AP26" t="s">
        <v>290</v>
      </c>
      <c r="AQ26">
        <v>45</v>
      </c>
      <c r="AR26" t="s">
        <v>356</v>
      </c>
    </row>
    <row r="27" spans="1:44">
      <c r="A27" t="str">
        <f t="shared" si="0"/>
        <v>On or After 6/9/2019Brooks</v>
      </c>
      <c r="B27" t="s">
        <v>359</v>
      </c>
      <c r="C27" t="s">
        <v>110</v>
      </c>
      <c r="D27">
        <v>31600</v>
      </c>
      <c r="E27" s="199">
        <v>20550</v>
      </c>
      <c r="F27" s="199">
        <v>23500</v>
      </c>
      <c r="G27" s="199">
        <v>26450</v>
      </c>
      <c r="H27" s="199">
        <v>29350</v>
      </c>
      <c r="I27" s="199">
        <v>31700</v>
      </c>
      <c r="J27" s="199">
        <v>34050</v>
      </c>
      <c r="K27" s="199">
        <v>36400</v>
      </c>
      <c r="L27" s="199">
        <v>38750</v>
      </c>
      <c r="M27" s="284">
        <v>24660</v>
      </c>
      <c r="N27" s="284">
        <v>28200</v>
      </c>
      <c r="O27" s="284">
        <v>31740</v>
      </c>
      <c r="P27" s="284">
        <v>35220</v>
      </c>
      <c r="Q27" s="284">
        <v>38040</v>
      </c>
      <c r="R27" s="284">
        <v>40860</v>
      </c>
      <c r="S27" s="284">
        <v>43680</v>
      </c>
      <c r="T27" s="284">
        <v>46500</v>
      </c>
      <c r="U27" t="s">
        <v>301</v>
      </c>
      <c r="AL27" t="s">
        <v>358</v>
      </c>
      <c r="AM27" t="s">
        <v>288</v>
      </c>
      <c r="AN27">
        <v>0</v>
      </c>
      <c r="AO27" t="s">
        <v>359</v>
      </c>
      <c r="AP27" t="s">
        <v>290</v>
      </c>
      <c r="AQ27">
        <v>47</v>
      </c>
      <c r="AR27" t="s">
        <v>359</v>
      </c>
    </row>
    <row r="28" spans="1:44">
      <c r="A28" t="str">
        <f t="shared" si="0"/>
        <v>On or After 6/9/2019Brown</v>
      </c>
      <c r="B28" t="s">
        <v>362</v>
      </c>
      <c r="C28" t="s">
        <v>111</v>
      </c>
      <c r="D28">
        <v>57000</v>
      </c>
      <c r="E28" s="199">
        <v>20550</v>
      </c>
      <c r="F28" s="199">
        <v>23500</v>
      </c>
      <c r="G28" s="199">
        <v>26450</v>
      </c>
      <c r="H28" s="199">
        <v>29350</v>
      </c>
      <c r="I28" s="199">
        <v>31700</v>
      </c>
      <c r="J28" s="199">
        <v>34050</v>
      </c>
      <c r="K28" s="199">
        <v>36400</v>
      </c>
      <c r="L28" s="199">
        <v>38750</v>
      </c>
      <c r="M28" s="284">
        <v>24660</v>
      </c>
      <c r="N28" s="284">
        <v>28200</v>
      </c>
      <c r="O28" s="284">
        <v>31740</v>
      </c>
      <c r="P28" s="284">
        <v>35220</v>
      </c>
      <c r="Q28" s="284">
        <v>38040</v>
      </c>
      <c r="R28" s="284">
        <v>40860</v>
      </c>
      <c r="S28" s="284">
        <v>43680</v>
      </c>
      <c r="T28" s="284">
        <v>46500</v>
      </c>
      <c r="U28" t="s">
        <v>301</v>
      </c>
      <c r="AL28" t="s">
        <v>361</v>
      </c>
      <c r="AM28" t="s">
        <v>288</v>
      </c>
      <c r="AN28">
        <v>0</v>
      </c>
      <c r="AO28" t="s">
        <v>362</v>
      </c>
      <c r="AP28" t="s">
        <v>290</v>
      </c>
      <c r="AQ28">
        <v>49</v>
      </c>
      <c r="AR28" t="s">
        <v>362</v>
      </c>
    </row>
    <row r="29" spans="1:44">
      <c r="A29" t="str">
        <f t="shared" si="0"/>
        <v>On or After 6/9/2019Burleson</v>
      </c>
      <c r="B29" t="s">
        <v>364</v>
      </c>
      <c r="C29" t="s">
        <v>35</v>
      </c>
      <c r="D29">
        <v>68500</v>
      </c>
      <c r="E29" s="199">
        <v>24000</v>
      </c>
      <c r="F29" s="199">
        <v>27400</v>
      </c>
      <c r="G29" s="199">
        <v>30850</v>
      </c>
      <c r="H29" s="199">
        <v>34250</v>
      </c>
      <c r="I29" s="199">
        <v>37000</v>
      </c>
      <c r="J29" s="199">
        <v>39750</v>
      </c>
      <c r="K29" s="199">
        <v>42500</v>
      </c>
      <c r="L29" s="199">
        <v>45250</v>
      </c>
      <c r="M29" s="284">
        <v>28800</v>
      </c>
      <c r="N29" s="284">
        <v>32880</v>
      </c>
      <c r="O29" s="284">
        <v>37020</v>
      </c>
      <c r="P29" s="284">
        <v>41100</v>
      </c>
      <c r="Q29" s="284">
        <v>44400</v>
      </c>
      <c r="R29" s="284">
        <v>47700</v>
      </c>
      <c r="S29" s="284">
        <v>51000</v>
      </c>
      <c r="T29" s="284">
        <v>54300</v>
      </c>
      <c r="U29" t="s">
        <v>286</v>
      </c>
      <c r="V29" s="199">
        <v>25900</v>
      </c>
      <c r="W29" s="199">
        <v>29600</v>
      </c>
      <c r="X29" s="199">
        <v>33300</v>
      </c>
      <c r="Y29" s="199">
        <v>36950</v>
      </c>
      <c r="Z29" s="199">
        <v>39950</v>
      </c>
      <c r="AA29" s="199">
        <v>42900</v>
      </c>
      <c r="AB29" s="199">
        <v>45850</v>
      </c>
      <c r="AC29" s="199">
        <v>48800</v>
      </c>
      <c r="AD29" s="284">
        <v>31080</v>
      </c>
      <c r="AE29" s="284">
        <v>35520</v>
      </c>
      <c r="AF29" s="284">
        <v>39960</v>
      </c>
      <c r="AG29" s="284">
        <v>44340</v>
      </c>
      <c r="AH29" s="284">
        <v>47940</v>
      </c>
      <c r="AI29" s="284">
        <v>51480</v>
      </c>
      <c r="AJ29" s="284">
        <v>55020</v>
      </c>
      <c r="AK29" s="284">
        <v>58560</v>
      </c>
      <c r="AL29" t="s">
        <v>363</v>
      </c>
      <c r="AM29" t="s">
        <v>288</v>
      </c>
      <c r="AN29">
        <v>1</v>
      </c>
      <c r="AO29" t="s">
        <v>364</v>
      </c>
      <c r="AP29" t="s">
        <v>290</v>
      </c>
      <c r="AQ29">
        <v>51</v>
      </c>
      <c r="AR29" t="s">
        <v>364</v>
      </c>
    </row>
    <row r="30" spans="1:44">
      <c r="A30" t="str">
        <f t="shared" si="0"/>
        <v>On or After 6/9/2019Burnet</v>
      </c>
      <c r="B30" t="s">
        <v>367</v>
      </c>
      <c r="C30" t="s">
        <v>112</v>
      </c>
      <c r="D30">
        <v>66800</v>
      </c>
      <c r="E30" s="199">
        <v>23400</v>
      </c>
      <c r="F30" s="199">
        <v>26750</v>
      </c>
      <c r="G30" s="199">
        <v>30100</v>
      </c>
      <c r="H30" s="199">
        <v>33400</v>
      </c>
      <c r="I30" s="199">
        <v>36100</v>
      </c>
      <c r="J30" s="199">
        <v>38750</v>
      </c>
      <c r="K30" s="199">
        <v>41450</v>
      </c>
      <c r="L30" s="199">
        <v>44100</v>
      </c>
      <c r="M30" s="284">
        <v>28080</v>
      </c>
      <c r="N30" s="284">
        <v>32100</v>
      </c>
      <c r="O30" s="284">
        <v>36120</v>
      </c>
      <c r="P30" s="284">
        <v>40080</v>
      </c>
      <c r="Q30" s="284">
        <v>43320</v>
      </c>
      <c r="R30" s="284">
        <v>46500</v>
      </c>
      <c r="S30" s="284">
        <v>49740</v>
      </c>
      <c r="T30" s="284">
        <v>52920</v>
      </c>
      <c r="U30" t="s">
        <v>301</v>
      </c>
      <c r="AL30" t="s">
        <v>366</v>
      </c>
      <c r="AM30" t="s">
        <v>288</v>
      </c>
      <c r="AN30">
        <v>0</v>
      </c>
      <c r="AO30" t="s">
        <v>367</v>
      </c>
      <c r="AP30" t="s">
        <v>290</v>
      </c>
      <c r="AQ30">
        <v>53</v>
      </c>
      <c r="AR30" t="s">
        <v>367</v>
      </c>
    </row>
    <row r="31" spans="1:44">
      <c r="A31" t="str">
        <f t="shared" si="0"/>
        <v>On or After 6/9/2019Caldwell</v>
      </c>
      <c r="B31" t="s">
        <v>369</v>
      </c>
      <c r="C31" t="s">
        <v>26</v>
      </c>
      <c r="D31">
        <v>95900</v>
      </c>
      <c r="E31" s="199">
        <v>33150</v>
      </c>
      <c r="F31" s="199">
        <v>37850</v>
      </c>
      <c r="G31" s="199">
        <v>42600</v>
      </c>
      <c r="H31" s="199">
        <v>47300</v>
      </c>
      <c r="I31" s="199">
        <v>51100</v>
      </c>
      <c r="J31" s="199">
        <v>54900</v>
      </c>
      <c r="K31" s="199">
        <v>58700</v>
      </c>
      <c r="L31" s="199">
        <v>62450</v>
      </c>
      <c r="M31" s="284">
        <v>39780</v>
      </c>
      <c r="N31" s="284">
        <v>45420</v>
      </c>
      <c r="O31" s="284">
        <v>51120</v>
      </c>
      <c r="P31" s="284">
        <v>56760</v>
      </c>
      <c r="Q31" s="284">
        <v>61320</v>
      </c>
      <c r="R31" s="284">
        <v>65880</v>
      </c>
      <c r="S31" s="284">
        <v>70440</v>
      </c>
      <c r="T31" s="284">
        <v>74940</v>
      </c>
      <c r="U31" t="s">
        <v>286</v>
      </c>
      <c r="V31" s="199">
        <v>34550</v>
      </c>
      <c r="W31" s="199">
        <v>39500</v>
      </c>
      <c r="X31" s="199">
        <v>44450</v>
      </c>
      <c r="Y31" s="199">
        <v>49350</v>
      </c>
      <c r="Z31" s="199">
        <v>53300</v>
      </c>
      <c r="AA31" s="199">
        <v>57250</v>
      </c>
      <c r="AB31" s="199">
        <v>61200</v>
      </c>
      <c r="AC31" s="199">
        <v>65150</v>
      </c>
      <c r="AD31" s="284">
        <v>41460</v>
      </c>
      <c r="AE31" s="284">
        <v>47400</v>
      </c>
      <c r="AF31" s="284">
        <v>53340</v>
      </c>
      <c r="AG31" s="284">
        <v>59220</v>
      </c>
      <c r="AH31" s="284">
        <v>63960</v>
      </c>
      <c r="AI31" s="284">
        <v>68700</v>
      </c>
      <c r="AJ31" s="284">
        <v>73440</v>
      </c>
      <c r="AK31" s="284">
        <v>78180</v>
      </c>
      <c r="AL31" t="s">
        <v>368</v>
      </c>
      <c r="AM31" t="s">
        <v>288</v>
      </c>
      <c r="AN31">
        <v>1</v>
      </c>
      <c r="AO31" t="s">
        <v>369</v>
      </c>
      <c r="AP31" t="s">
        <v>290</v>
      </c>
      <c r="AQ31">
        <v>55</v>
      </c>
      <c r="AR31" t="s">
        <v>369</v>
      </c>
    </row>
    <row r="32" spans="1:44">
      <c r="A32" t="str">
        <f t="shared" si="0"/>
        <v>On or After 6/9/2019Calhoun</v>
      </c>
      <c r="B32" t="s">
        <v>372</v>
      </c>
      <c r="C32" t="s">
        <v>113</v>
      </c>
      <c r="D32">
        <v>68100</v>
      </c>
      <c r="E32" s="199">
        <v>23850</v>
      </c>
      <c r="F32" s="199">
        <v>27250</v>
      </c>
      <c r="G32" s="199">
        <v>30650</v>
      </c>
      <c r="H32" s="199">
        <v>34050</v>
      </c>
      <c r="I32" s="199">
        <v>36800</v>
      </c>
      <c r="J32" s="199">
        <v>39500</v>
      </c>
      <c r="K32" s="199">
        <v>42250</v>
      </c>
      <c r="L32" s="199">
        <v>44950</v>
      </c>
      <c r="M32" s="284">
        <v>28620</v>
      </c>
      <c r="N32" s="284">
        <v>32700</v>
      </c>
      <c r="O32" s="284">
        <v>36780</v>
      </c>
      <c r="P32" s="284">
        <v>40860</v>
      </c>
      <c r="Q32" s="284">
        <v>44160</v>
      </c>
      <c r="R32" s="284">
        <v>47400</v>
      </c>
      <c r="S32" s="284">
        <v>50700</v>
      </c>
      <c r="T32" s="284">
        <v>53940</v>
      </c>
      <c r="U32" t="s">
        <v>301</v>
      </c>
      <c r="AL32" t="s">
        <v>371</v>
      </c>
      <c r="AM32" t="s">
        <v>288</v>
      </c>
      <c r="AN32">
        <v>0</v>
      </c>
      <c r="AO32" t="s">
        <v>372</v>
      </c>
      <c r="AP32" t="s">
        <v>290</v>
      </c>
      <c r="AQ32">
        <v>57</v>
      </c>
      <c r="AR32" t="s">
        <v>372</v>
      </c>
    </row>
    <row r="33" spans="1:44">
      <c r="A33" t="str">
        <f t="shared" si="0"/>
        <v>On or After 6/9/2019Callahan</v>
      </c>
      <c r="B33" t="s">
        <v>375</v>
      </c>
      <c r="C33" t="s">
        <v>12</v>
      </c>
      <c r="D33">
        <v>62900</v>
      </c>
      <c r="E33" s="199">
        <v>22050</v>
      </c>
      <c r="F33" s="199">
        <v>25200</v>
      </c>
      <c r="G33" s="199">
        <v>28350</v>
      </c>
      <c r="H33" s="199">
        <v>31450</v>
      </c>
      <c r="I33" s="199">
        <v>34000</v>
      </c>
      <c r="J33" s="199">
        <v>36500</v>
      </c>
      <c r="K33" s="199">
        <v>39000</v>
      </c>
      <c r="L33" s="199">
        <v>41550</v>
      </c>
      <c r="M33" s="284">
        <v>26460</v>
      </c>
      <c r="N33" s="284">
        <v>30240</v>
      </c>
      <c r="O33" s="284">
        <v>34020</v>
      </c>
      <c r="P33" s="284">
        <v>37740</v>
      </c>
      <c r="Q33" s="284">
        <v>40800</v>
      </c>
      <c r="R33" s="284">
        <v>43800</v>
      </c>
      <c r="S33" s="284">
        <v>46800</v>
      </c>
      <c r="T33" s="284">
        <v>49860</v>
      </c>
      <c r="U33" t="s">
        <v>286</v>
      </c>
      <c r="V33" s="199">
        <v>22400</v>
      </c>
      <c r="W33" s="199">
        <v>25600</v>
      </c>
      <c r="X33" s="199">
        <v>28800</v>
      </c>
      <c r="Y33" s="199">
        <v>31950</v>
      </c>
      <c r="Z33" s="199">
        <v>34550</v>
      </c>
      <c r="AA33" s="199">
        <v>37100</v>
      </c>
      <c r="AB33" s="199">
        <v>39650</v>
      </c>
      <c r="AC33" s="199">
        <v>42200</v>
      </c>
      <c r="AD33" s="284">
        <v>26880</v>
      </c>
      <c r="AE33" s="284">
        <v>30720</v>
      </c>
      <c r="AF33" s="284">
        <v>34560</v>
      </c>
      <c r="AG33" s="284">
        <v>38340</v>
      </c>
      <c r="AH33" s="284">
        <v>41460</v>
      </c>
      <c r="AI33" s="284">
        <v>44520</v>
      </c>
      <c r="AJ33" s="284">
        <v>47580</v>
      </c>
      <c r="AK33" s="284">
        <v>50640</v>
      </c>
      <c r="AL33" t="s">
        <v>374</v>
      </c>
      <c r="AM33" t="s">
        <v>288</v>
      </c>
      <c r="AN33">
        <v>1</v>
      </c>
      <c r="AO33" t="s">
        <v>375</v>
      </c>
      <c r="AP33" t="s">
        <v>290</v>
      </c>
      <c r="AQ33">
        <v>59</v>
      </c>
      <c r="AR33" t="s">
        <v>375</v>
      </c>
    </row>
    <row r="34" spans="1:44">
      <c r="A34" t="str">
        <f t="shared" si="0"/>
        <v>On or After 6/9/2019Cameron</v>
      </c>
      <c r="B34" t="s">
        <v>378</v>
      </c>
      <c r="C34" t="s">
        <v>33</v>
      </c>
      <c r="D34">
        <v>44000</v>
      </c>
      <c r="E34" s="199">
        <v>20550</v>
      </c>
      <c r="F34" s="199">
        <v>23500</v>
      </c>
      <c r="G34" s="199">
        <v>26450</v>
      </c>
      <c r="H34" s="199">
        <v>29350</v>
      </c>
      <c r="I34" s="199">
        <v>31700</v>
      </c>
      <c r="J34" s="199">
        <v>34050</v>
      </c>
      <c r="K34" s="199">
        <v>36400</v>
      </c>
      <c r="L34" s="199">
        <v>38750</v>
      </c>
      <c r="M34" s="284">
        <v>24660</v>
      </c>
      <c r="N34" s="284">
        <v>28200</v>
      </c>
      <c r="O34" s="284">
        <v>31740</v>
      </c>
      <c r="P34" s="284">
        <v>35220</v>
      </c>
      <c r="Q34" s="284">
        <v>38040</v>
      </c>
      <c r="R34" s="284">
        <v>40860</v>
      </c>
      <c r="S34" s="284">
        <v>43680</v>
      </c>
      <c r="T34" s="284">
        <v>46500</v>
      </c>
      <c r="U34" t="s">
        <v>286</v>
      </c>
      <c r="V34" s="199">
        <v>21700</v>
      </c>
      <c r="W34" s="199">
        <v>24800</v>
      </c>
      <c r="X34" s="199">
        <v>27900</v>
      </c>
      <c r="Y34" s="199">
        <v>30950</v>
      </c>
      <c r="Z34" s="199">
        <v>33450</v>
      </c>
      <c r="AA34" s="199">
        <v>35950</v>
      </c>
      <c r="AB34" s="199">
        <v>38400</v>
      </c>
      <c r="AC34" s="199">
        <v>40900</v>
      </c>
      <c r="AD34" s="284">
        <v>26040</v>
      </c>
      <c r="AE34" s="284">
        <v>29760</v>
      </c>
      <c r="AF34" s="284">
        <v>33480</v>
      </c>
      <c r="AG34" s="284">
        <v>37140</v>
      </c>
      <c r="AH34" s="284">
        <v>40140</v>
      </c>
      <c r="AI34" s="284">
        <v>43140</v>
      </c>
      <c r="AJ34" s="284">
        <v>46080</v>
      </c>
      <c r="AK34" s="284">
        <v>49080</v>
      </c>
      <c r="AL34" t="s">
        <v>377</v>
      </c>
      <c r="AM34" t="s">
        <v>288</v>
      </c>
      <c r="AN34">
        <v>1</v>
      </c>
      <c r="AO34" t="s">
        <v>378</v>
      </c>
      <c r="AP34" t="s">
        <v>290</v>
      </c>
      <c r="AQ34">
        <v>61</v>
      </c>
      <c r="AR34" t="s">
        <v>378</v>
      </c>
    </row>
    <row r="35" spans="1:44">
      <c r="A35" t="str">
        <f t="shared" si="0"/>
        <v>On or After 6/9/2019Camp</v>
      </c>
      <c r="B35" t="s">
        <v>381</v>
      </c>
      <c r="C35" t="s">
        <v>114</v>
      </c>
      <c r="D35">
        <v>49000</v>
      </c>
      <c r="E35" s="199">
        <v>20550</v>
      </c>
      <c r="F35" s="199">
        <v>23500</v>
      </c>
      <c r="G35" s="199">
        <v>26450</v>
      </c>
      <c r="H35" s="199">
        <v>29350</v>
      </c>
      <c r="I35" s="199">
        <v>31700</v>
      </c>
      <c r="J35" s="199">
        <v>34050</v>
      </c>
      <c r="K35" s="199">
        <v>36400</v>
      </c>
      <c r="L35" s="199">
        <v>38750</v>
      </c>
      <c r="M35" s="284">
        <v>24660</v>
      </c>
      <c r="N35" s="284">
        <v>28200</v>
      </c>
      <c r="O35" s="284">
        <v>31740</v>
      </c>
      <c r="P35" s="284">
        <v>35220</v>
      </c>
      <c r="Q35" s="284">
        <v>38040</v>
      </c>
      <c r="R35" s="284">
        <v>40860</v>
      </c>
      <c r="S35" s="284">
        <v>43680</v>
      </c>
      <c r="T35" s="284">
        <v>46500</v>
      </c>
      <c r="U35" t="s">
        <v>301</v>
      </c>
      <c r="AL35" t="s">
        <v>380</v>
      </c>
      <c r="AM35" t="s">
        <v>288</v>
      </c>
      <c r="AN35">
        <v>0</v>
      </c>
      <c r="AO35" t="s">
        <v>381</v>
      </c>
      <c r="AP35" t="s">
        <v>290</v>
      </c>
      <c r="AQ35">
        <v>63</v>
      </c>
      <c r="AR35" t="s">
        <v>381</v>
      </c>
    </row>
    <row r="36" spans="1:44">
      <c r="A36" t="str">
        <f t="shared" si="0"/>
        <v>On or After 6/9/2019Carson</v>
      </c>
      <c r="B36" t="s">
        <v>383</v>
      </c>
      <c r="C36" t="s">
        <v>22</v>
      </c>
      <c r="D36">
        <v>71600</v>
      </c>
      <c r="E36" s="199">
        <v>25100</v>
      </c>
      <c r="F36" s="199">
        <v>28650</v>
      </c>
      <c r="G36" s="199">
        <v>32250</v>
      </c>
      <c r="H36" s="199">
        <v>35800</v>
      </c>
      <c r="I36" s="199">
        <v>38700</v>
      </c>
      <c r="J36" s="199">
        <v>41550</v>
      </c>
      <c r="K36" s="199">
        <v>44400</v>
      </c>
      <c r="L36" s="199">
        <v>47300</v>
      </c>
      <c r="M36" s="284">
        <v>30120</v>
      </c>
      <c r="N36" s="284">
        <v>34380</v>
      </c>
      <c r="O36" s="284">
        <v>38700</v>
      </c>
      <c r="P36" s="284">
        <v>42960</v>
      </c>
      <c r="Q36" s="284">
        <v>46440</v>
      </c>
      <c r="R36" s="284">
        <v>49860</v>
      </c>
      <c r="S36" s="284">
        <v>53280</v>
      </c>
      <c r="T36" s="284">
        <v>56760</v>
      </c>
      <c r="U36" t="s">
        <v>301</v>
      </c>
      <c r="AL36" t="s">
        <v>382</v>
      </c>
      <c r="AM36" t="s">
        <v>288</v>
      </c>
      <c r="AN36">
        <v>1</v>
      </c>
      <c r="AO36" t="s">
        <v>383</v>
      </c>
      <c r="AP36" t="s">
        <v>290</v>
      </c>
      <c r="AQ36">
        <v>65</v>
      </c>
      <c r="AR36" t="s">
        <v>383</v>
      </c>
    </row>
    <row r="37" spans="1:44">
      <c r="A37" t="str">
        <f t="shared" si="0"/>
        <v>On or After 6/9/2019Cass</v>
      </c>
      <c r="B37" t="s">
        <v>386</v>
      </c>
      <c r="C37" t="s">
        <v>115</v>
      </c>
      <c r="D37">
        <v>53200</v>
      </c>
      <c r="E37" s="199">
        <v>20550</v>
      </c>
      <c r="F37" s="199">
        <v>23500</v>
      </c>
      <c r="G37" s="199">
        <v>26450</v>
      </c>
      <c r="H37" s="199">
        <v>29350</v>
      </c>
      <c r="I37" s="199">
        <v>31700</v>
      </c>
      <c r="J37" s="199">
        <v>34050</v>
      </c>
      <c r="K37" s="199">
        <v>36400</v>
      </c>
      <c r="L37" s="199">
        <v>38750</v>
      </c>
      <c r="M37" s="284">
        <v>24660</v>
      </c>
      <c r="N37" s="284">
        <v>28200</v>
      </c>
      <c r="O37" s="284">
        <v>31740</v>
      </c>
      <c r="P37" s="284">
        <v>35220</v>
      </c>
      <c r="Q37" s="284">
        <v>38040</v>
      </c>
      <c r="R37" s="284">
        <v>40860</v>
      </c>
      <c r="S37" s="284">
        <v>43680</v>
      </c>
      <c r="T37" s="284">
        <v>46500</v>
      </c>
      <c r="U37" t="s">
        <v>301</v>
      </c>
      <c r="AL37" t="s">
        <v>385</v>
      </c>
      <c r="AM37" t="s">
        <v>288</v>
      </c>
      <c r="AN37">
        <v>0</v>
      </c>
      <c r="AO37" t="s">
        <v>386</v>
      </c>
      <c r="AP37" t="s">
        <v>290</v>
      </c>
      <c r="AQ37">
        <v>67</v>
      </c>
      <c r="AR37" t="s">
        <v>386</v>
      </c>
    </row>
    <row r="38" spans="1:44">
      <c r="A38" t="str">
        <f t="shared" si="0"/>
        <v>On or After 6/9/2019Castro</v>
      </c>
      <c r="B38" t="s">
        <v>389</v>
      </c>
      <c r="C38" t="s">
        <v>116</v>
      </c>
      <c r="D38">
        <v>48400</v>
      </c>
      <c r="E38" s="199">
        <v>20550</v>
      </c>
      <c r="F38" s="199">
        <v>23500</v>
      </c>
      <c r="G38" s="199">
        <v>26450</v>
      </c>
      <c r="H38" s="199">
        <v>29350</v>
      </c>
      <c r="I38" s="199">
        <v>31700</v>
      </c>
      <c r="J38" s="199">
        <v>34050</v>
      </c>
      <c r="K38" s="199">
        <v>36400</v>
      </c>
      <c r="L38" s="199">
        <v>38750</v>
      </c>
      <c r="M38" s="284">
        <v>24660</v>
      </c>
      <c r="N38" s="284">
        <v>28200</v>
      </c>
      <c r="O38" s="284">
        <v>31740</v>
      </c>
      <c r="P38" s="284">
        <v>35220</v>
      </c>
      <c r="Q38" s="284">
        <v>38040</v>
      </c>
      <c r="R38" s="284">
        <v>40860</v>
      </c>
      <c r="S38" s="284">
        <v>43680</v>
      </c>
      <c r="T38" s="284">
        <v>46500</v>
      </c>
      <c r="U38" t="s">
        <v>301</v>
      </c>
      <c r="AL38" t="s">
        <v>388</v>
      </c>
      <c r="AM38" t="s">
        <v>288</v>
      </c>
      <c r="AN38">
        <v>0</v>
      </c>
      <c r="AO38" t="s">
        <v>389</v>
      </c>
      <c r="AP38" t="s">
        <v>290</v>
      </c>
      <c r="AQ38">
        <v>69</v>
      </c>
      <c r="AR38" t="s">
        <v>389</v>
      </c>
    </row>
    <row r="39" spans="1:44">
      <c r="A39" t="str">
        <f t="shared" si="0"/>
        <v>On or After 6/9/2019Chambers</v>
      </c>
      <c r="B39" t="s">
        <v>392</v>
      </c>
      <c r="C39" t="s">
        <v>52</v>
      </c>
      <c r="D39">
        <v>76300</v>
      </c>
      <c r="E39" s="199">
        <v>26750</v>
      </c>
      <c r="F39" s="199">
        <v>30550</v>
      </c>
      <c r="G39" s="199">
        <v>34350</v>
      </c>
      <c r="H39" s="199">
        <v>38150</v>
      </c>
      <c r="I39" s="199">
        <v>41250</v>
      </c>
      <c r="J39" s="199">
        <v>44300</v>
      </c>
      <c r="K39" s="199">
        <v>47350</v>
      </c>
      <c r="L39" s="199">
        <v>50400</v>
      </c>
      <c r="M39" s="284">
        <v>32100</v>
      </c>
      <c r="N39" s="284">
        <v>36660</v>
      </c>
      <c r="O39" s="284">
        <v>41220</v>
      </c>
      <c r="P39" s="284">
        <v>45780</v>
      </c>
      <c r="Q39" s="284">
        <v>49500</v>
      </c>
      <c r="R39" s="284">
        <v>53160</v>
      </c>
      <c r="S39" s="284">
        <v>56820</v>
      </c>
      <c r="T39" s="284">
        <v>60480</v>
      </c>
      <c r="U39" t="s">
        <v>301</v>
      </c>
      <c r="AL39" t="s">
        <v>391</v>
      </c>
      <c r="AM39" t="s">
        <v>288</v>
      </c>
      <c r="AN39">
        <v>1</v>
      </c>
      <c r="AO39" t="s">
        <v>392</v>
      </c>
      <c r="AP39" t="s">
        <v>290</v>
      </c>
      <c r="AQ39">
        <v>71</v>
      </c>
      <c r="AR39" t="s">
        <v>392</v>
      </c>
    </row>
    <row r="40" spans="1:44">
      <c r="A40" t="str">
        <f t="shared" si="0"/>
        <v>On or After 6/9/2019Cherokee</v>
      </c>
      <c r="B40" t="s">
        <v>395</v>
      </c>
      <c r="C40" t="s">
        <v>117</v>
      </c>
      <c r="D40">
        <v>52800</v>
      </c>
      <c r="E40" s="199">
        <v>20550</v>
      </c>
      <c r="F40" s="199">
        <v>23500</v>
      </c>
      <c r="G40" s="199">
        <v>26450</v>
      </c>
      <c r="H40" s="199">
        <v>29350</v>
      </c>
      <c r="I40" s="199">
        <v>31700</v>
      </c>
      <c r="J40" s="199">
        <v>34050</v>
      </c>
      <c r="K40" s="199">
        <v>36400</v>
      </c>
      <c r="L40" s="199">
        <v>38750</v>
      </c>
      <c r="M40" s="284">
        <v>24660</v>
      </c>
      <c r="N40" s="284">
        <v>28200</v>
      </c>
      <c r="O40" s="284">
        <v>31740</v>
      </c>
      <c r="P40" s="284">
        <v>35220</v>
      </c>
      <c r="Q40" s="284">
        <v>38040</v>
      </c>
      <c r="R40" s="284">
        <v>40860</v>
      </c>
      <c r="S40" s="284">
        <v>43680</v>
      </c>
      <c r="T40" s="284">
        <v>46500</v>
      </c>
      <c r="U40" t="s">
        <v>301</v>
      </c>
      <c r="AL40" t="s">
        <v>394</v>
      </c>
      <c r="AM40" t="s">
        <v>288</v>
      </c>
      <c r="AN40">
        <v>0</v>
      </c>
      <c r="AO40" t="s">
        <v>395</v>
      </c>
      <c r="AP40" t="s">
        <v>290</v>
      </c>
      <c r="AQ40">
        <v>73</v>
      </c>
      <c r="AR40" t="s">
        <v>395</v>
      </c>
    </row>
    <row r="41" spans="1:44">
      <c r="A41" t="str">
        <f t="shared" si="0"/>
        <v>On or After 6/9/2019Childress</v>
      </c>
      <c r="B41" t="s">
        <v>398</v>
      </c>
      <c r="C41" t="s">
        <v>118</v>
      </c>
      <c r="D41">
        <v>60100</v>
      </c>
      <c r="E41" s="199">
        <v>21050</v>
      </c>
      <c r="F41" s="199">
        <v>24050</v>
      </c>
      <c r="G41" s="199">
        <v>27050</v>
      </c>
      <c r="H41" s="199">
        <v>30050</v>
      </c>
      <c r="I41" s="199">
        <v>32500</v>
      </c>
      <c r="J41" s="199">
        <v>34900</v>
      </c>
      <c r="K41" s="199">
        <v>37300</v>
      </c>
      <c r="L41" s="199">
        <v>39700</v>
      </c>
      <c r="M41" s="284">
        <v>25260</v>
      </c>
      <c r="N41" s="284">
        <v>28860</v>
      </c>
      <c r="O41" s="284">
        <v>32460</v>
      </c>
      <c r="P41" s="284">
        <v>36060</v>
      </c>
      <c r="Q41" s="284">
        <v>39000</v>
      </c>
      <c r="R41" s="284">
        <v>41880</v>
      </c>
      <c r="S41" s="284">
        <v>44760</v>
      </c>
      <c r="T41" s="284">
        <v>47640</v>
      </c>
      <c r="U41" t="s">
        <v>286</v>
      </c>
      <c r="V41" s="199">
        <v>21750</v>
      </c>
      <c r="W41" s="199">
        <v>24850</v>
      </c>
      <c r="X41" s="199">
        <v>27950</v>
      </c>
      <c r="Y41" s="199">
        <v>31050</v>
      </c>
      <c r="Z41" s="199">
        <v>33550</v>
      </c>
      <c r="AA41" s="199">
        <v>36050</v>
      </c>
      <c r="AB41" s="199">
        <v>38550</v>
      </c>
      <c r="AC41" s="199">
        <v>41000</v>
      </c>
      <c r="AD41" s="284">
        <v>26100</v>
      </c>
      <c r="AE41" s="284">
        <v>29820</v>
      </c>
      <c r="AF41" s="284">
        <v>33540</v>
      </c>
      <c r="AG41" s="284">
        <v>37260</v>
      </c>
      <c r="AH41" s="284">
        <v>40260</v>
      </c>
      <c r="AI41" s="284">
        <v>43260</v>
      </c>
      <c r="AJ41" s="284">
        <v>46260</v>
      </c>
      <c r="AK41" s="284">
        <v>49200</v>
      </c>
      <c r="AL41" t="s">
        <v>397</v>
      </c>
      <c r="AM41" t="s">
        <v>288</v>
      </c>
      <c r="AN41">
        <v>0</v>
      </c>
      <c r="AO41" t="s">
        <v>398</v>
      </c>
      <c r="AP41" t="s">
        <v>290</v>
      </c>
      <c r="AQ41">
        <v>75</v>
      </c>
      <c r="AR41" t="s">
        <v>398</v>
      </c>
    </row>
    <row r="42" spans="1:44">
      <c r="A42" t="str">
        <f t="shared" si="0"/>
        <v>On or After 6/9/2019Clay</v>
      </c>
      <c r="B42" t="s">
        <v>400</v>
      </c>
      <c r="C42" t="s">
        <v>93</v>
      </c>
      <c r="D42">
        <v>59600</v>
      </c>
      <c r="E42" s="199">
        <v>20950</v>
      </c>
      <c r="F42" s="199">
        <v>23950</v>
      </c>
      <c r="G42" s="199">
        <v>26950</v>
      </c>
      <c r="H42" s="199">
        <v>29900</v>
      </c>
      <c r="I42" s="199">
        <v>32300</v>
      </c>
      <c r="J42" s="199">
        <v>34700</v>
      </c>
      <c r="K42" s="199">
        <v>37100</v>
      </c>
      <c r="L42" s="199">
        <v>39500</v>
      </c>
      <c r="M42" s="284">
        <v>25140</v>
      </c>
      <c r="N42" s="284">
        <v>28740</v>
      </c>
      <c r="O42" s="284">
        <v>32340</v>
      </c>
      <c r="P42" s="284">
        <v>35880</v>
      </c>
      <c r="Q42" s="284">
        <v>38760</v>
      </c>
      <c r="R42" s="284">
        <v>41640</v>
      </c>
      <c r="S42" s="284">
        <v>44520</v>
      </c>
      <c r="T42" s="284">
        <v>47400</v>
      </c>
      <c r="U42" t="s">
        <v>301</v>
      </c>
      <c r="AL42" t="s">
        <v>399</v>
      </c>
      <c r="AM42" t="s">
        <v>288</v>
      </c>
      <c r="AN42">
        <v>1</v>
      </c>
      <c r="AO42" t="s">
        <v>400</v>
      </c>
      <c r="AP42" t="s">
        <v>290</v>
      </c>
      <c r="AQ42">
        <v>77</v>
      </c>
      <c r="AR42" t="s">
        <v>400</v>
      </c>
    </row>
    <row r="43" spans="1:44">
      <c r="A43" t="str">
        <f t="shared" si="0"/>
        <v>On or After 6/9/2019Cochran</v>
      </c>
      <c r="B43" t="s">
        <v>403</v>
      </c>
      <c r="C43" t="s">
        <v>119</v>
      </c>
      <c r="D43">
        <v>56100</v>
      </c>
      <c r="E43" s="199">
        <v>20550</v>
      </c>
      <c r="F43" s="199">
        <v>23500</v>
      </c>
      <c r="G43" s="199">
        <v>26450</v>
      </c>
      <c r="H43" s="199">
        <v>29350</v>
      </c>
      <c r="I43" s="199">
        <v>31700</v>
      </c>
      <c r="J43" s="199">
        <v>34050</v>
      </c>
      <c r="K43" s="199">
        <v>36400</v>
      </c>
      <c r="L43" s="199">
        <v>38750</v>
      </c>
      <c r="M43" s="284">
        <v>24660</v>
      </c>
      <c r="N43" s="284">
        <v>28200</v>
      </c>
      <c r="O43" s="284">
        <v>31740</v>
      </c>
      <c r="P43" s="284">
        <v>35220</v>
      </c>
      <c r="Q43" s="284">
        <v>38040</v>
      </c>
      <c r="R43" s="284">
        <v>40860</v>
      </c>
      <c r="S43" s="284">
        <v>43680</v>
      </c>
      <c r="T43" s="284">
        <v>46500</v>
      </c>
      <c r="U43" t="s">
        <v>286</v>
      </c>
      <c r="V43" s="199">
        <v>23050</v>
      </c>
      <c r="W43" s="199">
        <v>26350</v>
      </c>
      <c r="X43" s="199">
        <v>29650</v>
      </c>
      <c r="Y43" s="199">
        <v>32900</v>
      </c>
      <c r="Z43" s="199">
        <v>35550</v>
      </c>
      <c r="AA43" s="199">
        <v>38200</v>
      </c>
      <c r="AB43" s="199">
        <v>40800</v>
      </c>
      <c r="AC43" s="199">
        <v>43450</v>
      </c>
      <c r="AD43" s="284">
        <v>27660</v>
      </c>
      <c r="AE43" s="284">
        <v>31620</v>
      </c>
      <c r="AF43" s="284">
        <v>35580</v>
      </c>
      <c r="AG43" s="284">
        <v>39480</v>
      </c>
      <c r="AH43" s="284">
        <v>42660</v>
      </c>
      <c r="AI43" s="284">
        <v>45840</v>
      </c>
      <c r="AJ43" s="284">
        <v>48960</v>
      </c>
      <c r="AK43" s="284">
        <v>52140</v>
      </c>
      <c r="AL43" t="s">
        <v>402</v>
      </c>
      <c r="AM43" t="s">
        <v>288</v>
      </c>
      <c r="AN43">
        <v>0</v>
      </c>
      <c r="AO43" t="s">
        <v>403</v>
      </c>
      <c r="AP43" t="s">
        <v>290</v>
      </c>
      <c r="AQ43">
        <v>79</v>
      </c>
      <c r="AR43" t="s">
        <v>403</v>
      </c>
    </row>
    <row r="44" spans="1:44">
      <c r="A44" t="str">
        <f t="shared" si="0"/>
        <v>On or After 6/9/2019Coke</v>
      </c>
      <c r="B44" t="s">
        <v>406</v>
      </c>
      <c r="C44" t="s">
        <v>120</v>
      </c>
      <c r="D44">
        <v>64000</v>
      </c>
      <c r="E44" s="199">
        <v>22400</v>
      </c>
      <c r="F44" s="199">
        <v>25600</v>
      </c>
      <c r="G44" s="199">
        <v>28800</v>
      </c>
      <c r="H44" s="199">
        <v>32000</v>
      </c>
      <c r="I44" s="199">
        <v>34600</v>
      </c>
      <c r="J44" s="199">
        <v>37150</v>
      </c>
      <c r="K44" s="199">
        <v>39700</v>
      </c>
      <c r="L44" s="199">
        <v>42250</v>
      </c>
      <c r="M44" s="284">
        <v>26880</v>
      </c>
      <c r="N44" s="284">
        <v>30720</v>
      </c>
      <c r="O44" s="284">
        <v>34560</v>
      </c>
      <c r="P44" s="284">
        <v>38400</v>
      </c>
      <c r="Q44" s="284">
        <v>41520</v>
      </c>
      <c r="R44" s="284">
        <v>44580</v>
      </c>
      <c r="S44" s="284">
        <v>47640</v>
      </c>
      <c r="T44" s="284">
        <v>50700</v>
      </c>
      <c r="U44" t="s">
        <v>286</v>
      </c>
      <c r="V44" s="199">
        <v>23200</v>
      </c>
      <c r="W44" s="199">
        <v>26500</v>
      </c>
      <c r="X44" s="199">
        <v>29800</v>
      </c>
      <c r="Y44" s="199">
        <v>33100</v>
      </c>
      <c r="Z44" s="199">
        <v>35750</v>
      </c>
      <c r="AA44" s="199">
        <v>38400</v>
      </c>
      <c r="AB44" s="199">
        <v>41050</v>
      </c>
      <c r="AC44" s="199">
        <v>43700</v>
      </c>
      <c r="AD44" s="284">
        <v>27840</v>
      </c>
      <c r="AE44" s="284">
        <v>31800</v>
      </c>
      <c r="AF44" s="284">
        <v>35760</v>
      </c>
      <c r="AG44" s="284">
        <v>39720</v>
      </c>
      <c r="AH44" s="284">
        <v>42900</v>
      </c>
      <c r="AI44" s="284">
        <v>46080</v>
      </c>
      <c r="AJ44" s="284">
        <v>49260</v>
      </c>
      <c r="AK44" s="284">
        <v>52440</v>
      </c>
      <c r="AL44" t="s">
        <v>405</v>
      </c>
      <c r="AM44" t="s">
        <v>288</v>
      </c>
      <c r="AN44">
        <v>0</v>
      </c>
      <c r="AO44" t="s">
        <v>406</v>
      </c>
      <c r="AP44" t="s">
        <v>290</v>
      </c>
      <c r="AQ44">
        <v>81</v>
      </c>
      <c r="AR44" t="s">
        <v>406</v>
      </c>
    </row>
    <row r="45" spans="1:44">
      <c r="A45" t="str">
        <f t="shared" si="0"/>
        <v>On or After 6/9/2019Coleman</v>
      </c>
      <c r="B45" t="s">
        <v>409</v>
      </c>
      <c r="C45" t="s">
        <v>121</v>
      </c>
      <c r="D45">
        <v>50000</v>
      </c>
      <c r="E45" s="199">
        <v>20550</v>
      </c>
      <c r="F45" s="199">
        <v>23500</v>
      </c>
      <c r="G45" s="199">
        <v>26450</v>
      </c>
      <c r="H45" s="199">
        <v>29350</v>
      </c>
      <c r="I45" s="199">
        <v>31700</v>
      </c>
      <c r="J45" s="199">
        <v>34050</v>
      </c>
      <c r="K45" s="199">
        <v>36400</v>
      </c>
      <c r="L45" s="199">
        <v>38750</v>
      </c>
      <c r="M45" s="284">
        <v>24660</v>
      </c>
      <c r="N45" s="284">
        <v>28200</v>
      </c>
      <c r="O45" s="284">
        <v>31740</v>
      </c>
      <c r="P45" s="284">
        <v>35220</v>
      </c>
      <c r="Q45" s="284">
        <v>38040</v>
      </c>
      <c r="R45" s="284">
        <v>40860</v>
      </c>
      <c r="S45" s="284">
        <v>43680</v>
      </c>
      <c r="T45" s="284">
        <v>46500</v>
      </c>
      <c r="U45" t="s">
        <v>301</v>
      </c>
      <c r="AL45" t="s">
        <v>408</v>
      </c>
      <c r="AM45" t="s">
        <v>288</v>
      </c>
      <c r="AN45">
        <v>0</v>
      </c>
      <c r="AO45" t="s">
        <v>409</v>
      </c>
      <c r="AP45" t="s">
        <v>290</v>
      </c>
      <c r="AQ45">
        <v>83</v>
      </c>
      <c r="AR45" t="s">
        <v>409</v>
      </c>
    </row>
    <row r="46" spans="1:44">
      <c r="A46" t="str">
        <f t="shared" si="0"/>
        <v>On or After 6/9/2019Collin</v>
      </c>
      <c r="B46" t="s">
        <v>412</v>
      </c>
      <c r="C46" t="s">
        <v>40</v>
      </c>
      <c r="D46">
        <v>83100</v>
      </c>
      <c r="E46" s="199">
        <v>29100</v>
      </c>
      <c r="F46" s="199">
        <v>33250</v>
      </c>
      <c r="G46" s="199">
        <v>37400</v>
      </c>
      <c r="H46" s="199">
        <v>41550</v>
      </c>
      <c r="I46" s="199">
        <v>44900</v>
      </c>
      <c r="J46" s="199">
        <v>48200</v>
      </c>
      <c r="K46" s="199">
        <v>51550</v>
      </c>
      <c r="L46" s="199">
        <v>54850</v>
      </c>
      <c r="M46" s="284">
        <v>34920</v>
      </c>
      <c r="N46" s="284">
        <v>39900</v>
      </c>
      <c r="O46" s="284">
        <v>44880</v>
      </c>
      <c r="P46" s="284">
        <v>49860</v>
      </c>
      <c r="Q46" s="284">
        <v>53880</v>
      </c>
      <c r="R46" s="284">
        <v>57840</v>
      </c>
      <c r="S46" s="284">
        <v>61860</v>
      </c>
      <c r="T46" s="284">
        <v>65820</v>
      </c>
      <c r="U46" t="s">
        <v>286</v>
      </c>
      <c r="V46" s="199">
        <v>29900</v>
      </c>
      <c r="W46" s="199">
        <v>34150</v>
      </c>
      <c r="X46" s="199">
        <v>38400</v>
      </c>
      <c r="Y46" s="199">
        <v>42650</v>
      </c>
      <c r="Z46" s="199">
        <v>46100</v>
      </c>
      <c r="AA46" s="199">
        <v>49500</v>
      </c>
      <c r="AB46" s="199">
        <v>52900</v>
      </c>
      <c r="AC46" s="199">
        <v>56300</v>
      </c>
      <c r="AD46" s="284">
        <v>35880</v>
      </c>
      <c r="AE46" s="284">
        <v>40980</v>
      </c>
      <c r="AF46" s="284">
        <v>46080</v>
      </c>
      <c r="AG46" s="284">
        <v>51180</v>
      </c>
      <c r="AH46" s="284">
        <v>55320</v>
      </c>
      <c r="AI46" s="284">
        <v>59400</v>
      </c>
      <c r="AJ46" s="284">
        <v>63480</v>
      </c>
      <c r="AK46" s="284">
        <v>67560</v>
      </c>
      <c r="AL46" t="s">
        <v>411</v>
      </c>
      <c r="AM46" t="s">
        <v>288</v>
      </c>
      <c r="AN46">
        <v>1</v>
      </c>
      <c r="AO46" t="s">
        <v>412</v>
      </c>
      <c r="AP46" t="s">
        <v>290</v>
      </c>
      <c r="AQ46">
        <v>85</v>
      </c>
      <c r="AR46" t="s">
        <v>412</v>
      </c>
    </row>
    <row r="47" spans="1:44">
      <c r="A47" t="str">
        <f t="shared" si="0"/>
        <v>On or After 6/9/2019Collingsworth</v>
      </c>
      <c r="B47" t="s">
        <v>415</v>
      </c>
      <c r="C47" t="s">
        <v>122</v>
      </c>
      <c r="D47">
        <v>50100</v>
      </c>
      <c r="E47" s="199">
        <v>20550</v>
      </c>
      <c r="F47" s="199">
        <v>23500</v>
      </c>
      <c r="G47" s="199">
        <v>26450</v>
      </c>
      <c r="H47" s="199">
        <v>29350</v>
      </c>
      <c r="I47" s="199">
        <v>31700</v>
      </c>
      <c r="J47" s="199">
        <v>34050</v>
      </c>
      <c r="K47" s="199">
        <v>36400</v>
      </c>
      <c r="L47" s="199">
        <v>38750</v>
      </c>
      <c r="M47" s="284">
        <v>24660</v>
      </c>
      <c r="N47" s="284">
        <v>28200</v>
      </c>
      <c r="O47" s="284">
        <v>31740</v>
      </c>
      <c r="P47" s="284">
        <v>35220</v>
      </c>
      <c r="Q47" s="284">
        <v>38040</v>
      </c>
      <c r="R47" s="284">
        <v>40860</v>
      </c>
      <c r="S47" s="284">
        <v>43680</v>
      </c>
      <c r="T47" s="284">
        <v>46500</v>
      </c>
      <c r="U47" t="s">
        <v>286</v>
      </c>
      <c r="V47" s="199">
        <v>20950</v>
      </c>
      <c r="W47" s="199">
        <v>23950</v>
      </c>
      <c r="X47" s="199">
        <v>26950</v>
      </c>
      <c r="Y47" s="199">
        <v>29900</v>
      </c>
      <c r="Z47" s="199">
        <v>32300</v>
      </c>
      <c r="AA47" s="199">
        <v>34700</v>
      </c>
      <c r="AB47" s="199">
        <v>37100</v>
      </c>
      <c r="AC47" s="199">
        <v>39500</v>
      </c>
      <c r="AD47" s="284">
        <v>25140</v>
      </c>
      <c r="AE47" s="284">
        <v>28740</v>
      </c>
      <c r="AF47" s="284">
        <v>32340</v>
      </c>
      <c r="AG47" s="284">
        <v>35880</v>
      </c>
      <c r="AH47" s="284">
        <v>38760</v>
      </c>
      <c r="AI47" s="284">
        <v>41640</v>
      </c>
      <c r="AJ47" s="284">
        <v>44520</v>
      </c>
      <c r="AK47" s="284">
        <v>47400</v>
      </c>
      <c r="AL47" t="s">
        <v>414</v>
      </c>
      <c r="AM47" t="s">
        <v>288</v>
      </c>
      <c r="AN47">
        <v>0</v>
      </c>
      <c r="AO47" t="s">
        <v>415</v>
      </c>
      <c r="AP47" t="s">
        <v>290</v>
      </c>
      <c r="AQ47">
        <v>87</v>
      </c>
      <c r="AR47" t="s">
        <v>415</v>
      </c>
    </row>
    <row r="48" spans="1:44">
      <c r="A48" t="str">
        <f t="shared" si="0"/>
        <v>On or After 6/9/2019Colorado</v>
      </c>
      <c r="B48" t="s">
        <v>418</v>
      </c>
      <c r="C48" t="s">
        <v>123</v>
      </c>
      <c r="D48">
        <v>60400</v>
      </c>
      <c r="E48" s="199">
        <v>21150</v>
      </c>
      <c r="F48" s="199">
        <v>24200</v>
      </c>
      <c r="G48" s="199">
        <v>27200</v>
      </c>
      <c r="H48" s="199">
        <v>30200</v>
      </c>
      <c r="I48" s="199">
        <v>32650</v>
      </c>
      <c r="J48" s="199">
        <v>35050</v>
      </c>
      <c r="K48" s="199">
        <v>37450</v>
      </c>
      <c r="L48" s="199">
        <v>39900</v>
      </c>
      <c r="M48" s="284">
        <v>25380</v>
      </c>
      <c r="N48" s="284">
        <v>29040</v>
      </c>
      <c r="O48" s="284">
        <v>32640</v>
      </c>
      <c r="P48" s="284">
        <v>36240</v>
      </c>
      <c r="Q48" s="284">
        <v>39180</v>
      </c>
      <c r="R48" s="284">
        <v>42060</v>
      </c>
      <c r="S48" s="284">
        <v>44940</v>
      </c>
      <c r="T48" s="284">
        <v>47880</v>
      </c>
      <c r="U48" t="s">
        <v>301</v>
      </c>
      <c r="AL48" t="s">
        <v>417</v>
      </c>
      <c r="AM48" t="s">
        <v>288</v>
      </c>
      <c r="AN48">
        <v>0</v>
      </c>
      <c r="AO48" t="s">
        <v>418</v>
      </c>
      <c r="AP48" t="s">
        <v>290</v>
      </c>
      <c r="AQ48">
        <v>89</v>
      </c>
      <c r="AR48" t="s">
        <v>418</v>
      </c>
    </row>
    <row r="49" spans="1:44">
      <c r="A49" t="str">
        <f t="shared" si="0"/>
        <v>On or After 6/9/2019Comal</v>
      </c>
      <c r="B49" t="s">
        <v>420</v>
      </c>
      <c r="C49" t="s">
        <v>80</v>
      </c>
      <c r="D49">
        <v>71000</v>
      </c>
      <c r="E49" s="199">
        <v>24850</v>
      </c>
      <c r="F49" s="199">
        <v>28400</v>
      </c>
      <c r="G49" s="199">
        <v>31950</v>
      </c>
      <c r="H49" s="199">
        <v>35500</v>
      </c>
      <c r="I49" s="199">
        <v>38350</v>
      </c>
      <c r="J49" s="199">
        <v>41200</v>
      </c>
      <c r="K49" s="199">
        <v>44050</v>
      </c>
      <c r="L49" s="199">
        <v>46900</v>
      </c>
      <c r="M49" s="284">
        <v>29820</v>
      </c>
      <c r="N49" s="284">
        <v>34080</v>
      </c>
      <c r="O49" s="284">
        <v>38340</v>
      </c>
      <c r="P49" s="284">
        <v>42600</v>
      </c>
      <c r="Q49" s="284">
        <v>46020</v>
      </c>
      <c r="R49" s="284">
        <v>49440</v>
      </c>
      <c r="S49" s="284">
        <v>52860</v>
      </c>
      <c r="T49" s="284">
        <v>56280</v>
      </c>
      <c r="U49" t="s">
        <v>301</v>
      </c>
      <c r="AL49" t="s">
        <v>419</v>
      </c>
      <c r="AM49" t="s">
        <v>288</v>
      </c>
      <c r="AN49">
        <v>1</v>
      </c>
      <c r="AO49" t="s">
        <v>420</v>
      </c>
      <c r="AP49" t="s">
        <v>290</v>
      </c>
      <c r="AQ49">
        <v>91</v>
      </c>
      <c r="AR49" t="s">
        <v>420</v>
      </c>
    </row>
    <row r="50" spans="1:44">
      <c r="A50" t="str">
        <f t="shared" si="0"/>
        <v>On or After 6/9/2019Comanche</v>
      </c>
      <c r="B50" t="s">
        <v>423</v>
      </c>
      <c r="C50" t="s">
        <v>124</v>
      </c>
      <c r="D50">
        <v>49200</v>
      </c>
      <c r="E50" s="199">
        <v>20550</v>
      </c>
      <c r="F50" s="199">
        <v>23500</v>
      </c>
      <c r="G50" s="199">
        <v>26450</v>
      </c>
      <c r="H50" s="199">
        <v>29350</v>
      </c>
      <c r="I50" s="199">
        <v>31700</v>
      </c>
      <c r="J50" s="199">
        <v>34050</v>
      </c>
      <c r="K50" s="199">
        <v>36400</v>
      </c>
      <c r="L50" s="199">
        <v>38750</v>
      </c>
      <c r="M50" s="284">
        <v>24660</v>
      </c>
      <c r="N50" s="284">
        <v>28200</v>
      </c>
      <c r="O50" s="284">
        <v>31740</v>
      </c>
      <c r="P50" s="284">
        <v>35220</v>
      </c>
      <c r="Q50" s="284">
        <v>38040</v>
      </c>
      <c r="R50" s="284">
        <v>40860</v>
      </c>
      <c r="S50" s="284">
        <v>43680</v>
      </c>
      <c r="T50" s="284">
        <v>46500</v>
      </c>
      <c r="U50" t="s">
        <v>301</v>
      </c>
      <c r="AL50" t="s">
        <v>422</v>
      </c>
      <c r="AM50" t="s">
        <v>288</v>
      </c>
      <c r="AN50">
        <v>0</v>
      </c>
      <c r="AO50" t="s">
        <v>423</v>
      </c>
      <c r="AP50" t="s">
        <v>290</v>
      </c>
      <c r="AQ50">
        <v>93</v>
      </c>
      <c r="AR50" t="s">
        <v>423</v>
      </c>
    </row>
    <row r="51" spans="1:44">
      <c r="A51" t="str">
        <f t="shared" si="0"/>
        <v>On or After 6/9/2019Concho</v>
      </c>
      <c r="B51" t="s">
        <v>426</v>
      </c>
      <c r="C51" t="s">
        <v>125</v>
      </c>
      <c r="D51">
        <v>61500</v>
      </c>
      <c r="E51" s="199">
        <v>21550</v>
      </c>
      <c r="F51" s="199">
        <v>24600</v>
      </c>
      <c r="G51" s="199">
        <v>27700</v>
      </c>
      <c r="H51" s="199">
        <v>30750</v>
      </c>
      <c r="I51" s="199">
        <v>33250</v>
      </c>
      <c r="J51" s="199">
        <v>35700</v>
      </c>
      <c r="K51" s="199">
        <v>38150</v>
      </c>
      <c r="L51" s="199">
        <v>40600</v>
      </c>
      <c r="M51" s="284">
        <v>25860</v>
      </c>
      <c r="N51" s="284">
        <v>29520</v>
      </c>
      <c r="O51" s="284">
        <v>33240</v>
      </c>
      <c r="P51" s="284">
        <v>36900</v>
      </c>
      <c r="Q51" s="284">
        <v>39900</v>
      </c>
      <c r="R51" s="284">
        <v>42840</v>
      </c>
      <c r="S51" s="284">
        <v>45780</v>
      </c>
      <c r="T51" s="284">
        <v>48720</v>
      </c>
      <c r="U51" t="s">
        <v>286</v>
      </c>
      <c r="V51" s="199">
        <v>23500</v>
      </c>
      <c r="W51" s="199">
        <v>26850</v>
      </c>
      <c r="X51" s="199">
        <v>30200</v>
      </c>
      <c r="Y51" s="199">
        <v>33550</v>
      </c>
      <c r="Z51" s="199">
        <v>36250</v>
      </c>
      <c r="AA51" s="199">
        <v>38950</v>
      </c>
      <c r="AB51" s="199">
        <v>41650</v>
      </c>
      <c r="AC51" s="199">
        <v>44300</v>
      </c>
      <c r="AD51" s="284">
        <v>28200</v>
      </c>
      <c r="AE51" s="284">
        <v>32220</v>
      </c>
      <c r="AF51" s="284">
        <v>36240</v>
      </c>
      <c r="AG51" s="284">
        <v>40260</v>
      </c>
      <c r="AH51" s="284">
        <v>43500</v>
      </c>
      <c r="AI51" s="284">
        <v>46740</v>
      </c>
      <c r="AJ51" s="284">
        <v>49980</v>
      </c>
      <c r="AK51" s="284">
        <v>53160</v>
      </c>
      <c r="AL51" t="s">
        <v>425</v>
      </c>
      <c r="AM51" t="s">
        <v>288</v>
      </c>
      <c r="AN51">
        <v>0</v>
      </c>
      <c r="AO51" t="s">
        <v>426</v>
      </c>
      <c r="AP51" t="s">
        <v>290</v>
      </c>
      <c r="AQ51">
        <v>95</v>
      </c>
      <c r="AR51" t="s">
        <v>426</v>
      </c>
    </row>
    <row r="52" spans="1:44">
      <c r="A52" t="str">
        <f t="shared" si="0"/>
        <v>On or After 6/9/2019Cooke</v>
      </c>
      <c r="B52" t="s">
        <v>429</v>
      </c>
      <c r="C52" t="s">
        <v>126</v>
      </c>
      <c r="D52">
        <v>73400</v>
      </c>
      <c r="E52" s="199">
        <v>25000</v>
      </c>
      <c r="F52" s="199">
        <v>28600</v>
      </c>
      <c r="G52" s="199">
        <v>32150</v>
      </c>
      <c r="H52" s="199">
        <v>35700</v>
      </c>
      <c r="I52" s="199">
        <v>38600</v>
      </c>
      <c r="J52" s="199">
        <v>41450</v>
      </c>
      <c r="K52" s="199">
        <v>44300</v>
      </c>
      <c r="L52" s="199">
        <v>47150</v>
      </c>
      <c r="M52" s="284">
        <v>30000</v>
      </c>
      <c r="N52" s="284">
        <v>34320</v>
      </c>
      <c r="O52" s="284">
        <v>38580</v>
      </c>
      <c r="P52" s="284">
        <v>42840</v>
      </c>
      <c r="Q52" s="284">
        <v>46320</v>
      </c>
      <c r="R52" s="284">
        <v>49740</v>
      </c>
      <c r="S52" s="284">
        <v>53160</v>
      </c>
      <c r="T52" s="284">
        <v>56580</v>
      </c>
      <c r="U52" t="s">
        <v>286</v>
      </c>
      <c r="V52" s="199">
        <v>25700</v>
      </c>
      <c r="W52" s="199">
        <v>29400</v>
      </c>
      <c r="X52" s="199">
        <v>33050</v>
      </c>
      <c r="Y52" s="199">
        <v>36700</v>
      </c>
      <c r="Z52" s="199">
        <v>39650</v>
      </c>
      <c r="AA52" s="199">
        <v>42600</v>
      </c>
      <c r="AB52" s="199">
        <v>45550</v>
      </c>
      <c r="AC52" s="199">
        <v>48450</v>
      </c>
      <c r="AD52" s="284">
        <v>30840</v>
      </c>
      <c r="AE52" s="284">
        <v>35280</v>
      </c>
      <c r="AF52" s="284">
        <v>39660</v>
      </c>
      <c r="AG52" s="284">
        <v>44040</v>
      </c>
      <c r="AH52" s="284">
        <v>47580</v>
      </c>
      <c r="AI52" s="284">
        <v>51120</v>
      </c>
      <c r="AJ52" s="284">
        <v>54660</v>
      </c>
      <c r="AK52" s="284">
        <v>58140</v>
      </c>
      <c r="AL52" t="s">
        <v>428</v>
      </c>
      <c r="AM52" t="s">
        <v>288</v>
      </c>
      <c r="AN52">
        <v>0</v>
      </c>
      <c r="AO52" t="s">
        <v>429</v>
      </c>
      <c r="AP52" t="s">
        <v>290</v>
      </c>
      <c r="AQ52">
        <v>97</v>
      </c>
      <c r="AR52" t="s">
        <v>429</v>
      </c>
    </row>
    <row r="53" spans="1:44">
      <c r="A53" t="str">
        <f t="shared" si="0"/>
        <v>On or After 6/9/2019Coryell</v>
      </c>
      <c r="B53" t="s">
        <v>431</v>
      </c>
      <c r="C53" t="s">
        <v>61</v>
      </c>
      <c r="D53">
        <v>63900</v>
      </c>
      <c r="E53" s="199">
        <v>22400</v>
      </c>
      <c r="F53" s="199">
        <v>25600</v>
      </c>
      <c r="G53" s="199">
        <v>28800</v>
      </c>
      <c r="H53" s="199">
        <v>31950</v>
      </c>
      <c r="I53" s="199">
        <v>34550</v>
      </c>
      <c r="J53" s="199">
        <v>37100</v>
      </c>
      <c r="K53" s="199">
        <v>39650</v>
      </c>
      <c r="L53" s="199">
        <v>42200</v>
      </c>
      <c r="M53" s="284">
        <v>26880</v>
      </c>
      <c r="N53" s="284">
        <v>30720</v>
      </c>
      <c r="O53" s="284">
        <v>34560</v>
      </c>
      <c r="P53" s="284">
        <v>38340</v>
      </c>
      <c r="Q53" s="284">
        <v>41460</v>
      </c>
      <c r="R53" s="284">
        <v>44520</v>
      </c>
      <c r="S53" s="284">
        <v>47580</v>
      </c>
      <c r="T53" s="284">
        <v>50640</v>
      </c>
      <c r="U53" t="s">
        <v>301</v>
      </c>
      <c r="AL53" t="s">
        <v>430</v>
      </c>
      <c r="AM53" t="s">
        <v>288</v>
      </c>
      <c r="AN53">
        <v>1</v>
      </c>
      <c r="AO53" t="s">
        <v>431</v>
      </c>
      <c r="AP53" t="s">
        <v>290</v>
      </c>
      <c r="AQ53">
        <v>99</v>
      </c>
      <c r="AR53" t="s">
        <v>431</v>
      </c>
    </row>
    <row r="54" spans="1:44">
      <c r="A54" t="str">
        <f t="shared" si="0"/>
        <v>On or After 6/9/2019Cottle</v>
      </c>
      <c r="B54" t="s">
        <v>434</v>
      </c>
      <c r="C54" t="s">
        <v>127</v>
      </c>
      <c r="D54">
        <v>48100</v>
      </c>
      <c r="E54" s="199">
        <v>20550</v>
      </c>
      <c r="F54" s="199">
        <v>23500</v>
      </c>
      <c r="G54" s="199">
        <v>26450</v>
      </c>
      <c r="H54" s="199">
        <v>29350</v>
      </c>
      <c r="I54" s="199">
        <v>31700</v>
      </c>
      <c r="J54" s="199">
        <v>34050</v>
      </c>
      <c r="K54" s="199">
        <v>36400</v>
      </c>
      <c r="L54" s="199">
        <v>38750</v>
      </c>
      <c r="M54" s="284">
        <v>24660</v>
      </c>
      <c r="N54" s="284">
        <v>28200</v>
      </c>
      <c r="O54" s="284">
        <v>31740</v>
      </c>
      <c r="P54" s="284">
        <v>35220</v>
      </c>
      <c r="Q54" s="284">
        <v>38040</v>
      </c>
      <c r="R54" s="284">
        <v>40860</v>
      </c>
      <c r="S54" s="284">
        <v>43680</v>
      </c>
      <c r="T54" s="284">
        <v>46500</v>
      </c>
      <c r="U54" t="s">
        <v>301</v>
      </c>
      <c r="AL54" t="s">
        <v>433</v>
      </c>
      <c r="AM54" t="s">
        <v>288</v>
      </c>
      <c r="AN54">
        <v>0</v>
      </c>
      <c r="AO54" t="s">
        <v>434</v>
      </c>
      <c r="AP54" t="s">
        <v>290</v>
      </c>
      <c r="AQ54">
        <v>101</v>
      </c>
      <c r="AR54" t="s">
        <v>434</v>
      </c>
    </row>
    <row r="55" spans="1:44">
      <c r="A55" t="str">
        <f t="shared" si="0"/>
        <v>On or After 6/9/2019Crane</v>
      </c>
      <c r="B55" t="s">
        <v>437</v>
      </c>
      <c r="C55" t="s">
        <v>128</v>
      </c>
      <c r="D55">
        <v>79900</v>
      </c>
      <c r="E55" s="199">
        <v>28000</v>
      </c>
      <c r="F55" s="199">
        <v>32000</v>
      </c>
      <c r="G55" s="199">
        <v>36000</v>
      </c>
      <c r="H55" s="199">
        <v>39950</v>
      </c>
      <c r="I55" s="199">
        <v>43150</v>
      </c>
      <c r="J55" s="199">
        <v>46350</v>
      </c>
      <c r="K55" s="199">
        <v>49550</v>
      </c>
      <c r="L55" s="199">
        <v>52750</v>
      </c>
      <c r="M55" s="284">
        <v>33600</v>
      </c>
      <c r="N55" s="284">
        <v>38400</v>
      </c>
      <c r="O55" s="284">
        <v>43200</v>
      </c>
      <c r="P55" s="284">
        <v>47940</v>
      </c>
      <c r="Q55" s="284">
        <v>51780</v>
      </c>
      <c r="R55" s="284">
        <v>55620</v>
      </c>
      <c r="S55" s="284">
        <v>59460</v>
      </c>
      <c r="T55" s="284">
        <v>63300</v>
      </c>
      <c r="U55" t="s">
        <v>301</v>
      </c>
      <c r="AL55" t="s">
        <v>436</v>
      </c>
      <c r="AM55" t="s">
        <v>288</v>
      </c>
      <c r="AN55">
        <v>0</v>
      </c>
      <c r="AO55" t="s">
        <v>437</v>
      </c>
      <c r="AP55" t="s">
        <v>290</v>
      </c>
      <c r="AQ55">
        <v>103</v>
      </c>
      <c r="AR55" t="s">
        <v>437</v>
      </c>
    </row>
    <row r="56" spans="1:44">
      <c r="A56" t="str">
        <f t="shared" si="0"/>
        <v>On or After 6/9/2019Crockett</v>
      </c>
      <c r="B56" t="s">
        <v>440</v>
      </c>
      <c r="C56" t="s">
        <v>129</v>
      </c>
      <c r="D56">
        <v>66300</v>
      </c>
      <c r="E56" s="199">
        <v>23250</v>
      </c>
      <c r="F56" s="199">
        <v>26550</v>
      </c>
      <c r="G56" s="199">
        <v>29850</v>
      </c>
      <c r="H56" s="199">
        <v>33150</v>
      </c>
      <c r="I56" s="199">
        <v>35850</v>
      </c>
      <c r="J56" s="199">
        <v>38500</v>
      </c>
      <c r="K56" s="199">
        <v>41150</v>
      </c>
      <c r="L56" s="199">
        <v>43800</v>
      </c>
      <c r="M56" s="284">
        <v>27900</v>
      </c>
      <c r="N56" s="284">
        <v>31860</v>
      </c>
      <c r="O56" s="284">
        <v>35820</v>
      </c>
      <c r="P56" s="284">
        <v>39780</v>
      </c>
      <c r="Q56" s="284">
        <v>43020</v>
      </c>
      <c r="R56" s="284">
        <v>46200</v>
      </c>
      <c r="S56" s="284">
        <v>49380</v>
      </c>
      <c r="T56" s="284">
        <v>52560</v>
      </c>
      <c r="U56" t="s">
        <v>286</v>
      </c>
      <c r="V56" s="199">
        <v>24500</v>
      </c>
      <c r="W56" s="199">
        <v>28000</v>
      </c>
      <c r="X56" s="199">
        <v>31500</v>
      </c>
      <c r="Y56" s="199">
        <v>35000</v>
      </c>
      <c r="Z56" s="199">
        <v>37800</v>
      </c>
      <c r="AA56" s="199">
        <v>40600</v>
      </c>
      <c r="AB56" s="199">
        <v>43400</v>
      </c>
      <c r="AC56" s="199">
        <v>46200</v>
      </c>
      <c r="AD56" s="284">
        <v>29400</v>
      </c>
      <c r="AE56" s="284">
        <v>33600</v>
      </c>
      <c r="AF56" s="284">
        <v>37800</v>
      </c>
      <c r="AG56" s="284">
        <v>42000</v>
      </c>
      <c r="AH56" s="284">
        <v>45360</v>
      </c>
      <c r="AI56" s="284">
        <v>48720</v>
      </c>
      <c r="AJ56" s="284">
        <v>52080</v>
      </c>
      <c r="AK56" s="284">
        <v>55440</v>
      </c>
      <c r="AL56" t="s">
        <v>439</v>
      </c>
      <c r="AM56" t="s">
        <v>288</v>
      </c>
      <c r="AN56">
        <v>0</v>
      </c>
      <c r="AO56" t="s">
        <v>440</v>
      </c>
      <c r="AP56" t="s">
        <v>290</v>
      </c>
      <c r="AQ56">
        <v>105</v>
      </c>
      <c r="AR56" t="s">
        <v>440</v>
      </c>
    </row>
    <row r="57" spans="1:44">
      <c r="A57" t="str">
        <f t="shared" si="0"/>
        <v>On or After 6/9/2019Crosby</v>
      </c>
      <c r="B57" t="s">
        <v>443</v>
      </c>
      <c r="C57" t="s">
        <v>69</v>
      </c>
      <c r="D57">
        <v>62200</v>
      </c>
      <c r="E57" s="199">
        <v>21800</v>
      </c>
      <c r="F57" s="199">
        <v>24900</v>
      </c>
      <c r="G57" s="199">
        <v>28000</v>
      </c>
      <c r="H57" s="199">
        <v>31100</v>
      </c>
      <c r="I57" s="199">
        <v>33600</v>
      </c>
      <c r="J57" s="199">
        <v>36100</v>
      </c>
      <c r="K57" s="199">
        <v>38600</v>
      </c>
      <c r="L57" s="199">
        <v>41100</v>
      </c>
      <c r="M57" s="284">
        <v>26160</v>
      </c>
      <c r="N57" s="284">
        <v>29880</v>
      </c>
      <c r="O57" s="284">
        <v>33600</v>
      </c>
      <c r="P57" s="284">
        <v>37320</v>
      </c>
      <c r="Q57" s="284">
        <v>40320</v>
      </c>
      <c r="R57" s="284">
        <v>43320</v>
      </c>
      <c r="S57" s="284">
        <v>46320</v>
      </c>
      <c r="T57" s="284">
        <v>49320</v>
      </c>
      <c r="U57" t="s">
        <v>301</v>
      </c>
      <c r="AL57" t="s">
        <v>442</v>
      </c>
      <c r="AM57" t="s">
        <v>288</v>
      </c>
      <c r="AN57">
        <v>1</v>
      </c>
      <c r="AO57" t="s">
        <v>443</v>
      </c>
      <c r="AP57" t="s">
        <v>290</v>
      </c>
      <c r="AQ57">
        <v>107</v>
      </c>
      <c r="AR57" t="s">
        <v>443</v>
      </c>
    </row>
    <row r="58" spans="1:44">
      <c r="A58" t="str">
        <f t="shared" si="0"/>
        <v>On or After 6/9/2019Culberson</v>
      </c>
      <c r="B58" t="s">
        <v>446</v>
      </c>
      <c r="C58" t="s">
        <v>130</v>
      </c>
      <c r="D58">
        <v>43700</v>
      </c>
      <c r="E58" s="199">
        <v>20550</v>
      </c>
      <c r="F58" s="199">
        <v>23500</v>
      </c>
      <c r="G58" s="199">
        <v>26450</v>
      </c>
      <c r="H58" s="199">
        <v>29350</v>
      </c>
      <c r="I58" s="199">
        <v>31700</v>
      </c>
      <c r="J58" s="199">
        <v>34050</v>
      </c>
      <c r="K58" s="199">
        <v>36400</v>
      </c>
      <c r="L58" s="199">
        <v>38750</v>
      </c>
      <c r="M58" s="284">
        <v>24660</v>
      </c>
      <c r="N58" s="284">
        <v>28200</v>
      </c>
      <c r="O58" s="284">
        <v>31740</v>
      </c>
      <c r="P58" s="284">
        <v>35220</v>
      </c>
      <c r="Q58" s="284">
        <v>38040</v>
      </c>
      <c r="R58" s="284">
        <v>40860</v>
      </c>
      <c r="S58" s="284">
        <v>43680</v>
      </c>
      <c r="T58" s="284">
        <v>46500</v>
      </c>
      <c r="U58" t="s">
        <v>286</v>
      </c>
      <c r="V58" s="199">
        <v>21250</v>
      </c>
      <c r="W58" s="199">
        <v>24300</v>
      </c>
      <c r="X58" s="199">
        <v>27350</v>
      </c>
      <c r="Y58" s="199">
        <v>30350</v>
      </c>
      <c r="Z58" s="199">
        <v>32800</v>
      </c>
      <c r="AA58" s="199">
        <v>35250</v>
      </c>
      <c r="AB58" s="199">
        <v>37650</v>
      </c>
      <c r="AC58" s="199">
        <v>40100</v>
      </c>
      <c r="AD58" s="284">
        <v>25500</v>
      </c>
      <c r="AE58" s="284">
        <v>29160</v>
      </c>
      <c r="AF58" s="284">
        <v>32820</v>
      </c>
      <c r="AG58" s="284">
        <v>36420</v>
      </c>
      <c r="AH58" s="284">
        <v>39360</v>
      </c>
      <c r="AI58" s="284">
        <v>42300</v>
      </c>
      <c r="AJ58" s="284">
        <v>45180</v>
      </c>
      <c r="AK58" s="284">
        <v>48120</v>
      </c>
      <c r="AL58" t="s">
        <v>445</v>
      </c>
      <c r="AM58" t="s">
        <v>288</v>
      </c>
      <c r="AN58">
        <v>0</v>
      </c>
      <c r="AO58" t="s">
        <v>446</v>
      </c>
      <c r="AP58" t="s">
        <v>290</v>
      </c>
      <c r="AQ58">
        <v>109</v>
      </c>
      <c r="AR58" t="s">
        <v>446</v>
      </c>
    </row>
    <row r="59" spans="1:44">
      <c r="A59" t="str">
        <f t="shared" si="0"/>
        <v>On or After 6/9/2019Dallam</v>
      </c>
      <c r="B59" t="s">
        <v>449</v>
      </c>
      <c r="C59" t="s">
        <v>131</v>
      </c>
      <c r="D59">
        <v>54400</v>
      </c>
      <c r="E59" s="199">
        <v>20550</v>
      </c>
      <c r="F59" s="199">
        <v>23500</v>
      </c>
      <c r="G59" s="199">
        <v>26450</v>
      </c>
      <c r="H59" s="199">
        <v>29350</v>
      </c>
      <c r="I59" s="199">
        <v>31700</v>
      </c>
      <c r="J59" s="199">
        <v>34050</v>
      </c>
      <c r="K59" s="199">
        <v>36400</v>
      </c>
      <c r="L59" s="199">
        <v>38750</v>
      </c>
      <c r="M59" s="284">
        <v>24660</v>
      </c>
      <c r="N59" s="284">
        <v>28200</v>
      </c>
      <c r="O59" s="284">
        <v>31740</v>
      </c>
      <c r="P59" s="284">
        <v>35220</v>
      </c>
      <c r="Q59" s="284">
        <v>38040</v>
      </c>
      <c r="R59" s="284">
        <v>40860</v>
      </c>
      <c r="S59" s="284">
        <v>43680</v>
      </c>
      <c r="T59" s="284">
        <v>46500</v>
      </c>
      <c r="U59" t="s">
        <v>286</v>
      </c>
      <c r="V59" s="199">
        <v>20700</v>
      </c>
      <c r="W59" s="199">
        <v>23650</v>
      </c>
      <c r="X59" s="199">
        <v>26600</v>
      </c>
      <c r="Y59" s="199">
        <v>29550</v>
      </c>
      <c r="Z59" s="199">
        <v>31950</v>
      </c>
      <c r="AA59" s="199">
        <v>34300</v>
      </c>
      <c r="AB59" s="199">
        <v>36650</v>
      </c>
      <c r="AC59" s="199">
        <v>39050</v>
      </c>
      <c r="AD59" s="284">
        <v>24840</v>
      </c>
      <c r="AE59" s="284">
        <v>28380</v>
      </c>
      <c r="AF59" s="284">
        <v>31920</v>
      </c>
      <c r="AG59" s="284">
        <v>35460</v>
      </c>
      <c r="AH59" s="284">
        <v>38340</v>
      </c>
      <c r="AI59" s="284">
        <v>41160</v>
      </c>
      <c r="AJ59" s="284">
        <v>43980</v>
      </c>
      <c r="AK59" s="284">
        <v>46860</v>
      </c>
      <c r="AL59" t="s">
        <v>448</v>
      </c>
      <c r="AM59" t="s">
        <v>288</v>
      </c>
      <c r="AN59">
        <v>0</v>
      </c>
      <c r="AO59" t="s">
        <v>449</v>
      </c>
      <c r="AP59" t="s">
        <v>290</v>
      </c>
      <c r="AQ59">
        <v>111</v>
      </c>
      <c r="AR59" t="s">
        <v>449</v>
      </c>
    </row>
    <row r="60" spans="1:44">
      <c r="A60" t="str">
        <f t="shared" si="0"/>
        <v>On or After 6/9/2019Dallas</v>
      </c>
      <c r="B60" t="s">
        <v>451</v>
      </c>
      <c r="C60" t="s">
        <v>41</v>
      </c>
      <c r="D60">
        <v>83100</v>
      </c>
      <c r="E60" s="199">
        <v>29100</v>
      </c>
      <c r="F60" s="199">
        <v>33250</v>
      </c>
      <c r="G60" s="199">
        <v>37400</v>
      </c>
      <c r="H60" s="199">
        <v>41550</v>
      </c>
      <c r="I60" s="199">
        <v>44900</v>
      </c>
      <c r="J60" s="199">
        <v>48200</v>
      </c>
      <c r="K60" s="199">
        <v>51550</v>
      </c>
      <c r="L60" s="199">
        <v>54850</v>
      </c>
      <c r="M60" s="284">
        <v>34920</v>
      </c>
      <c r="N60" s="284">
        <v>39900</v>
      </c>
      <c r="O60" s="284">
        <v>44880</v>
      </c>
      <c r="P60" s="284">
        <v>49860</v>
      </c>
      <c r="Q60" s="284">
        <v>53880</v>
      </c>
      <c r="R60" s="284">
        <v>57840</v>
      </c>
      <c r="S60" s="284">
        <v>61860</v>
      </c>
      <c r="T60" s="284">
        <v>65820</v>
      </c>
      <c r="U60" t="s">
        <v>286</v>
      </c>
      <c r="V60" s="199">
        <v>29900</v>
      </c>
      <c r="W60" s="199">
        <v>34150</v>
      </c>
      <c r="X60" s="199">
        <v>38400</v>
      </c>
      <c r="Y60" s="199">
        <v>42650</v>
      </c>
      <c r="Z60" s="199">
        <v>46100</v>
      </c>
      <c r="AA60" s="199">
        <v>49500</v>
      </c>
      <c r="AB60" s="199">
        <v>52900</v>
      </c>
      <c r="AC60" s="199">
        <v>56300</v>
      </c>
      <c r="AD60" s="284">
        <v>35880</v>
      </c>
      <c r="AE60" s="284">
        <v>40980</v>
      </c>
      <c r="AF60" s="284">
        <v>46080</v>
      </c>
      <c r="AG60" s="284">
        <v>51180</v>
      </c>
      <c r="AH60" s="284">
        <v>55320</v>
      </c>
      <c r="AI60" s="284">
        <v>59400</v>
      </c>
      <c r="AJ60" s="284">
        <v>63480</v>
      </c>
      <c r="AK60" s="284">
        <v>67560</v>
      </c>
      <c r="AL60" t="s">
        <v>450</v>
      </c>
      <c r="AM60" t="s">
        <v>288</v>
      </c>
      <c r="AN60">
        <v>1</v>
      </c>
      <c r="AO60" t="s">
        <v>451</v>
      </c>
      <c r="AP60" t="s">
        <v>290</v>
      </c>
      <c r="AQ60">
        <v>113</v>
      </c>
      <c r="AR60" t="s">
        <v>451</v>
      </c>
    </row>
    <row r="61" spans="1:44">
      <c r="A61" t="str">
        <f t="shared" si="0"/>
        <v>On or After 6/9/2019Dawson</v>
      </c>
      <c r="B61" t="s">
        <v>454</v>
      </c>
      <c r="C61" t="s">
        <v>132</v>
      </c>
      <c r="D61">
        <v>57300</v>
      </c>
      <c r="E61" s="199">
        <v>20550</v>
      </c>
      <c r="F61" s="199">
        <v>23500</v>
      </c>
      <c r="G61" s="199">
        <v>26450</v>
      </c>
      <c r="H61" s="199">
        <v>29350</v>
      </c>
      <c r="I61" s="199">
        <v>31700</v>
      </c>
      <c r="J61" s="199">
        <v>34050</v>
      </c>
      <c r="K61" s="199">
        <v>36400</v>
      </c>
      <c r="L61" s="199">
        <v>38750</v>
      </c>
      <c r="M61" s="284">
        <v>24660</v>
      </c>
      <c r="N61" s="284">
        <v>28200</v>
      </c>
      <c r="O61" s="284">
        <v>31740</v>
      </c>
      <c r="P61" s="284">
        <v>35220</v>
      </c>
      <c r="Q61" s="284">
        <v>38040</v>
      </c>
      <c r="R61" s="284">
        <v>40860</v>
      </c>
      <c r="S61" s="284">
        <v>43680</v>
      </c>
      <c r="T61" s="284">
        <v>46500</v>
      </c>
      <c r="U61" t="s">
        <v>286</v>
      </c>
      <c r="V61" s="199">
        <v>22450</v>
      </c>
      <c r="W61" s="199">
        <v>25650</v>
      </c>
      <c r="X61" s="199">
        <v>28850</v>
      </c>
      <c r="Y61" s="199">
        <v>32050</v>
      </c>
      <c r="Z61" s="199">
        <v>34650</v>
      </c>
      <c r="AA61" s="199">
        <v>37200</v>
      </c>
      <c r="AB61" s="199">
        <v>39750</v>
      </c>
      <c r="AC61" s="199">
        <v>42350</v>
      </c>
      <c r="AD61" s="284">
        <v>26940</v>
      </c>
      <c r="AE61" s="284">
        <v>30780</v>
      </c>
      <c r="AF61" s="284">
        <v>34620</v>
      </c>
      <c r="AG61" s="284">
        <v>38460</v>
      </c>
      <c r="AH61" s="284">
        <v>41580</v>
      </c>
      <c r="AI61" s="284">
        <v>44640</v>
      </c>
      <c r="AJ61" s="284">
        <v>47700</v>
      </c>
      <c r="AK61" s="284">
        <v>50820</v>
      </c>
      <c r="AL61" t="s">
        <v>453</v>
      </c>
      <c r="AM61" t="s">
        <v>288</v>
      </c>
      <c r="AN61">
        <v>0</v>
      </c>
      <c r="AO61" t="s">
        <v>454</v>
      </c>
      <c r="AP61" t="s">
        <v>290</v>
      </c>
      <c r="AQ61">
        <v>115</v>
      </c>
      <c r="AR61" t="s">
        <v>454</v>
      </c>
    </row>
    <row r="62" spans="1:44">
      <c r="A62" t="str">
        <f t="shared" si="0"/>
        <v>On or After 6/9/2019Deaf Smith</v>
      </c>
      <c r="B62" t="s">
        <v>457</v>
      </c>
      <c r="C62" t="s">
        <v>134</v>
      </c>
      <c r="D62">
        <v>56700</v>
      </c>
      <c r="E62" s="199">
        <v>20550</v>
      </c>
      <c r="F62" s="199">
        <v>23500</v>
      </c>
      <c r="G62" s="199">
        <v>26450</v>
      </c>
      <c r="H62" s="199">
        <v>29350</v>
      </c>
      <c r="I62" s="199">
        <v>31700</v>
      </c>
      <c r="J62" s="199">
        <v>34050</v>
      </c>
      <c r="K62" s="199">
        <v>36400</v>
      </c>
      <c r="L62" s="199">
        <v>38750</v>
      </c>
      <c r="M62" s="284">
        <v>24660</v>
      </c>
      <c r="N62" s="284">
        <v>28200</v>
      </c>
      <c r="O62" s="284">
        <v>31740</v>
      </c>
      <c r="P62" s="284">
        <v>35220</v>
      </c>
      <c r="Q62" s="284">
        <v>38040</v>
      </c>
      <c r="R62" s="284">
        <v>40860</v>
      </c>
      <c r="S62" s="284">
        <v>43680</v>
      </c>
      <c r="T62" s="284">
        <v>46500</v>
      </c>
      <c r="U62" t="s">
        <v>286</v>
      </c>
      <c r="V62" s="199">
        <v>22400</v>
      </c>
      <c r="W62" s="199">
        <v>25600</v>
      </c>
      <c r="X62" s="199">
        <v>28800</v>
      </c>
      <c r="Y62" s="199">
        <v>32000</v>
      </c>
      <c r="Z62" s="199">
        <v>34600</v>
      </c>
      <c r="AA62" s="199">
        <v>37150</v>
      </c>
      <c r="AB62" s="199">
        <v>39700</v>
      </c>
      <c r="AC62" s="199">
        <v>42250</v>
      </c>
      <c r="AD62" s="284">
        <v>26880</v>
      </c>
      <c r="AE62" s="284">
        <v>30720</v>
      </c>
      <c r="AF62" s="284">
        <v>34560</v>
      </c>
      <c r="AG62" s="284">
        <v>38400</v>
      </c>
      <c r="AH62" s="284">
        <v>41520</v>
      </c>
      <c r="AI62" s="284">
        <v>44580</v>
      </c>
      <c r="AJ62" s="284">
        <v>47640</v>
      </c>
      <c r="AK62" s="284">
        <v>50700</v>
      </c>
      <c r="AL62" t="s">
        <v>456</v>
      </c>
      <c r="AM62" t="s">
        <v>288</v>
      </c>
      <c r="AN62">
        <v>0</v>
      </c>
      <c r="AO62" t="s">
        <v>457</v>
      </c>
      <c r="AP62" t="s">
        <v>290</v>
      </c>
      <c r="AQ62">
        <v>117</v>
      </c>
      <c r="AR62" t="s">
        <v>457</v>
      </c>
    </row>
    <row r="63" spans="1:44">
      <c r="A63" t="str">
        <f t="shared" si="0"/>
        <v>On or After 6/9/2019Delta</v>
      </c>
      <c r="B63" t="s">
        <v>459</v>
      </c>
      <c r="C63" t="s">
        <v>42</v>
      </c>
      <c r="D63">
        <v>54500</v>
      </c>
      <c r="E63" s="199">
        <v>20550</v>
      </c>
      <c r="F63" s="199">
        <v>23500</v>
      </c>
      <c r="G63" s="199">
        <v>26450</v>
      </c>
      <c r="H63" s="199">
        <v>29350</v>
      </c>
      <c r="I63" s="199">
        <v>31700</v>
      </c>
      <c r="J63" s="199">
        <v>34050</v>
      </c>
      <c r="K63" s="199">
        <v>36400</v>
      </c>
      <c r="L63" s="199">
        <v>38750</v>
      </c>
      <c r="M63" s="284">
        <v>24660</v>
      </c>
      <c r="N63" s="284">
        <v>28200</v>
      </c>
      <c r="O63" s="284">
        <v>31740</v>
      </c>
      <c r="P63" s="284">
        <v>35220</v>
      </c>
      <c r="Q63" s="284">
        <v>38040</v>
      </c>
      <c r="R63" s="284">
        <v>40860</v>
      </c>
      <c r="S63" s="284">
        <v>43680</v>
      </c>
      <c r="T63" s="284">
        <v>46500</v>
      </c>
      <c r="U63" t="s">
        <v>286</v>
      </c>
      <c r="V63" s="199">
        <v>25300</v>
      </c>
      <c r="W63" s="199">
        <v>28900</v>
      </c>
      <c r="X63" s="199">
        <v>32500</v>
      </c>
      <c r="Y63" s="199">
        <v>36100</v>
      </c>
      <c r="Z63" s="199">
        <v>39000</v>
      </c>
      <c r="AA63" s="199">
        <v>41900</v>
      </c>
      <c r="AB63" s="199">
        <v>44800</v>
      </c>
      <c r="AC63" s="199">
        <v>47700</v>
      </c>
      <c r="AD63" s="284">
        <v>30360</v>
      </c>
      <c r="AE63" s="284">
        <v>34680</v>
      </c>
      <c r="AF63" s="284">
        <v>39000</v>
      </c>
      <c r="AG63" s="284">
        <v>43320</v>
      </c>
      <c r="AH63" s="284">
        <v>46800</v>
      </c>
      <c r="AI63" s="284">
        <v>50280</v>
      </c>
      <c r="AJ63" s="284">
        <v>53760</v>
      </c>
      <c r="AK63" s="284">
        <v>57240</v>
      </c>
      <c r="AL63" t="s">
        <v>458</v>
      </c>
      <c r="AM63" t="s">
        <v>288</v>
      </c>
      <c r="AN63">
        <v>0</v>
      </c>
      <c r="AO63" t="s">
        <v>459</v>
      </c>
      <c r="AP63" t="s">
        <v>290</v>
      </c>
      <c r="AQ63">
        <v>119</v>
      </c>
      <c r="AR63" t="s">
        <v>459</v>
      </c>
    </row>
    <row r="64" spans="1:44">
      <c r="A64" t="str">
        <f t="shared" si="0"/>
        <v>On or After 6/9/2019Denton</v>
      </c>
      <c r="B64" t="s">
        <v>461</v>
      </c>
      <c r="C64" t="s">
        <v>43</v>
      </c>
      <c r="D64">
        <v>83100</v>
      </c>
      <c r="E64" s="199">
        <v>29100</v>
      </c>
      <c r="F64" s="199">
        <v>33250</v>
      </c>
      <c r="G64" s="199">
        <v>37400</v>
      </c>
      <c r="H64" s="199">
        <v>41550</v>
      </c>
      <c r="I64" s="199">
        <v>44900</v>
      </c>
      <c r="J64" s="199">
        <v>48200</v>
      </c>
      <c r="K64" s="199">
        <v>51550</v>
      </c>
      <c r="L64" s="199">
        <v>54850</v>
      </c>
      <c r="M64" s="284">
        <v>34920</v>
      </c>
      <c r="N64" s="284">
        <v>39900</v>
      </c>
      <c r="O64" s="284">
        <v>44880</v>
      </c>
      <c r="P64" s="284">
        <v>49860</v>
      </c>
      <c r="Q64" s="284">
        <v>53880</v>
      </c>
      <c r="R64" s="284">
        <v>57840</v>
      </c>
      <c r="S64" s="284">
        <v>61860</v>
      </c>
      <c r="T64" s="284">
        <v>65820</v>
      </c>
      <c r="U64" t="s">
        <v>286</v>
      </c>
      <c r="V64" s="199">
        <v>29900</v>
      </c>
      <c r="W64" s="199">
        <v>34150</v>
      </c>
      <c r="X64" s="199">
        <v>38400</v>
      </c>
      <c r="Y64" s="199">
        <v>42650</v>
      </c>
      <c r="Z64" s="199">
        <v>46100</v>
      </c>
      <c r="AA64" s="199">
        <v>49500</v>
      </c>
      <c r="AB64" s="199">
        <v>52900</v>
      </c>
      <c r="AC64" s="199">
        <v>56300</v>
      </c>
      <c r="AD64" s="284">
        <v>35880</v>
      </c>
      <c r="AE64" s="284">
        <v>40980</v>
      </c>
      <c r="AF64" s="284">
        <v>46080</v>
      </c>
      <c r="AG64" s="284">
        <v>51180</v>
      </c>
      <c r="AH64" s="284">
        <v>55320</v>
      </c>
      <c r="AI64" s="284">
        <v>59400</v>
      </c>
      <c r="AJ64" s="284">
        <v>63480</v>
      </c>
      <c r="AK64" s="284">
        <v>67560</v>
      </c>
      <c r="AL64" t="s">
        <v>460</v>
      </c>
      <c r="AM64" t="s">
        <v>288</v>
      </c>
      <c r="AN64">
        <v>1</v>
      </c>
      <c r="AO64" t="s">
        <v>461</v>
      </c>
      <c r="AP64" t="s">
        <v>290</v>
      </c>
      <c r="AQ64">
        <v>121</v>
      </c>
      <c r="AR64" t="s">
        <v>461</v>
      </c>
    </row>
    <row r="65" spans="1:44">
      <c r="A65" t="str">
        <f t="shared" si="0"/>
        <v>On or After 6/9/2019DeWitt</v>
      </c>
      <c r="B65" t="s">
        <v>464</v>
      </c>
      <c r="C65" t="s">
        <v>133</v>
      </c>
      <c r="D65">
        <v>68800</v>
      </c>
      <c r="E65" s="199">
        <v>24100</v>
      </c>
      <c r="F65" s="199">
        <v>27550</v>
      </c>
      <c r="G65" s="199">
        <v>31000</v>
      </c>
      <c r="H65" s="199">
        <v>34400</v>
      </c>
      <c r="I65" s="199">
        <v>37200</v>
      </c>
      <c r="J65" s="199">
        <v>39950</v>
      </c>
      <c r="K65" s="199">
        <v>42700</v>
      </c>
      <c r="L65" s="199">
        <v>45450</v>
      </c>
      <c r="M65" s="284">
        <v>28920</v>
      </c>
      <c r="N65" s="284">
        <v>33060</v>
      </c>
      <c r="O65" s="284">
        <v>37200</v>
      </c>
      <c r="P65" s="284">
        <v>41280</v>
      </c>
      <c r="Q65" s="284">
        <v>44640</v>
      </c>
      <c r="R65" s="284">
        <v>47940</v>
      </c>
      <c r="S65" s="284">
        <v>51240</v>
      </c>
      <c r="T65" s="284">
        <v>54540</v>
      </c>
      <c r="U65" t="s">
        <v>286</v>
      </c>
      <c r="V65" s="199">
        <v>26350</v>
      </c>
      <c r="W65" s="199">
        <v>30100</v>
      </c>
      <c r="X65" s="199">
        <v>33850</v>
      </c>
      <c r="Y65" s="199">
        <v>37600</v>
      </c>
      <c r="Z65" s="199">
        <v>40650</v>
      </c>
      <c r="AA65" s="199">
        <v>43650</v>
      </c>
      <c r="AB65" s="199">
        <v>46650</v>
      </c>
      <c r="AC65" s="199">
        <v>49650</v>
      </c>
      <c r="AD65" s="284">
        <v>31620</v>
      </c>
      <c r="AE65" s="284">
        <v>36120</v>
      </c>
      <c r="AF65" s="284">
        <v>40620</v>
      </c>
      <c r="AG65" s="284">
        <v>45120</v>
      </c>
      <c r="AH65" s="284">
        <v>48780</v>
      </c>
      <c r="AI65" s="284">
        <v>52380</v>
      </c>
      <c r="AJ65" s="284">
        <v>55980</v>
      </c>
      <c r="AK65" s="284">
        <v>59580</v>
      </c>
      <c r="AL65" t="s">
        <v>463</v>
      </c>
      <c r="AM65" t="s">
        <v>288</v>
      </c>
      <c r="AN65">
        <v>0</v>
      </c>
      <c r="AO65" t="s">
        <v>464</v>
      </c>
      <c r="AP65" t="s">
        <v>290</v>
      </c>
      <c r="AQ65">
        <v>123</v>
      </c>
      <c r="AR65" t="s">
        <v>464</v>
      </c>
    </row>
    <row r="66" spans="1:44">
      <c r="A66" t="str">
        <f t="shared" si="0"/>
        <v>On or After 6/9/2019Dickens</v>
      </c>
      <c r="B66" t="s">
        <v>467</v>
      </c>
      <c r="C66" t="s">
        <v>135</v>
      </c>
      <c r="D66">
        <v>56400</v>
      </c>
      <c r="E66" s="199">
        <v>20550</v>
      </c>
      <c r="F66" s="199">
        <v>23500</v>
      </c>
      <c r="G66" s="199">
        <v>26450</v>
      </c>
      <c r="H66" s="199">
        <v>29350</v>
      </c>
      <c r="I66" s="199">
        <v>31700</v>
      </c>
      <c r="J66" s="199">
        <v>34050</v>
      </c>
      <c r="K66" s="199">
        <v>36400</v>
      </c>
      <c r="L66" s="199">
        <v>38750</v>
      </c>
      <c r="M66" s="284">
        <v>24660</v>
      </c>
      <c r="N66" s="284">
        <v>28200</v>
      </c>
      <c r="O66" s="284">
        <v>31740</v>
      </c>
      <c r="P66" s="284">
        <v>35220</v>
      </c>
      <c r="Q66" s="284">
        <v>38040</v>
      </c>
      <c r="R66" s="284">
        <v>40860</v>
      </c>
      <c r="S66" s="284">
        <v>43680</v>
      </c>
      <c r="T66" s="284">
        <v>46500</v>
      </c>
      <c r="U66" t="s">
        <v>286</v>
      </c>
      <c r="V66" s="199">
        <v>22500</v>
      </c>
      <c r="W66" s="199">
        <v>25700</v>
      </c>
      <c r="X66" s="199">
        <v>28900</v>
      </c>
      <c r="Y66" s="199">
        <v>32100</v>
      </c>
      <c r="Z66" s="199">
        <v>34700</v>
      </c>
      <c r="AA66" s="199">
        <v>37250</v>
      </c>
      <c r="AB66" s="199">
        <v>39850</v>
      </c>
      <c r="AC66" s="199">
        <v>42400</v>
      </c>
      <c r="AD66" s="284">
        <v>27000</v>
      </c>
      <c r="AE66" s="284">
        <v>30840</v>
      </c>
      <c r="AF66" s="284">
        <v>34680</v>
      </c>
      <c r="AG66" s="284">
        <v>38520</v>
      </c>
      <c r="AH66" s="284">
        <v>41640</v>
      </c>
      <c r="AI66" s="284">
        <v>44700</v>
      </c>
      <c r="AJ66" s="284">
        <v>47820</v>
      </c>
      <c r="AK66" s="284">
        <v>50880</v>
      </c>
      <c r="AL66" t="s">
        <v>466</v>
      </c>
      <c r="AM66" t="s">
        <v>288</v>
      </c>
      <c r="AN66">
        <v>0</v>
      </c>
      <c r="AO66" t="s">
        <v>467</v>
      </c>
      <c r="AP66" t="s">
        <v>290</v>
      </c>
      <c r="AQ66">
        <v>125</v>
      </c>
      <c r="AR66" t="s">
        <v>467</v>
      </c>
    </row>
    <row r="67" spans="1:44">
      <c r="A67" t="str">
        <f t="shared" si="0"/>
        <v>On or After 6/9/2019Dimmit</v>
      </c>
      <c r="B67" t="s">
        <v>470</v>
      </c>
      <c r="C67" t="s">
        <v>136</v>
      </c>
      <c r="D67">
        <v>43200</v>
      </c>
      <c r="E67" s="199">
        <v>20550</v>
      </c>
      <c r="F67" s="199">
        <v>23500</v>
      </c>
      <c r="G67" s="199">
        <v>26450</v>
      </c>
      <c r="H67" s="199">
        <v>29350</v>
      </c>
      <c r="I67" s="199">
        <v>31700</v>
      </c>
      <c r="J67" s="199">
        <v>34050</v>
      </c>
      <c r="K67" s="199">
        <v>36400</v>
      </c>
      <c r="L67" s="199">
        <v>38750</v>
      </c>
      <c r="M67" s="284">
        <v>24660</v>
      </c>
      <c r="N67" s="284">
        <v>28200</v>
      </c>
      <c r="O67" s="284">
        <v>31740</v>
      </c>
      <c r="P67" s="284">
        <v>35220</v>
      </c>
      <c r="Q67" s="284">
        <v>38040</v>
      </c>
      <c r="R67" s="284">
        <v>40860</v>
      </c>
      <c r="S67" s="284">
        <v>43680</v>
      </c>
      <c r="T67" s="284">
        <v>46500</v>
      </c>
      <c r="U67" t="s">
        <v>286</v>
      </c>
      <c r="V67" s="199">
        <v>24400</v>
      </c>
      <c r="W67" s="199">
        <v>27850</v>
      </c>
      <c r="X67" s="199">
        <v>31350</v>
      </c>
      <c r="Y67" s="199">
        <v>34800</v>
      </c>
      <c r="Z67" s="199">
        <v>37600</v>
      </c>
      <c r="AA67" s="199">
        <v>40400</v>
      </c>
      <c r="AB67" s="199">
        <v>43200</v>
      </c>
      <c r="AC67" s="199">
        <v>45950</v>
      </c>
      <c r="AD67" s="284">
        <v>29280</v>
      </c>
      <c r="AE67" s="284">
        <v>33420</v>
      </c>
      <c r="AF67" s="284">
        <v>37620</v>
      </c>
      <c r="AG67" s="284">
        <v>41760</v>
      </c>
      <c r="AH67" s="284">
        <v>45120</v>
      </c>
      <c r="AI67" s="284">
        <v>48480</v>
      </c>
      <c r="AJ67" s="284">
        <v>51840</v>
      </c>
      <c r="AK67" s="284">
        <v>55140</v>
      </c>
      <c r="AL67" t="s">
        <v>469</v>
      </c>
      <c r="AM67" t="s">
        <v>288</v>
      </c>
      <c r="AN67">
        <v>0</v>
      </c>
      <c r="AO67" t="s">
        <v>470</v>
      </c>
      <c r="AP67" t="s">
        <v>290</v>
      </c>
      <c r="AQ67">
        <v>127</v>
      </c>
      <c r="AR67" t="s">
        <v>470</v>
      </c>
    </row>
    <row r="68" spans="1:44">
      <c r="A68" t="str">
        <f t="shared" si="0"/>
        <v>On or After 6/9/2019Donley</v>
      </c>
      <c r="B68" t="s">
        <v>473</v>
      </c>
      <c r="C68" t="s">
        <v>137</v>
      </c>
      <c r="D68">
        <v>56100</v>
      </c>
      <c r="E68" s="199">
        <v>20550</v>
      </c>
      <c r="F68" s="199">
        <v>23500</v>
      </c>
      <c r="G68" s="199">
        <v>26450</v>
      </c>
      <c r="H68" s="199">
        <v>29350</v>
      </c>
      <c r="I68" s="199">
        <v>31700</v>
      </c>
      <c r="J68" s="199">
        <v>34050</v>
      </c>
      <c r="K68" s="199">
        <v>36400</v>
      </c>
      <c r="L68" s="199">
        <v>38750</v>
      </c>
      <c r="M68" s="284">
        <v>24660</v>
      </c>
      <c r="N68" s="284">
        <v>28200</v>
      </c>
      <c r="O68" s="284">
        <v>31740</v>
      </c>
      <c r="P68" s="284">
        <v>35220</v>
      </c>
      <c r="Q68" s="284">
        <v>38040</v>
      </c>
      <c r="R68" s="284">
        <v>40860</v>
      </c>
      <c r="S68" s="284">
        <v>43680</v>
      </c>
      <c r="T68" s="284">
        <v>46500</v>
      </c>
      <c r="U68" t="s">
        <v>286</v>
      </c>
      <c r="V68" s="199">
        <v>22400</v>
      </c>
      <c r="W68" s="199">
        <v>25600</v>
      </c>
      <c r="X68" s="199">
        <v>28800</v>
      </c>
      <c r="Y68" s="199">
        <v>32000</v>
      </c>
      <c r="Z68" s="199">
        <v>34600</v>
      </c>
      <c r="AA68" s="199">
        <v>37150</v>
      </c>
      <c r="AB68" s="199">
        <v>39700</v>
      </c>
      <c r="AC68" s="199">
        <v>42250</v>
      </c>
      <c r="AD68" s="284">
        <v>26880</v>
      </c>
      <c r="AE68" s="284">
        <v>30720</v>
      </c>
      <c r="AF68" s="284">
        <v>34560</v>
      </c>
      <c r="AG68" s="284">
        <v>38400</v>
      </c>
      <c r="AH68" s="284">
        <v>41520</v>
      </c>
      <c r="AI68" s="284">
        <v>44580</v>
      </c>
      <c r="AJ68" s="284">
        <v>47640</v>
      </c>
      <c r="AK68" s="284">
        <v>50700</v>
      </c>
      <c r="AL68" t="s">
        <v>472</v>
      </c>
      <c r="AM68" t="s">
        <v>288</v>
      </c>
      <c r="AN68">
        <v>0</v>
      </c>
      <c r="AO68" t="s">
        <v>473</v>
      </c>
      <c r="AP68" t="s">
        <v>290</v>
      </c>
      <c r="AQ68">
        <v>129</v>
      </c>
      <c r="AR68" t="s">
        <v>473</v>
      </c>
    </row>
    <row r="69" spans="1:44">
      <c r="A69" t="str">
        <f t="shared" ref="A69:A132" si="1">CONCATENATE($B$2,C69)</f>
        <v>On or After 6/9/2019Duval</v>
      </c>
      <c r="B69" t="s">
        <v>476</v>
      </c>
      <c r="C69" t="s">
        <v>138</v>
      </c>
      <c r="D69">
        <v>42700</v>
      </c>
      <c r="E69" s="199">
        <v>20550</v>
      </c>
      <c r="F69" s="199">
        <v>23500</v>
      </c>
      <c r="G69" s="199">
        <v>26450</v>
      </c>
      <c r="H69" s="199">
        <v>29350</v>
      </c>
      <c r="I69" s="199">
        <v>31700</v>
      </c>
      <c r="J69" s="199">
        <v>34050</v>
      </c>
      <c r="K69" s="199">
        <v>36400</v>
      </c>
      <c r="L69" s="199">
        <v>38750</v>
      </c>
      <c r="M69" s="284">
        <v>24660</v>
      </c>
      <c r="N69" s="284">
        <v>28200</v>
      </c>
      <c r="O69" s="284">
        <v>31740</v>
      </c>
      <c r="P69" s="284">
        <v>35220</v>
      </c>
      <c r="Q69" s="284">
        <v>38040</v>
      </c>
      <c r="R69" s="284">
        <v>40860</v>
      </c>
      <c r="S69" s="284">
        <v>43680</v>
      </c>
      <c r="T69" s="284">
        <v>46500</v>
      </c>
      <c r="U69" t="s">
        <v>301</v>
      </c>
      <c r="AL69" t="s">
        <v>475</v>
      </c>
      <c r="AM69" t="s">
        <v>288</v>
      </c>
      <c r="AN69">
        <v>0</v>
      </c>
      <c r="AO69" t="s">
        <v>476</v>
      </c>
      <c r="AP69" t="s">
        <v>290</v>
      </c>
      <c r="AQ69">
        <v>131</v>
      </c>
      <c r="AR69" t="s">
        <v>476</v>
      </c>
    </row>
    <row r="70" spans="1:44">
      <c r="A70" t="str">
        <f t="shared" si="1"/>
        <v>On or After 6/9/2019Eastland</v>
      </c>
      <c r="B70" t="s">
        <v>479</v>
      </c>
      <c r="C70" t="s">
        <v>139</v>
      </c>
      <c r="D70">
        <v>46000</v>
      </c>
      <c r="E70" s="199">
        <v>20550</v>
      </c>
      <c r="F70" s="199">
        <v>23500</v>
      </c>
      <c r="G70" s="199">
        <v>26450</v>
      </c>
      <c r="H70" s="199">
        <v>29350</v>
      </c>
      <c r="I70" s="199">
        <v>31700</v>
      </c>
      <c r="J70" s="199">
        <v>34050</v>
      </c>
      <c r="K70" s="199">
        <v>36400</v>
      </c>
      <c r="L70" s="199">
        <v>38750</v>
      </c>
      <c r="M70" s="284">
        <v>24660</v>
      </c>
      <c r="N70" s="284">
        <v>28200</v>
      </c>
      <c r="O70" s="284">
        <v>31740</v>
      </c>
      <c r="P70" s="284">
        <v>35220</v>
      </c>
      <c r="Q70" s="284">
        <v>38040</v>
      </c>
      <c r="R70" s="284">
        <v>40860</v>
      </c>
      <c r="S70" s="284">
        <v>43680</v>
      </c>
      <c r="T70" s="284">
        <v>46500</v>
      </c>
      <c r="U70" t="s">
        <v>301</v>
      </c>
      <c r="AL70" t="s">
        <v>478</v>
      </c>
      <c r="AM70" t="s">
        <v>288</v>
      </c>
      <c r="AN70">
        <v>0</v>
      </c>
      <c r="AO70" t="s">
        <v>479</v>
      </c>
      <c r="AP70" t="s">
        <v>290</v>
      </c>
      <c r="AQ70">
        <v>133</v>
      </c>
      <c r="AR70" t="s">
        <v>479</v>
      </c>
    </row>
    <row r="71" spans="1:44">
      <c r="A71" t="str">
        <f t="shared" si="1"/>
        <v>On or After 6/9/2019Ector</v>
      </c>
      <c r="B71" t="s">
        <v>482</v>
      </c>
      <c r="C71" t="s">
        <v>73</v>
      </c>
      <c r="D71">
        <v>73900</v>
      </c>
      <c r="E71" s="199">
        <v>25900</v>
      </c>
      <c r="F71" s="199">
        <v>29600</v>
      </c>
      <c r="G71" s="199">
        <v>33300</v>
      </c>
      <c r="H71" s="199">
        <v>36950</v>
      </c>
      <c r="I71" s="199">
        <v>39950</v>
      </c>
      <c r="J71" s="199">
        <v>42900</v>
      </c>
      <c r="K71" s="199">
        <v>45850</v>
      </c>
      <c r="L71" s="199">
        <v>48800</v>
      </c>
      <c r="M71" s="284">
        <v>31080</v>
      </c>
      <c r="N71" s="284">
        <v>35520</v>
      </c>
      <c r="O71" s="284">
        <v>39960</v>
      </c>
      <c r="P71" s="284">
        <v>44340</v>
      </c>
      <c r="Q71" s="284">
        <v>47940</v>
      </c>
      <c r="R71" s="284">
        <v>51480</v>
      </c>
      <c r="S71" s="284">
        <v>55020</v>
      </c>
      <c r="T71" s="284">
        <v>58560</v>
      </c>
      <c r="U71" t="s">
        <v>286</v>
      </c>
      <c r="V71" s="199">
        <v>27200</v>
      </c>
      <c r="W71" s="199">
        <v>31100</v>
      </c>
      <c r="X71" s="199">
        <v>35000</v>
      </c>
      <c r="Y71" s="199">
        <v>38850</v>
      </c>
      <c r="Z71" s="199">
        <v>42000</v>
      </c>
      <c r="AA71" s="199">
        <v>45100</v>
      </c>
      <c r="AB71" s="199">
        <v>48200</v>
      </c>
      <c r="AC71" s="199">
        <v>51300</v>
      </c>
      <c r="AD71" s="284">
        <v>32640</v>
      </c>
      <c r="AE71" s="284">
        <v>37320</v>
      </c>
      <c r="AF71" s="284">
        <v>42000</v>
      </c>
      <c r="AG71" s="284">
        <v>46620</v>
      </c>
      <c r="AH71" s="284">
        <v>50400</v>
      </c>
      <c r="AI71" s="284">
        <v>54120</v>
      </c>
      <c r="AJ71" s="284">
        <v>57840</v>
      </c>
      <c r="AK71" s="284">
        <v>61560</v>
      </c>
      <c r="AL71" t="s">
        <v>481</v>
      </c>
      <c r="AM71" t="s">
        <v>288</v>
      </c>
      <c r="AN71">
        <v>1</v>
      </c>
      <c r="AO71" t="s">
        <v>482</v>
      </c>
      <c r="AP71" t="s">
        <v>290</v>
      </c>
      <c r="AQ71">
        <v>135</v>
      </c>
      <c r="AR71" t="s">
        <v>482</v>
      </c>
    </row>
    <row r="72" spans="1:44">
      <c r="A72" t="str">
        <f t="shared" si="1"/>
        <v>On or After 6/9/2019Edwards</v>
      </c>
      <c r="B72" t="s">
        <v>485</v>
      </c>
      <c r="C72" t="s">
        <v>140</v>
      </c>
      <c r="D72">
        <v>63200</v>
      </c>
      <c r="E72" s="199">
        <v>22150</v>
      </c>
      <c r="F72" s="199">
        <v>25300</v>
      </c>
      <c r="G72" s="199">
        <v>28450</v>
      </c>
      <c r="H72" s="199">
        <v>31600</v>
      </c>
      <c r="I72" s="199">
        <v>34150</v>
      </c>
      <c r="J72" s="199">
        <v>36700</v>
      </c>
      <c r="K72" s="199">
        <v>39200</v>
      </c>
      <c r="L72" s="199">
        <v>41750</v>
      </c>
      <c r="M72" s="284">
        <v>26580</v>
      </c>
      <c r="N72" s="284">
        <v>30360</v>
      </c>
      <c r="O72" s="284">
        <v>34140</v>
      </c>
      <c r="P72" s="284">
        <v>37920</v>
      </c>
      <c r="Q72" s="284">
        <v>40980</v>
      </c>
      <c r="R72" s="284">
        <v>44040</v>
      </c>
      <c r="S72" s="284">
        <v>47040</v>
      </c>
      <c r="T72" s="284">
        <v>50100</v>
      </c>
      <c r="U72" t="s">
        <v>286</v>
      </c>
      <c r="V72" s="199">
        <v>29700</v>
      </c>
      <c r="W72" s="199">
        <v>33950</v>
      </c>
      <c r="X72" s="199">
        <v>38200</v>
      </c>
      <c r="Y72" s="199">
        <v>42400</v>
      </c>
      <c r="Z72" s="199">
        <v>45800</v>
      </c>
      <c r="AA72" s="199">
        <v>49200</v>
      </c>
      <c r="AB72" s="199">
        <v>52600</v>
      </c>
      <c r="AC72" s="199">
        <v>56000</v>
      </c>
      <c r="AD72" s="284">
        <v>35640</v>
      </c>
      <c r="AE72" s="284">
        <v>40740</v>
      </c>
      <c r="AF72" s="284">
        <v>45840</v>
      </c>
      <c r="AG72" s="284">
        <v>50880</v>
      </c>
      <c r="AH72" s="284">
        <v>54960</v>
      </c>
      <c r="AI72" s="284">
        <v>59040</v>
      </c>
      <c r="AJ72" s="284">
        <v>63120</v>
      </c>
      <c r="AK72" s="284">
        <v>67200</v>
      </c>
      <c r="AL72" t="s">
        <v>484</v>
      </c>
      <c r="AM72" t="s">
        <v>288</v>
      </c>
      <c r="AN72">
        <v>0</v>
      </c>
      <c r="AO72" t="s">
        <v>485</v>
      </c>
      <c r="AP72" t="s">
        <v>290</v>
      </c>
      <c r="AQ72">
        <v>137</v>
      </c>
      <c r="AR72" t="s">
        <v>485</v>
      </c>
    </row>
    <row r="73" spans="1:44">
      <c r="A73" t="str">
        <f t="shared" si="1"/>
        <v>On or After 6/9/2019Ellis</v>
      </c>
      <c r="B73" t="s">
        <v>487</v>
      </c>
      <c r="C73" t="s">
        <v>44</v>
      </c>
      <c r="D73">
        <v>83100</v>
      </c>
      <c r="E73" s="199">
        <v>29100</v>
      </c>
      <c r="F73" s="199">
        <v>33250</v>
      </c>
      <c r="G73" s="199">
        <v>37400</v>
      </c>
      <c r="H73" s="199">
        <v>41550</v>
      </c>
      <c r="I73" s="199">
        <v>44900</v>
      </c>
      <c r="J73" s="199">
        <v>48200</v>
      </c>
      <c r="K73" s="199">
        <v>51550</v>
      </c>
      <c r="L73" s="199">
        <v>54850</v>
      </c>
      <c r="M73" s="284">
        <v>34920</v>
      </c>
      <c r="N73" s="284">
        <v>39900</v>
      </c>
      <c r="O73" s="284">
        <v>44880</v>
      </c>
      <c r="P73" s="284">
        <v>49860</v>
      </c>
      <c r="Q73" s="284">
        <v>53880</v>
      </c>
      <c r="R73" s="284">
        <v>57840</v>
      </c>
      <c r="S73" s="284">
        <v>61860</v>
      </c>
      <c r="T73" s="284">
        <v>65820</v>
      </c>
      <c r="U73" t="s">
        <v>286</v>
      </c>
      <c r="V73" s="199">
        <v>29900</v>
      </c>
      <c r="W73" s="199">
        <v>34150</v>
      </c>
      <c r="X73" s="199">
        <v>38400</v>
      </c>
      <c r="Y73" s="199">
        <v>42650</v>
      </c>
      <c r="Z73" s="199">
        <v>46100</v>
      </c>
      <c r="AA73" s="199">
        <v>49500</v>
      </c>
      <c r="AB73" s="199">
        <v>52900</v>
      </c>
      <c r="AC73" s="199">
        <v>56300</v>
      </c>
      <c r="AD73" s="284">
        <v>35880</v>
      </c>
      <c r="AE73" s="284">
        <v>40980</v>
      </c>
      <c r="AF73" s="284">
        <v>46080</v>
      </c>
      <c r="AG73" s="284">
        <v>51180</v>
      </c>
      <c r="AH73" s="284">
        <v>55320</v>
      </c>
      <c r="AI73" s="284">
        <v>59400</v>
      </c>
      <c r="AJ73" s="284">
        <v>63480</v>
      </c>
      <c r="AK73" s="284">
        <v>67560</v>
      </c>
      <c r="AL73" t="s">
        <v>486</v>
      </c>
      <c r="AM73" t="s">
        <v>288</v>
      </c>
      <c r="AN73">
        <v>1</v>
      </c>
      <c r="AO73" t="s">
        <v>487</v>
      </c>
      <c r="AP73" t="s">
        <v>290</v>
      </c>
      <c r="AQ73">
        <v>139</v>
      </c>
      <c r="AR73" t="s">
        <v>487</v>
      </c>
    </row>
    <row r="74" spans="1:44">
      <c r="A74" t="str">
        <f t="shared" si="1"/>
        <v>On or After 6/9/2019El Paso</v>
      </c>
      <c r="B74" t="s">
        <v>490</v>
      </c>
      <c r="C74" t="s">
        <v>51</v>
      </c>
      <c r="D74">
        <v>50300</v>
      </c>
      <c r="E74" s="199">
        <v>20550</v>
      </c>
      <c r="F74" s="199">
        <v>23500</v>
      </c>
      <c r="G74" s="199">
        <v>26450</v>
      </c>
      <c r="H74" s="199">
        <v>29350</v>
      </c>
      <c r="I74" s="199">
        <v>31700</v>
      </c>
      <c r="J74" s="199">
        <v>34050</v>
      </c>
      <c r="K74" s="199">
        <v>36400</v>
      </c>
      <c r="L74" s="199">
        <v>38750</v>
      </c>
      <c r="M74" s="284">
        <v>24660</v>
      </c>
      <c r="N74" s="284">
        <v>28200</v>
      </c>
      <c r="O74" s="284">
        <v>31740</v>
      </c>
      <c r="P74" s="284">
        <v>35220</v>
      </c>
      <c r="Q74" s="284">
        <v>38040</v>
      </c>
      <c r="R74" s="284">
        <v>40860</v>
      </c>
      <c r="S74" s="284">
        <v>43680</v>
      </c>
      <c r="T74" s="284">
        <v>46500</v>
      </c>
      <c r="U74" t="s">
        <v>286</v>
      </c>
      <c r="V74" s="199">
        <v>21250</v>
      </c>
      <c r="W74" s="199">
        <v>24250</v>
      </c>
      <c r="X74" s="199">
        <v>27300</v>
      </c>
      <c r="Y74" s="199">
        <v>30300</v>
      </c>
      <c r="Z74" s="199">
        <v>32750</v>
      </c>
      <c r="AA74" s="199">
        <v>35150</v>
      </c>
      <c r="AB74" s="199">
        <v>37600</v>
      </c>
      <c r="AC74" s="199">
        <v>40000</v>
      </c>
      <c r="AD74" s="284">
        <v>25500</v>
      </c>
      <c r="AE74" s="284">
        <v>29100</v>
      </c>
      <c r="AF74" s="284">
        <v>32760</v>
      </c>
      <c r="AG74" s="284">
        <v>36360</v>
      </c>
      <c r="AH74" s="284">
        <v>39300</v>
      </c>
      <c r="AI74" s="284">
        <v>42180</v>
      </c>
      <c r="AJ74" s="284">
        <v>45120</v>
      </c>
      <c r="AK74" s="284">
        <v>48000</v>
      </c>
      <c r="AL74" t="s">
        <v>489</v>
      </c>
      <c r="AM74" t="s">
        <v>288</v>
      </c>
      <c r="AN74">
        <v>1</v>
      </c>
      <c r="AO74" t="s">
        <v>490</v>
      </c>
      <c r="AP74" t="s">
        <v>290</v>
      </c>
      <c r="AQ74">
        <v>141</v>
      </c>
      <c r="AR74" t="s">
        <v>490</v>
      </c>
    </row>
    <row r="75" spans="1:44">
      <c r="A75" t="str">
        <f t="shared" si="1"/>
        <v>On or After 6/9/2019Erath</v>
      </c>
      <c r="B75" t="s">
        <v>493</v>
      </c>
      <c r="C75" t="s">
        <v>141</v>
      </c>
      <c r="D75">
        <v>58400</v>
      </c>
      <c r="E75" s="199">
        <v>20550</v>
      </c>
      <c r="F75" s="199">
        <v>23500</v>
      </c>
      <c r="G75" s="199">
        <v>26450</v>
      </c>
      <c r="H75" s="199">
        <v>29350</v>
      </c>
      <c r="I75" s="199">
        <v>31700</v>
      </c>
      <c r="J75" s="199">
        <v>34050</v>
      </c>
      <c r="K75" s="199">
        <v>36400</v>
      </c>
      <c r="L75" s="199">
        <v>38750</v>
      </c>
      <c r="M75" s="284">
        <v>24660</v>
      </c>
      <c r="N75" s="284">
        <v>28200</v>
      </c>
      <c r="O75" s="284">
        <v>31740</v>
      </c>
      <c r="P75" s="284">
        <v>35220</v>
      </c>
      <c r="Q75" s="284">
        <v>38040</v>
      </c>
      <c r="R75" s="284">
        <v>40860</v>
      </c>
      <c r="S75" s="284">
        <v>43680</v>
      </c>
      <c r="T75" s="284">
        <v>46500</v>
      </c>
      <c r="U75" t="s">
        <v>301</v>
      </c>
      <c r="AL75" t="s">
        <v>492</v>
      </c>
      <c r="AM75" t="s">
        <v>288</v>
      </c>
      <c r="AN75">
        <v>0</v>
      </c>
      <c r="AO75" t="s">
        <v>493</v>
      </c>
      <c r="AP75" t="s">
        <v>290</v>
      </c>
      <c r="AQ75">
        <v>143</v>
      </c>
      <c r="AR75" t="s">
        <v>493</v>
      </c>
    </row>
    <row r="76" spans="1:44">
      <c r="A76" t="str">
        <f t="shared" si="1"/>
        <v>On or After 6/9/2019Falls</v>
      </c>
      <c r="B76" t="s">
        <v>496</v>
      </c>
      <c r="C76" t="s">
        <v>142</v>
      </c>
      <c r="D76">
        <v>53100</v>
      </c>
      <c r="E76" s="199">
        <v>20550</v>
      </c>
      <c r="F76" s="199">
        <v>23500</v>
      </c>
      <c r="G76" s="199">
        <v>26450</v>
      </c>
      <c r="H76" s="199">
        <v>29350</v>
      </c>
      <c r="I76" s="199">
        <v>31700</v>
      </c>
      <c r="J76" s="199">
        <v>34050</v>
      </c>
      <c r="K76" s="199">
        <v>36400</v>
      </c>
      <c r="L76" s="199">
        <v>38750</v>
      </c>
      <c r="M76" s="284">
        <v>24660</v>
      </c>
      <c r="N76" s="284">
        <v>28200</v>
      </c>
      <c r="O76" s="284">
        <v>31740</v>
      </c>
      <c r="P76" s="284">
        <v>35220</v>
      </c>
      <c r="Q76" s="284">
        <v>38040</v>
      </c>
      <c r="R76" s="284">
        <v>40860</v>
      </c>
      <c r="S76" s="284">
        <v>43680</v>
      </c>
      <c r="T76" s="284">
        <v>46500</v>
      </c>
      <c r="U76" t="s">
        <v>286</v>
      </c>
      <c r="V76" s="199">
        <v>20900</v>
      </c>
      <c r="W76" s="199">
        <v>23900</v>
      </c>
      <c r="X76" s="199">
        <v>26900</v>
      </c>
      <c r="Y76" s="199">
        <v>29850</v>
      </c>
      <c r="Z76" s="199">
        <v>32250</v>
      </c>
      <c r="AA76" s="199">
        <v>34650</v>
      </c>
      <c r="AB76" s="199">
        <v>37050</v>
      </c>
      <c r="AC76" s="199">
        <v>39450</v>
      </c>
      <c r="AD76" s="284">
        <v>25080</v>
      </c>
      <c r="AE76" s="284">
        <v>28680</v>
      </c>
      <c r="AF76" s="284">
        <v>32280</v>
      </c>
      <c r="AG76" s="284">
        <v>35820</v>
      </c>
      <c r="AH76" s="284">
        <v>38700</v>
      </c>
      <c r="AI76" s="284">
        <v>41580</v>
      </c>
      <c r="AJ76" s="284">
        <v>44460</v>
      </c>
      <c r="AK76" s="284">
        <v>47340</v>
      </c>
      <c r="AL76" t="s">
        <v>495</v>
      </c>
      <c r="AM76" t="s">
        <v>288</v>
      </c>
      <c r="AN76">
        <v>1</v>
      </c>
      <c r="AO76" t="s">
        <v>496</v>
      </c>
      <c r="AP76" t="s">
        <v>290</v>
      </c>
      <c r="AQ76">
        <v>145</v>
      </c>
      <c r="AR76" t="s">
        <v>496</v>
      </c>
    </row>
    <row r="77" spans="1:44">
      <c r="A77" t="str">
        <f t="shared" si="1"/>
        <v>On or After 6/9/2019Fannin</v>
      </c>
      <c r="B77" t="s">
        <v>499</v>
      </c>
      <c r="C77" t="s">
        <v>143</v>
      </c>
      <c r="D77">
        <v>59600</v>
      </c>
      <c r="E77" s="199">
        <v>20900</v>
      </c>
      <c r="F77" s="199">
        <v>23850</v>
      </c>
      <c r="G77" s="199">
        <v>26850</v>
      </c>
      <c r="H77" s="199">
        <v>29800</v>
      </c>
      <c r="I77" s="199">
        <v>32200</v>
      </c>
      <c r="J77" s="199">
        <v>34600</v>
      </c>
      <c r="K77" s="199">
        <v>37000</v>
      </c>
      <c r="L77" s="199">
        <v>39350</v>
      </c>
      <c r="M77" s="284">
        <v>25080</v>
      </c>
      <c r="N77" s="284">
        <v>28620</v>
      </c>
      <c r="O77" s="284">
        <v>32220</v>
      </c>
      <c r="P77" s="284">
        <v>35760</v>
      </c>
      <c r="Q77" s="284">
        <v>38640</v>
      </c>
      <c r="R77" s="284">
        <v>41520</v>
      </c>
      <c r="S77" s="284">
        <v>44400</v>
      </c>
      <c r="T77" s="284">
        <v>47220</v>
      </c>
      <c r="U77" t="s">
        <v>301</v>
      </c>
      <c r="AL77" t="s">
        <v>498</v>
      </c>
      <c r="AM77" t="s">
        <v>288</v>
      </c>
      <c r="AN77">
        <v>0</v>
      </c>
      <c r="AO77" t="s">
        <v>499</v>
      </c>
      <c r="AP77" t="s">
        <v>290</v>
      </c>
      <c r="AQ77">
        <v>147</v>
      </c>
      <c r="AR77" t="s">
        <v>499</v>
      </c>
    </row>
    <row r="78" spans="1:44">
      <c r="A78" t="str">
        <f t="shared" si="1"/>
        <v>On or After 6/9/2019Fayette</v>
      </c>
      <c r="B78" t="s">
        <v>502</v>
      </c>
      <c r="C78" t="s">
        <v>144</v>
      </c>
      <c r="D78">
        <v>68800</v>
      </c>
      <c r="E78" s="199">
        <v>24100</v>
      </c>
      <c r="F78" s="199">
        <v>27550</v>
      </c>
      <c r="G78" s="199">
        <v>31000</v>
      </c>
      <c r="H78" s="199">
        <v>34400</v>
      </c>
      <c r="I78" s="199">
        <v>37200</v>
      </c>
      <c r="J78" s="199">
        <v>39950</v>
      </c>
      <c r="K78" s="199">
        <v>42700</v>
      </c>
      <c r="L78" s="199">
        <v>45450</v>
      </c>
      <c r="M78" s="284">
        <v>28920</v>
      </c>
      <c r="N78" s="284">
        <v>33060</v>
      </c>
      <c r="O78" s="284">
        <v>37200</v>
      </c>
      <c r="P78" s="284">
        <v>41280</v>
      </c>
      <c r="Q78" s="284">
        <v>44640</v>
      </c>
      <c r="R78" s="284">
        <v>47940</v>
      </c>
      <c r="S78" s="284">
        <v>51240</v>
      </c>
      <c r="T78" s="284">
        <v>54540</v>
      </c>
      <c r="U78" t="s">
        <v>301</v>
      </c>
      <c r="AL78" t="s">
        <v>501</v>
      </c>
      <c r="AM78" t="s">
        <v>288</v>
      </c>
      <c r="AN78">
        <v>0</v>
      </c>
      <c r="AO78" t="s">
        <v>502</v>
      </c>
      <c r="AP78" t="s">
        <v>290</v>
      </c>
      <c r="AQ78">
        <v>149</v>
      </c>
      <c r="AR78" t="s">
        <v>502</v>
      </c>
    </row>
    <row r="79" spans="1:44">
      <c r="A79" t="str">
        <f t="shared" si="1"/>
        <v>On or After 6/9/2019Fisher</v>
      </c>
      <c r="B79" t="s">
        <v>505</v>
      </c>
      <c r="C79" t="s">
        <v>145</v>
      </c>
      <c r="D79">
        <v>56600</v>
      </c>
      <c r="E79" s="199">
        <v>20550</v>
      </c>
      <c r="F79" s="199">
        <v>23500</v>
      </c>
      <c r="G79" s="199">
        <v>26450</v>
      </c>
      <c r="H79" s="199">
        <v>29350</v>
      </c>
      <c r="I79" s="199">
        <v>31700</v>
      </c>
      <c r="J79" s="199">
        <v>34050</v>
      </c>
      <c r="K79" s="199">
        <v>36400</v>
      </c>
      <c r="L79" s="199">
        <v>38750</v>
      </c>
      <c r="M79" s="284">
        <v>24660</v>
      </c>
      <c r="N79" s="284">
        <v>28200</v>
      </c>
      <c r="O79" s="284">
        <v>31740</v>
      </c>
      <c r="P79" s="284">
        <v>35220</v>
      </c>
      <c r="Q79" s="284">
        <v>38040</v>
      </c>
      <c r="R79" s="284">
        <v>40860</v>
      </c>
      <c r="S79" s="284">
        <v>43680</v>
      </c>
      <c r="T79" s="284">
        <v>46500</v>
      </c>
      <c r="U79" t="s">
        <v>286</v>
      </c>
      <c r="V79" s="199">
        <v>21700</v>
      </c>
      <c r="W79" s="199">
        <v>24800</v>
      </c>
      <c r="X79" s="199">
        <v>27900</v>
      </c>
      <c r="Y79" s="199">
        <v>31000</v>
      </c>
      <c r="Z79" s="199">
        <v>33500</v>
      </c>
      <c r="AA79" s="199">
        <v>36000</v>
      </c>
      <c r="AB79" s="199">
        <v>38450</v>
      </c>
      <c r="AC79" s="199">
        <v>40950</v>
      </c>
      <c r="AD79" s="284">
        <v>26040</v>
      </c>
      <c r="AE79" s="284">
        <v>29760</v>
      </c>
      <c r="AF79" s="284">
        <v>33480</v>
      </c>
      <c r="AG79" s="284">
        <v>37200</v>
      </c>
      <c r="AH79" s="284">
        <v>40200</v>
      </c>
      <c r="AI79" s="284">
        <v>43200</v>
      </c>
      <c r="AJ79" s="284">
        <v>46140</v>
      </c>
      <c r="AK79" s="284">
        <v>49140</v>
      </c>
      <c r="AL79" t="s">
        <v>504</v>
      </c>
      <c r="AM79" t="s">
        <v>288</v>
      </c>
      <c r="AN79">
        <v>0</v>
      </c>
      <c r="AO79" t="s">
        <v>505</v>
      </c>
      <c r="AP79" t="s">
        <v>290</v>
      </c>
      <c r="AQ79">
        <v>151</v>
      </c>
      <c r="AR79" t="s">
        <v>505</v>
      </c>
    </row>
    <row r="80" spans="1:44">
      <c r="A80" t="str">
        <f t="shared" si="1"/>
        <v>On or After 6/9/2019Floyd</v>
      </c>
      <c r="B80" t="s">
        <v>508</v>
      </c>
      <c r="C80" t="s">
        <v>146</v>
      </c>
      <c r="D80">
        <v>51400</v>
      </c>
      <c r="E80" s="199">
        <v>20550</v>
      </c>
      <c r="F80" s="199">
        <v>23500</v>
      </c>
      <c r="G80" s="199">
        <v>26450</v>
      </c>
      <c r="H80" s="199">
        <v>29350</v>
      </c>
      <c r="I80" s="199">
        <v>31700</v>
      </c>
      <c r="J80" s="199">
        <v>34050</v>
      </c>
      <c r="K80" s="199">
        <v>36400</v>
      </c>
      <c r="L80" s="199">
        <v>38750</v>
      </c>
      <c r="M80" s="284">
        <v>24660</v>
      </c>
      <c r="N80" s="284">
        <v>28200</v>
      </c>
      <c r="O80" s="284">
        <v>31740</v>
      </c>
      <c r="P80" s="284">
        <v>35220</v>
      </c>
      <c r="Q80" s="284">
        <v>38040</v>
      </c>
      <c r="R80" s="284">
        <v>40860</v>
      </c>
      <c r="S80" s="284">
        <v>43680</v>
      </c>
      <c r="T80" s="284">
        <v>46500</v>
      </c>
      <c r="U80" t="s">
        <v>286</v>
      </c>
      <c r="V80" s="199">
        <v>22550</v>
      </c>
      <c r="W80" s="199">
        <v>25800</v>
      </c>
      <c r="X80" s="199">
        <v>29000</v>
      </c>
      <c r="Y80" s="199">
        <v>32200</v>
      </c>
      <c r="Z80" s="199">
        <v>34800</v>
      </c>
      <c r="AA80" s="199">
        <v>37400</v>
      </c>
      <c r="AB80" s="199">
        <v>39950</v>
      </c>
      <c r="AC80" s="199">
        <v>42550</v>
      </c>
      <c r="AD80" s="284">
        <v>27060</v>
      </c>
      <c r="AE80" s="284">
        <v>30960</v>
      </c>
      <c r="AF80" s="284">
        <v>34800</v>
      </c>
      <c r="AG80" s="284">
        <v>38640</v>
      </c>
      <c r="AH80" s="284">
        <v>41760</v>
      </c>
      <c r="AI80" s="284">
        <v>44880</v>
      </c>
      <c r="AJ80" s="284">
        <v>47940</v>
      </c>
      <c r="AK80" s="284">
        <v>51060</v>
      </c>
      <c r="AL80" t="s">
        <v>507</v>
      </c>
      <c r="AM80" t="s">
        <v>288</v>
      </c>
      <c r="AN80">
        <v>0</v>
      </c>
      <c r="AO80" t="s">
        <v>508</v>
      </c>
      <c r="AP80" t="s">
        <v>290</v>
      </c>
      <c r="AQ80">
        <v>153</v>
      </c>
      <c r="AR80" t="s">
        <v>508</v>
      </c>
    </row>
    <row r="81" spans="1:44">
      <c r="A81" t="str">
        <f t="shared" si="1"/>
        <v>On or After 6/9/2019Foard</v>
      </c>
      <c r="B81" t="s">
        <v>511</v>
      </c>
      <c r="C81" t="s">
        <v>147</v>
      </c>
      <c r="D81">
        <v>55300</v>
      </c>
      <c r="E81" s="199">
        <v>20550</v>
      </c>
      <c r="F81" s="199">
        <v>23500</v>
      </c>
      <c r="G81" s="199">
        <v>26450</v>
      </c>
      <c r="H81" s="199">
        <v>29350</v>
      </c>
      <c r="I81" s="199">
        <v>31700</v>
      </c>
      <c r="J81" s="199">
        <v>34050</v>
      </c>
      <c r="K81" s="199">
        <v>36400</v>
      </c>
      <c r="L81" s="199">
        <v>38750</v>
      </c>
      <c r="M81" s="284">
        <v>24660</v>
      </c>
      <c r="N81" s="284">
        <v>28200</v>
      </c>
      <c r="O81" s="284">
        <v>31740</v>
      </c>
      <c r="P81" s="284">
        <v>35220</v>
      </c>
      <c r="Q81" s="284">
        <v>38040</v>
      </c>
      <c r="R81" s="284">
        <v>40860</v>
      </c>
      <c r="S81" s="284">
        <v>43680</v>
      </c>
      <c r="T81" s="284">
        <v>46500</v>
      </c>
      <c r="U81" t="s">
        <v>286</v>
      </c>
      <c r="V81" s="199">
        <v>20650</v>
      </c>
      <c r="W81" s="199">
        <v>23600</v>
      </c>
      <c r="X81" s="199">
        <v>26550</v>
      </c>
      <c r="Y81" s="199">
        <v>29500</v>
      </c>
      <c r="Z81" s="199">
        <v>31900</v>
      </c>
      <c r="AA81" s="199">
        <v>34250</v>
      </c>
      <c r="AB81" s="199">
        <v>36600</v>
      </c>
      <c r="AC81" s="199">
        <v>38950</v>
      </c>
      <c r="AD81" s="284">
        <v>24780</v>
      </c>
      <c r="AE81" s="284">
        <v>28320</v>
      </c>
      <c r="AF81" s="284">
        <v>31860</v>
      </c>
      <c r="AG81" s="284">
        <v>35400</v>
      </c>
      <c r="AH81" s="284">
        <v>38280</v>
      </c>
      <c r="AI81" s="284">
        <v>41100</v>
      </c>
      <c r="AJ81" s="284">
        <v>43920</v>
      </c>
      <c r="AK81" s="284">
        <v>46740</v>
      </c>
      <c r="AL81" t="s">
        <v>510</v>
      </c>
      <c r="AM81" t="s">
        <v>288</v>
      </c>
      <c r="AN81">
        <v>0</v>
      </c>
      <c r="AO81" t="s">
        <v>511</v>
      </c>
      <c r="AP81" t="s">
        <v>290</v>
      </c>
      <c r="AQ81">
        <v>155</v>
      </c>
      <c r="AR81" t="s">
        <v>511</v>
      </c>
    </row>
    <row r="82" spans="1:44">
      <c r="A82" t="str">
        <f t="shared" si="1"/>
        <v>On or After 6/9/2019Fort Bend</v>
      </c>
      <c r="B82" t="s">
        <v>513</v>
      </c>
      <c r="C82" t="s">
        <v>53</v>
      </c>
      <c r="D82">
        <v>76300</v>
      </c>
      <c r="E82" s="199">
        <v>26750</v>
      </c>
      <c r="F82" s="199">
        <v>30550</v>
      </c>
      <c r="G82" s="199">
        <v>34350</v>
      </c>
      <c r="H82" s="199">
        <v>38150</v>
      </c>
      <c r="I82" s="199">
        <v>41250</v>
      </c>
      <c r="J82" s="199">
        <v>44300</v>
      </c>
      <c r="K82" s="199">
        <v>47350</v>
      </c>
      <c r="L82" s="199">
        <v>50400</v>
      </c>
      <c r="M82" s="284">
        <v>32100</v>
      </c>
      <c r="N82" s="284">
        <v>36660</v>
      </c>
      <c r="O82" s="284">
        <v>41220</v>
      </c>
      <c r="P82" s="284">
        <v>45780</v>
      </c>
      <c r="Q82" s="284">
        <v>49500</v>
      </c>
      <c r="R82" s="284">
        <v>53160</v>
      </c>
      <c r="S82" s="284">
        <v>56820</v>
      </c>
      <c r="T82" s="284">
        <v>60480</v>
      </c>
      <c r="U82" t="s">
        <v>301</v>
      </c>
      <c r="AL82" t="s">
        <v>512</v>
      </c>
      <c r="AM82" t="s">
        <v>288</v>
      </c>
      <c r="AN82">
        <v>1</v>
      </c>
      <c r="AO82" t="s">
        <v>513</v>
      </c>
      <c r="AP82" t="s">
        <v>290</v>
      </c>
      <c r="AQ82">
        <v>157</v>
      </c>
      <c r="AR82" t="s">
        <v>513</v>
      </c>
    </row>
    <row r="83" spans="1:44">
      <c r="A83" t="str">
        <f t="shared" si="1"/>
        <v>On or After 6/9/2019Franklin</v>
      </c>
      <c r="B83" t="s">
        <v>516</v>
      </c>
      <c r="C83" t="s">
        <v>148</v>
      </c>
      <c r="D83">
        <v>63000</v>
      </c>
      <c r="E83" s="199">
        <v>22050</v>
      </c>
      <c r="F83" s="199">
        <v>25200</v>
      </c>
      <c r="G83" s="199">
        <v>28350</v>
      </c>
      <c r="H83" s="199">
        <v>31500</v>
      </c>
      <c r="I83" s="199">
        <v>34050</v>
      </c>
      <c r="J83" s="199">
        <v>36550</v>
      </c>
      <c r="K83" s="199">
        <v>39100</v>
      </c>
      <c r="L83" s="199">
        <v>41600</v>
      </c>
      <c r="M83" s="284">
        <v>26460</v>
      </c>
      <c r="N83" s="284">
        <v>30240</v>
      </c>
      <c r="O83" s="284">
        <v>34020</v>
      </c>
      <c r="P83" s="284">
        <v>37800</v>
      </c>
      <c r="Q83" s="284">
        <v>40860</v>
      </c>
      <c r="R83" s="284">
        <v>43860</v>
      </c>
      <c r="S83" s="284">
        <v>46920</v>
      </c>
      <c r="T83" s="284">
        <v>49920</v>
      </c>
      <c r="U83" t="s">
        <v>286</v>
      </c>
      <c r="V83" s="199">
        <v>24000</v>
      </c>
      <c r="W83" s="199">
        <v>27400</v>
      </c>
      <c r="X83" s="199">
        <v>30850</v>
      </c>
      <c r="Y83" s="199">
        <v>34250</v>
      </c>
      <c r="Z83" s="199">
        <v>37000</v>
      </c>
      <c r="AA83" s="199">
        <v>39750</v>
      </c>
      <c r="AB83" s="199">
        <v>42500</v>
      </c>
      <c r="AC83" s="199">
        <v>45250</v>
      </c>
      <c r="AD83" s="284">
        <v>28800</v>
      </c>
      <c r="AE83" s="284">
        <v>32880</v>
      </c>
      <c r="AF83" s="284">
        <v>37020</v>
      </c>
      <c r="AG83" s="284">
        <v>41100</v>
      </c>
      <c r="AH83" s="284">
        <v>44400</v>
      </c>
      <c r="AI83" s="284">
        <v>47700</v>
      </c>
      <c r="AJ83" s="284">
        <v>51000</v>
      </c>
      <c r="AK83" s="284">
        <v>54300</v>
      </c>
      <c r="AL83" t="s">
        <v>515</v>
      </c>
      <c r="AM83" t="s">
        <v>288</v>
      </c>
      <c r="AN83">
        <v>0</v>
      </c>
      <c r="AO83" t="s">
        <v>516</v>
      </c>
      <c r="AP83" t="s">
        <v>290</v>
      </c>
      <c r="AQ83">
        <v>159</v>
      </c>
      <c r="AR83" t="s">
        <v>516</v>
      </c>
    </row>
    <row r="84" spans="1:44">
      <c r="A84" t="str">
        <f t="shared" si="1"/>
        <v>On or After 6/9/2019Freestone</v>
      </c>
      <c r="B84" t="s">
        <v>519</v>
      </c>
      <c r="C84" t="s">
        <v>149</v>
      </c>
      <c r="D84">
        <v>58700</v>
      </c>
      <c r="E84" s="199">
        <v>20550</v>
      </c>
      <c r="F84" s="199">
        <v>23500</v>
      </c>
      <c r="G84" s="199">
        <v>26450</v>
      </c>
      <c r="H84" s="199">
        <v>29350</v>
      </c>
      <c r="I84" s="199">
        <v>31700</v>
      </c>
      <c r="J84" s="199">
        <v>34050</v>
      </c>
      <c r="K84" s="199">
        <v>36400</v>
      </c>
      <c r="L84" s="199">
        <v>38750</v>
      </c>
      <c r="M84" s="284">
        <v>24660</v>
      </c>
      <c r="N84" s="284">
        <v>28200</v>
      </c>
      <c r="O84" s="284">
        <v>31740</v>
      </c>
      <c r="P84" s="284">
        <v>35220</v>
      </c>
      <c r="Q84" s="284">
        <v>38040</v>
      </c>
      <c r="R84" s="284">
        <v>40860</v>
      </c>
      <c r="S84" s="284">
        <v>43680</v>
      </c>
      <c r="T84" s="284">
        <v>46500</v>
      </c>
      <c r="U84" t="s">
        <v>286</v>
      </c>
      <c r="V84" s="199">
        <v>21150</v>
      </c>
      <c r="W84" s="199">
        <v>24150</v>
      </c>
      <c r="X84" s="199">
        <v>27150</v>
      </c>
      <c r="Y84" s="199">
        <v>30150</v>
      </c>
      <c r="Z84" s="199">
        <v>32600</v>
      </c>
      <c r="AA84" s="199">
        <v>35000</v>
      </c>
      <c r="AB84" s="199">
        <v>37400</v>
      </c>
      <c r="AC84" s="199">
        <v>39800</v>
      </c>
      <c r="AD84" s="284">
        <v>25380</v>
      </c>
      <c r="AE84" s="284">
        <v>28980</v>
      </c>
      <c r="AF84" s="284">
        <v>32580</v>
      </c>
      <c r="AG84" s="284">
        <v>36180</v>
      </c>
      <c r="AH84" s="284">
        <v>39120</v>
      </c>
      <c r="AI84" s="284">
        <v>42000</v>
      </c>
      <c r="AJ84" s="284">
        <v>44880</v>
      </c>
      <c r="AK84" s="284">
        <v>47760</v>
      </c>
      <c r="AL84" t="s">
        <v>518</v>
      </c>
      <c r="AM84" t="s">
        <v>288</v>
      </c>
      <c r="AN84">
        <v>0</v>
      </c>
      <c r="AO84" t="s">
        <v>519</v>
      </c>
      <c r="AP84" t="s">
        <v>290</v>
      </c>
      <c r="AQ84">
        <v>161</v>
      </c>
      <c r="AR84" t="s">
        <v>519</v>
      </c>
    </row>
    <row r="85" spans="1:44">
      <c r="A85" t="str">
        <f t="shared" si="1"/>
        <v>On or After 6/9/2019Frio</v>
      </c>
      <c r="B85" t="s">
        <v>522</v>
      </c>
      <c r="C85" t="s">
        <v>150</v>
      </c>
      <c r="D85">
        <v>45600</v>
      </c>
      <c r="E85" s="199">
        <v>20550</v>
      </c>
      <c r="F85" s="199">
        <v>23500</v>
      </c>
      <c r="G85" s="199">
        <v>26450</v>
      </c>
      <c r="H85" s="199">
        <v>29350</v>
      </c>
      <c r="I85" s="199">
        <v>31700</v>
      </c>
      <c r="J85" s="199">
        <v>34050</v>
      </c>
      <c r="K85" s="199">
        <v>36400</v>
      </c>
      <c r="L85" s="199">
        <v>38750</v>
      </c>
      <c r="M85" s="284">
        <v>24660</v>
      </c>
      <c r="N85" s="284">
        <v>28200</v>
      </c>
      <c r="O85" s="284">
        <v>31740</v>
      </c>
      <c r="P85" s="284">
        <v>35220</v>
      </c>
      <c r="Q85" s="284">
        <v>38040</v>
      </c>
      <c r="R85" s="284">
        <v>40860</v>
      </c>
      <c r="S85" s="284">
        <v>43680</v>
      </c>
      <c r="T85" s="284">
        <v>46500</v>
      </c>
      <c r="U85" t="s">
        <v>286</v>
      </c>
      <c r="V85" s="199">
        <v>21700</v>
      </c>
      <c r="W85" s="199">
        <v>24800</v>
      </c>
      <c r="X85" s="199">
        <v>27900</v>
      </c>
      <c r="Y85" s="199">
        <v>30950</v>
      </c>
      <c r="Z85" s="199">
        <v>33450</v>
      </c>
      <c r="AA85" s="199">
        <v>35950</v>
      </c>
      <c r="AB85" s="199">
        <v>38400</v>
      </c>
      <c r="AC85" s="199">
        <v>40900</v>
      </c>
      <c r="AD85" s="284">
        <v>26040</v>
      </c>
      <c r="AE85" s="284">
        <v>29760</v>
      </c>
      <c r="AF85" s="284">
        <v>33480</v>
      </c>
      <c r="AG85" s="284">
        <v>37140</v>
      </c>
      <c r="AH85" s="284">
        <v>40140</v>
      </c>
      <c r="AI85" s="284">
        <v>43140</v>
      </c>
      <c r="AJ85" s="284">
        <v>46080</v>
      </c>
      <c r="AK85" s="284">
        <v>49080</v>
      </c>
      <c r="AL85" t="s">
        <v>521</v>
      </c>
      <c r="AM85" t="s">
        <v>288</v>
      </c>
      <c r="AN85">
        <v>0</v>
      </c>
      <c r="AO85" t="s">
        <v>522</v>
      </c>
      <c r="AP85" t="s">
        <v>290</v>
      </c>
      <c r="AQ85">
        <v>163</v>
      </c>
      <c r="AR85" t="s">
        <v>522</v>
      </c>
    </row>
    <row r="86" spans="1:44">
      <c r="A86" t="str">
        <f t="shared" si="1"/>
        <v>On or After 6/9/2019Gaines</v>
      </c>
      <c r="B86" t="s">
        <v>525</v>
      </c>
      <c r="C86" t="s">
        <v>151</v>
      </c>
      <c r="D86">
        <v>66200</v>
      </c>
      <c r="E86" s="199">
        <v>23200</v>
      </c>
      <c r="F86" s="199">
        <v>26500</v>
      </c>
      <c r="G86" s="199">
        <v>29800</v>
      </c>
      <c r="H86" s="199">
        <v>33100</v>
      </c>
      <c r="I86" s="199">
        <v>35750</v>
      </c>
      <c r="J86" s="199">
        <v>38400</v>
      </c>
      <c r="K86" s="199">
        <v>41050</v>
      </c>
      <c r="L86" s="199">
        <v>43700</v>
      </c>
      <c r="M86" s="284">
        <v>27840</v>
      </c>
      <c r="N86" s="284">
        <v>31800</v>
      </c>
      <c r="O86" s="284">
        <v>35760</v>
      </c>
      <c r="P86" s="284">
        <v>39720</v>
      </c>
      <c r="Q86" s="284">
        <v>42900</v>
      </c>
      <c r="R86" s="284">
        <v>46080</v>
      </c>
      <c r="S86" s="284">
        <v>49260</v>
      </c>
      <c r="T86" s="284">
        <v>52440</v>
      </c>
      <c r="U86" t="s">
        <v>286</v>
      </c>
      <c r="V86" s="199">
        <v>24600</v>
      </c>
      <c r="W86" s="199">
        <v>28100</v>
      </c>
      <c r="X86" s="199">
        <v>31600</v>
      </c>
      <c r="Y86" s="199">
        <v>35100</v>
      </c>
      <c r="Z86" s="199">
        <v>37950</v>
      </c>
      <c r="AA86" s="199">
        <v>40750</v>
      </c>
      <c r="AB86" s="199">
        <v>43550</v>
      </c>
      <c r="AC86" s="199">
        <v>46350</v>
      </c>
      <c r="AD86" s="284">
        <v>29520</v>
      </c>
      <c r="AE86" s="284">
        <v>33720</v>
      </c>
      <c r="AF86" s="284">
        <v>37920</v>
      </c>
      <c r="AG86" s="284">
        <v>42120</v>
      </c>
      <c r="AH86" s="284">
        <v>45540</v>
      </c>
      <c r="AI86" s="284">
        <v>48900</v>
      </c>
      <c r="AJ86" s="284">
        <v>52260</v>
      </c>
      <c r="AK86" s="284">
        <v>55620</v>
      </c>
      <c r="AL86" t="s">
        <v>524</v>
      </c>
      <c r="AM86" t="s">
        <v>288</v>
      </c>
      <c r="AN86">
        <v>0</v>
      </c>
      <c r="AO86" t="s">
        <v>525</v>
      </c>
      <c r="AP86" t="s">
        <v>290</v>
      </c>
      <c r="AQ86">
        <v>165</v>
      </c>
      <c r="AR86" t="s">
        <v>525</v>
      </c>
    </row>
    <row r="87" spans="1:44">
      <c r="A87" t="str">
        <f t="shared" si="1"/>
        <v>On or After 6/9/2019Galveston</v>
      </c>
      <c r="B87" t="s">
        <v>527</v>
      </c>
      <c r="C87" t="s">
        <v>54</v>
      </c>
      <c r="D87">
        <v>76300</v>
      </c>
      <c r="E87" s="199">
        <v>26750</v>
      </c>
      <c r="F87" s="199">
        <v>30550</v>
      </c>
      <c r="G87" s="199">
        <v>34350</v>
      </c>
      <c r="H87" s="199">
        <v>38150</v>
      </c>
      <c r="I87" s="199">
        <v>41250</v>
      </c>
      <c r="J87" s="199">
        <v>44300</v>
      </c>
      <c r="K87" s="199">
        <v>47350</v>
      </c>
      <c r="L87" s="199">
        <v>50400</v>
      </c>
      <c r="M87" s="284">
        <v>32100</v>
      </c>
      <c r="N87" s="284">
        <v>36660</v>
      </c>
      <c r="O87" s="284">
        <v>41220</v>
      </c>
      <c r="P87" s="284">
        <v>45780</v>
      </c>
      <c r="Q87" s="284">
        <v>49500</v>
      </c>
      <c r="R87" s="284">
        <v>53160</v>
      </c>
      <c r="S87" s="284">
        <v>56820</v>
      </c>
      <c r="T87" s="284">
        <v>60480</v>
      </c>
      <c r="U87" t="s">
        <v>301</v>
      </c>
      <c r="AL87" t="s">
        <v>526</v>
      </c>
      <c r="AM87" t="s">
        <v>288</v>
      </c>
      <c r="AN87">
        <v>1</v>
      </c>
      <c r="AO87" t="s">
        <v>527</v>
      </c>
      <c r="AP87" t="s">
        <v>290</v>
      </c>
      <c r="AQ87">
        <v>167</v>
      </c>
      <c r="AR87" t="s">
        <v>527</v>
      </c>
    </row>
    <row r="88" spans="1:44">
      <c r="A88" t="str">
        <f t="shared" si="1"/>
        <v>On or After 6/9/2019Garza</v>
      </c>
      <c r="B88" t="s">
        <v>530</v>
      </c>
      <c r="C88" t="s">
        <v>152</v>
      </c>
      <c r="D88">
        <v>57800</v>
      </c>
      <c r="E88" s="199">
        <v>20550</v>
      </c>
      <c r="F88" s="199">
        <v>23500</v>
      </c>
      <c r="G88" s="199">
        <v>26450</v>
      </c>
      <c r="H88" s="199">
        <v>29350</v>
      </c>
      <c r="I88" s="199">
        <v>31700</v>
      </c>
      <c r="J88" s="199">
        <v>34050</v>
      </c>
      <c r="K88" s="199">
        <v>36400</v>
      </c>
      <c r="L88" s="199">
        <v>38750</v>
      </c>
      <c r="M88" s="284">
        <v>24660</v>
      </c>
      <c r="N88" s="284">
        <v>28200</v>
      </c>
      <c r="O88" s="284">
        <v>31740</v>
      </c>
      <c r="P88" s="284">
        <v>35220</v>
      </c>
      <c r="Q88" s="284">
        <v>38040</v>
      </c>
      <c r="R88" s="284">
        <v>40860</v>
      </c>
      <c r="S88" s="284">
        <v>43680</v>
      </c>
      <c r="T88" s="284">
        <v>46500</v>
      </c>
      <c r="U88" t="s">
        <v>286</v>
      </c>
      <c r="V88" s="199">
        <v>23650</v>
      </c>
      <c r="W88" s="199">
        <v>27000</v>
      </c>
      <c r="X88" s="199">
        <v>30400</v>
      </c>
      <c r="Y88" s="199">
        <v>33750</v>
      </c>
      <c r="Z88" s="199">
        <v>36450</v>
      </c>
      <c r="AA88" s="199">
        <v>39150</v>
      </c>
      <c r="AB88" s="199">
        <v>41850</v>
      </c>
      <c r="AC88" s="199">
        <v>44550</v>
      </c>
      <c r="AD88" s="284">
        <v>28380</v>
      </c>
      <c r="AE88" s="284">
        <v>32400</v>
      </c>
      <c r="AF88" s="284">
        <v>36480</v>
      </c>
      <c r="AG88" s="284">
        <v>40500</v>
      </c>
      <c r="AH88" s="284">
        <v>43740</v>
      </c>
      <c r="AI88" s="284">
        <v>46980</v>
      </c>
      <c r="AJ88" s="284">
        <v>50220</v>
      </c>
      <c r="AK88" s="284">
        <v>53460</v>
      </c>
      <c r="AL88" t="s">
        <v>529</v>
      </c>
      <c r="AM88" t="s">
        <v>288</v>
      </c>
      <c r="AN88">
        <v>0</v>
      </c>
      <c r="AO88" t="s">
        <v>530</v>
      </c>
      <c r="AP88" t="s">
        <v>290</v>
      </c>
      <c r="AQ88">
        <v>169</v>
      </c>
      <c r="AR88" t="s">
        <v>530</v>
      </c>
    </row>
    <row r="89" spans="1:44">
      <c r="A89" t="str">
        <f t="shared" si="1"/>
        <v>On or After 6/9/2019Gillespie</v>
      </c>
      <c r="B89" t="s">
        <v>533</v>
      </c>
      <c r="C89" t="s">
        <v>153</v>
      </c>
      <c r="D89">
        <v>73100</v>
      </c>
      <c r="E89" s="199">
        <v>25600</v>
      </c>
      <c r="F89" s="199">
        <v>29250</v>
      </c>
      <c r="G89" s="199">
        <v>32900</v>
      </c>
      <c r="H89" s="199">
        <v>36550</v>
      </c>
      <c r="I89" s="199">
        <v>39500</v>
      </c>
      <c r="J89" s="199">
        <v>42400</v>
      </c>
      <c r="K89" s="199">
        <v>45350</v>
      </c>
      <c r="L89" s="199">
        <v>48250</v>
      </c>
      <c r="M89" s="284">
        <v>30720</v>
      </c>
      <c r="N89" s="284">
        <v>35100</v>
      </c>
      <c r="O89" s="284">
        <v>39480</v>
      </c>
      <c r="P89" s="284">
        <v>43860</v>
      </c>
      <c r="Q89" s="284">
        <v>47400</v>
      </c>
      <c r="R89" s="284">
        <v>50880</v>
      </c>
      <c r="S89" s="284">
        <v>54420</v>
      </c>
      <c r="T89" s="284">
        <v>57900</v>
      </c>
      <c r="U89" t="s">
        <v>301</v>
      </c>
      <c r="AL89" t="s">
        <v>532</v>
      </c>
      <c r="AM89" t="s">
        <v>288</v>
      </c>
      <c r="AN89">
        <v>0</v>
      </c>
      <c r="AO89" t="s">
        <v>533</v>
      </c>
      <c r="AP89" t="s">
        <v>290</v>
      </c>
      <c r="AQ89">
        <v>171</v>
      </c>
      <c r="AR89" t="s">
        <v>533</v>
      </c>
    </row>
    <row r="90" spans="1:44">
      <c r="A90" t="str">
        <f t="shared" si="1"/>
        <v>On or After 6/9/2019Glasscock</v>
      </c>
      <c r="B90" t="s">
        <v>536</v>
      </c>
      <c r="C90" t="s">
        <v>154</v>
      </c>
      <c r="D90">
        <v>102500</v>
      </c>
      <c r="E90" s="199">
        <v>33550</v>
      </c>
      <c r="F90" s="199">
        <v>38350</v>
      </c>
      <c r="G90" s="199">
        <v>43150</v>
      </c>
      <c r="H90" s="199">
        <v>47900</v>
      </c>
      <c r="I90" s="199">
        <v>51750</v>
      </c>
      <c r="J90" s="199">
        <v>55600</v>
      </c>
      <c r="K90" s="199">
        <v>59400</v>
      </c>
      <c r="L90" s="199">
        <v>63250</v>
      </c>
      <c r="M90" s="284">
        <v>40260</v>
      </c>
      <c r="N90" s="284">
        <v>46020</v>
      </c>
      <c r="O90" s="284">
        <v>51780</v>
      </c>
      <c r="P90" s="284">
        <v>57480</v>
      </c>
      <c r="Q90" s="284">
        <v>62100</v>
      </c>
      <c r="R90" s="284">
        <v>66720</v>
      </c>
      <c r="S90" s="284">
        <v>71280</v>
      </c>
      <c r="T90" s="284">
        <v>75900</v>
      </c>
      <c r="U90" t="s">
        <v>286</v>
      </c>
      <c r="V90" s="199">
        <v>37750</v>
      </c>
      <c r="W90" s="199">
        <v>43150</v>
      </c>
      <c r="X90" s="199">
        <v>48550</v>
      </c>
      <c r="Y90" s="199">
        <v>53900</v>
      </c>
      <c r="Z90" s="199">
        <v>58250</v>
      </c>
      <c r="AA90" s="199">
        <v>62550</v>
      </c>
      <c r="AB90" s="199">
        <v>66850</v>
      </c>
      <c r="AC90" s="199">
        <v>71150</v>
      </c>
      <c r="AD90" s="284">
        <v>45300</v>
      </c>
      <c r="AE90" s="284">
        <v>51780</v>
      </c>
      <c r="AF90" s="284">
        <v>58260</v>
      </c>
      <c r="AG90" s="284">
        <v>64680</v>
      </c>
      <c r="AH90" s="284">
        <v>69900</v>
      </c>
      <c r="AI90" s="284">
        <v>75060</v>
      </c>
      <c r="AJ90" s="284">
        <v>80220</v>
      </c>
      <c r="AK90" s="284">
        <v>85380</v>
      </c>
      <c r="AL90" t="s">
        <v>535</v>
      </c>
      <c r="AM90" t="s">
        <v>288</v>
      </c>
      <c r="AN90">
        <v>0</v>
      </c>
      <c r="AO90" t="s">
        <v>536</v>
      </c>
      <c r="AP90" t="s">
        <v>290</v>
      </c>
      <c r="AQ90">
        <v>173</v>
      </c>
      <c r="AR90" t="s">
        <v>536</v>
      </c>
    </row>
    <row r="91" spans="1:44">
      <c r="A91" t="str">
        <f t="shared" si="1"/>
        <v>On or After 6/9/2019Goliad</v>
      </c>
      <c r="B91" t="s">
        <v>539</v>
      </c>
      <c r="C91" t="s">
        <v>88</v>
      </c>
      <c r="D91">
        <v>68100</v>
      </c>
      <c r="E91" s="199">
        <v>23850</v>
      </c>
      <c r="F91" s="199">
        <v>27250</v>
      </c>
      <c r="G91" s="199">
        <v>30650</v>
      </c>
      <c r="H91" s="199">
        <v>34050</v>
      </c>
      <c r="I91" s="199">
        <v>36800</v>
      </c>
      <c r="J91" s="199">
        <v>39500</v>
      </c>
      <c r="K91" s="199">
        <v>42250</v>
      </c>
      <c r="L91" s="199">
        <v>44950</v>
      </c>
      <c r="M91" s="284">
        <v>28620</v>
      </c>
      <c r="N91" s="284">
        <v>32700</v>
      </c>
      <c r="O91" s="284">
        <v>36780</v>
      </c>
      <c r="P91" s="284">
        <v>40860</v>
      </c>
      <c r="Q91" s="284">
        <v>44160</v>
      </c>
      <c r="R91" s="284">
        <v>47400</v>
      </c>
      <c r="S91" s="284">
        <v>50700</v>
      </c>
      <c r="T91" s="284">
        <v>53940</v>
      </c>
      <c r="U91" t="s">
        <v>286</v>
      </c>
      <c r="V91" s="199">
        <v>25450</v>
      </c>
      <c r="W91" s="199">
        <v>29050</v>
      </c>
      <c r="X91" s="199">
        <v>32700</v>
      </c>
      <c r="Y91" s="199">
        <v>36300</v>
      </c>
      <c r="Z91" s="199">
        <v>39250</v>
      </c>
      <c r="AA91" s="199">
        <v>42150</v>
      </c>
      <c r="AB91" s="199">
        <v>45050</v>
      </c>
      <c r="AC91" s="199">
        <v>47950</v>
      </c>
      <c r="AD91" s="284">
        <v>30540</v>
      </c>
      <c r="AE91" s="284">
        <v>34860</v>
      </c>
      <c r="AF91" s="284">
        <v>39240</v>
      </c>
      <c r="AG91" s="284">
        <v>43560</v>
      </c>
      <c r="AH91" s="284">
        <v>47100</v>
      </c>
      <c r="AI91" s="284">
        <v>50580</v>
      </c>
      <c r="AJ91" s="284">
        <v>54060</v>
      </c>
      <c r="AK91" s="284">
        <v>57540</v>
      </c>
      <c r="AL91" t="s">
        <v>538</v>
      </c>
      <c r="AM91" t="s">
        <v>288</v>
      </c>
      <c r="AN91">
        <v>1</v>
      </c>
      <c r="AO91" t="s">
        <v>539</v>
      </c>
      <c r="AP91" t="s">
        <v>290</v>
      </c>
      <c r="AQ91">
        <v>175</v>
      </c>
      <c r="AR91" t="s">
        <v>539</v>
      </c>
    </row>
    <row r="92" spans="1:44">
      <c r="A92" t="str">
        <f t="shared" si="1"/>
        <v>On or After 6/9/2019Gonzales</v>
      </c>
      <c r="B92" t="s">
        <v>542</v>
      </c>
      <c r="C92" t="s">
        <v>155</v>
      </c>
      <c r="D92">
        <v>59600</v>
      </c>
      <c r="E92" s="199">
        <v>20900</v>
      </c>
      <c r="F92" s="199">
        <v>23850</v>
      </c>
      <c r="G92" s="199">
        <v>26850</v>
      </c>
      <c r="H92" s="199">
        <v>29800</v>
      </c>
      <c r="I92" s="199">
        <v>32200</v>
      </c>
      <c r="J92" s="199">
        <v>34600</v>
      </c>
      <c r="K92" s="199">
        <v>37000</v>
      </c>
      <c r="L92" s="199">
        <v>39350</v>
      </c>
      <c r="M92" s="284">
        <v>25080</v>
      </c>
      <c r="N92" s="284">
        <v>28620</v>
      </c>
      <c r="O92" s="284">
        <v>32220</v>
      </c>
      <c r="P92" s="284">
        <v>35760</v>
      </c>
      <c r="Q92" s="284">
        <v>38640</v>
      </c>
      <c r="R92" s="284">
        <v>41520</v>
      </c>
      <c r="S92" s="284">
        <v>44400</v>
      </c>
      <c r="T92" s="284">
        <v>47220</v>
      </c>
      <c r="U92" t="s">
        <v>286</v>
      </c>
      <c r="V92" s="199">
        <v>21400</v>
      </c>
      <c r="W92" s="199">
        <v>24450</v>
      </c>
      <c r="X92" s="199">
        <v>27500</v>
      </c>
      <c r="Y92" s="199">
        <v>30550</v>
      </c>
      <c r="Z92" s="199">
        <v>33000</v>
      </c>
      <c r="AA92" s="199">
        <v>35450</v>
      </c>
      <c r="AB92" s="199">
        <v>37900</v>
      </c>
      <c r="AC92" s="199">
        <v>40350</v>
      </c>
      <c r="AD92" s="284">
        <v>25680</v>
      </c>
      <c r="AE92" s="284">
        <v>29340</v>
      </c>
      <c r="AF92" s="284">
        <v>33000</v>
      </c>
      <c r="AG92" s="284">
        <v>36660</v>
      </c>
      <c r="AH92" s="284">
        <v>39600</v>
      </c>
      <c r="AI92" s="284">
        <v>42540</v>
      </c>
      <c r="AJ92" s="284">
        <v>45480</v>
      </c>
      <c r="AK92" s="284">
        <v>48420</v>
      </c>
      <c r="AL92" t="s">
        <v>541</v>
      </c>
      <c r="AM92" t="s">
        <v>288</v>
      </c>
      <c r="AN92">
        <v>0</v>
      </c>
      <c r="AO92" t="s">
        <v>542</v>
      </c>
      <c r="AP92" t="s">
        <v>290</v>
      </c>
      <c r="AQ92">
        <v>177</v>
      </c>
      <c r="AR92" t="s">
        <v>542</v>
      </c>
    </row>
    <row r="93" spans="1:44">
      <c r="A93" t="str">
        <f t="shared" si="1"/>
        <v>On or After 6/9/2019Gray</v>
      </c>
      <c r="B93" t="s">
        <v>545</v>
      </c>
      <c r="C93" t="s">
        <v>156</v>
      </c>
      <c r="D93">
        <v>60600</v>
      </c>
      <c r="E93" s="199">
        <v>21250</v>
      </c>
      <c r="F93" s="199">
        <v>24250</v>
      </c>
      <c r="G93" s="199">
        <v>27300</v>
      </c>
      <c r="H93" s="199">
        <v>30300</v>
      </c>
      <c r="I93" s="199">
        <v>32750</v>
      </c>
      <c r="J93" s="199">
        <v>35150</v>
      </c>
      <c r="K93" s="199">
        <v>37600</v>
      </c>
      <c r="L93" s="199">
        <v>40000</v>
      </c>
      <c r="M93" s="284">
        <v>25500</v>
      </c>
      <c r="N93" s="284">
        <v>29100</v>
      </c>
      <c r="O93" s="284">
        <v>32760</v>
      </c>
      <c r="P93" s="284">
        <v>36360</v>
      </c>
      <c r="Q93" s="284">
        <v>39300</v>
      </c>
      <c r="R93" s="284">
        <v>42180</v>
      </c>
      <c r="S93" s="284">
        <v>45120</v>
      </c>
      <c r="T93" s="284">
        <v>48000</v>
      </c>
      <c r="U93" t="s">
        <v>301</v>
      </c>
      <c r="AL93" t="s">
        <v>544</v>
      </c>
      <c r="AM93" t="s">
        <v>288</v>
      </c>
      <c r="AN93">
        <v>0</v>
      </c>
      <c r="AO93" t="s">
        <v>545</v>
      </c>
      <c r="AP93" t="s">
        <v>290</v>
      </c>
      <c r="AQ93">
        <v>179</v>
      </c>
      <c r="AR93" t="s">
        <v>545</v>
      </c>
    </row>
    <row r="94" spans="1:44">
      <c r="A94" t="str">
        <f t="shared" si="1"/>
        <v>On or After 6/9/2019Grayson</v>
      </c>
      <c r="B94" t="s">
        <v>548</v>
      </c>
      <c r="C94" t="s">
        <v>83</v>
      </c>
      <c r="D94">
        <v>67500</v>
      </c>
      <c r="E94" s="199">
        <v>23650</v>
      </c>
      <c r="F94" s="199">
        <v>27000</v>
      </c>
      <c r="G94" s="199">
        <v>30400</v>
      </c>
      <c r="H94" s="199">
        <v>33750</v>
      </c>
      <c r="I94" s="199">
        <v>36450</v>
      </c>
      <c r="J94" s="199">
        <v>39150</v>
      </c>
      <c r="K94" s="199">
        <v>41850</v>
      </c>
      <c r="L94" s="199">
        <v>44550</v>
      </c>
      <c r="M94" s="284">
        <v>28380</v>
      </c>
      <c r="N94" s="284">
        <v>32400</v>
      </c>
      <c r="O94" s="284">
        <v>36480</v>
      </c>
      <c r="P94" s="284">
        <v>40500</v>
      </c>
      <c r="Q94" s="284">
        <v>43740</v>
      </c>
      <c r="R94" s="284">
        <v>46980</v>
      </c>
      <c r="S94" s="284">
        <v>50220</v>
      </c>
      <c r="T94" s="284">
        <v>53460</v>
      </c>
      <c r="U94" t="s">
        <v>301</v>
      </c>
      <c r="AL94" t="s">
        <v>547</v>
      </c>
      <c r="AM94" t="s">
        <v>288</v>
      </c>
      <c r="AN94">
        <v>1</v>
      </c>
      <c r="AO94" t="s">
        <v>548</v>
      </c>
      <c r="AP94" t="s">
        <v>290</v>
      </c>
      <c r="AQ94">
        <v>181</v>
      </c>
      <c r="AR94" t="s">
        <v>548</v>
      </c>
    </row>
    <row r="95" spans="1:44">
      <c r="A95" t="str">
        <f t="shared" si="1"/>
        <v>On or After 6/9/2019Gregg</v>
      </c>
      <c r="B95" t="s">
        <v>551</v>
      </c>
      <c r="C95" t="s">
        <v>66</v>
      </c>
      <c r="D95">
        <v>57400</v>
      </c>
      <c r="E95" s="199">
        <v>20550</v>
      </c>
      <c r="F95" s="199">
        <v>23500</v>
      </c>
      <c r="G95" s="199">
        <v>26450</v>
      </c>
      <c r="H95" s="199">
        <v>29350</v>
      </c>
      <c r="I95" s="199">
        <v>31700</v>
      </c>
      <c r="J95" s="199">
        <v>34050</v>
      </c>
      <c r="K95" s="199">
        <v>36400</v>
      </c>
      <c r="L95" s="199">
        <v>38750</v>
      </c>
      <c r="M95" s="284">
        <v>24660</v>
      </c>
      <c r="N95" s="284">
        <v>28200</v>
      </c>
      <c r="O95" s="284">
        <v>31740</v>
      </c>
      <c r="P95" s="284">
        <v>35220</v>
      </c>
      <c r="Q95" s="284">
        <v>38040</v>
      </c>
      <c r="R95" s="284">
        <v>40860</v>
      </c>
      <c r="S95" s="284">
        <v>43680</v>
      </c>
      <c r="T95" s="284">
        <v>46500</v>
      </c>
      <c r="U95" t="s">
        <v>286</v>
      </c>
      <c r="V95" s="199">
        <v>21500</v>
      </c>
      <c r="W95" s="199">
        <v>24600</v>
      </c>
      <c r="X95" s="199">
        <v>27650</v>
      </c>
      <c r="Y95" s="199">
        <v>30700</v>
      </c>
      <c r="Z95" s="199">
        <v>33200</v>
      </c>
      <c r="AA95" s="199">
        <v>35650</v>
      </c>
      <c r="AB95" s="199">
        <v>38100</v>
      </c>
      <c r="AC95" s="199">
        <v>40550</v>
      </c>
      <c r="AD95" s="284">
        <v>25800</v>
      </c>
      <c r="AE95" s="284">
        <v>29520</v>
      </c>
      <c r="AF95" s="284">
        <v>33180</v>
      </c>
      <c r="AG95" s="284">
        <v>36840</v>
      </c>
      <c r="AH95" s="284">
        <v>39840</v>
      </c>
      <c r="AI95" s="284">
        <v>42780</v>
      </c>
      <c r="AJ95" s="284">
        <v>45720</v>
      </c>
      <c r="AK95" s="284">
        <v>48660</v>
      </c>
      <c r="AL95" t="s">
        <v>550</v>
      </c>
      <c r="AM95" t="s">
        <v>288</v>
      </c>
      <c r="AN95">
        <v>1</v>
      </c>
      <c r="AO95" t="s">
        <v>551</v>
      </c>
      <c r="AP95" t="s">
        <v>290</v>
      </c>
      <c r="AQ95">
        <v>183</v>
      </c>
      <c r="AR95" t="s">
        <v>551</v>
      </c>
    </row>
    <row r="96" spans="1:44">
      <c r="A96" t="str">
        <f t="shared" si="1"/>
        <v>On or After 6/9/2019Grimes</v>
      </c>
      <c r="B96" t="s">
        <v>554</v>
      </c>
      <c r="C96" t="s">
        <v>157</v>
      </c>
      <c r="D96">
        <v>62000</v>
      </c>
      <c r="E96" s="199">
        <v>21700</v>
      </c>
      <c r="F96" s="199">
        <v>24800</v>
      </c>
      <c r="G96" s="199">
        <v>27900</v>
      </c>
      <c r="H96" s="199">
        <v>31000</v>
      </c>
      <c r="I96" s="199">
        <v>33500</v>
      </c>
      <c r="J96" s="199">
        <v>36000</v>
      </c>
      <c r="K96" s="199">
        <v>38450</v>
      </c>
      <c r="L96" s="199">
        <v>40950</v>
      </c>
      <c r="M96" s="284">
        <v>26040</v>
      </c>
      <c r="N96" s="284">
        <v>29760</v>
      </c>
      <c r="O96" s="284">
        <v>33480</v>
      </c>
      <c r="P96" s="284">
        <v>37200</v>
      </c>
      <c r="Q96" s="284">
        <v>40200</v>
      </c>
      <c r="R96" s="284">
        <v>43200</v>
      </c>
      <c r="S96" s="284">
        <v>46140</v>
      </c>
      <c r="T96" s="284">
        <v>49140</v>
      </c>
      <c r="U96" t="s">
        <v>301</v>
      </c>
      <c r="AL96" t="s">
        <v>553</v>
      </c>
      <c r="AM96" t="s">
        <v>288</v>
      </c>
      <c r="AN96">
        <v>0</v>
      </c>
      <c r="AO96" t="s">
        <v>554</v>
      </c>
      <c r="AP96" t="s">
        <v>290</v>
      </c>
      <c r="AQ96">
        <v>185</v>
      </c>
      <c r="AR96" t="s">
        <v>554</v>
      </c>
    </row>
    <row r="97" spans="1:44">
      <c r="A97" t="str">
        <f t="shared" si="1"/>
        <v>On or After 6/9/2019Guadalupe</v>
      </c>
      <c r="B97" t="s">
        <v>556</v>
      </c>
      <c r="C97" t="s">
        <v>81</v>
      </c>
      <c r="D97">
        <v>71000</v>
      </c>
      <c r="E97" s="199">
        <v>24850</v>
      </c>
      <c r="F97" s="199">
        <v>28400</v>
      </c>
      <c r="G97" s="199">
        <v>31950</v>
      </c>
      <c r="H97" s="199">
        <v>35500</v>
      </c>
      <c r="I97" s="199">
        <v>38350</v>
      </c>
      <c r="J97" s="199">
        <v>41200</v>
      </c>
      <c r="K97" s="199">
        <v>44050</v>
      </c>
      <c r="L97" s="199">
        <v>46900</v>
      </c>
      <c r="M97" s="284">
        <v>29820</v>
      </c>
      <c r="N97" s="284">
        <v>34080</v>
      </c>
      <c r="O97" s="284">
        <v>38340</v>
      </c>
      <c r="P97" s="284">
        <v>42600</v>
      </c>
      <c r="Q97" s="284">
        <v>46020</v>
      </c>
      <c r="R97" s="284">
        <v>49440</v>
      </c>
      <c r="S97" s="284">
        <v>52860</v>
      </c>
      <c r="T97" s="284">
        <v>56280</v>
      </c>
      <c r="U97" t="s">
        <v>301</v>
      </c>
      <c r="AL97" t="s">
        <v>555</v>
      </c>
      <c r="AM97" t="s">
        <v>288</v>
      </c>
      <c r="AN97">
        <v>1</v>
      </c>
      <c r="AO97" t="s">
        <v>556</v>
      </c>
      <c r="AP97" t="s">
        <v>290</v>
      </c>
      <c r="AQ97">
        <v>187</v>
      </c>
      <c r="AR97" t="s">
        <v>556</v>
      </c>
    </row>
    <row r="98" spans="1:44">
      <c r="A98" t="str">
        <f t="shared" si="1"/>
        <v>On or After 6/9/2019Hale</v>
      </c>
      <c r="B98" t="s">
        <v>559</v>
      </c>
      <c r="C98" t="s">
        <v>158</v>
      </c>
      <c r="D98">
        <v>53100</v>
      </c>
      <c r="E98" s="199">
        <v>20550</v>
      </c>
      <c r="F98" s="199">
        <v>23500</v>
      </c>
      <c r="G98" s="199">
        <v>26450</v>
      </c>
      <c r="H98" s="199">
        <v>29350</v>
      </c>
      <c r="I98" s="199">
        <v>31700</v>
      </c>
      <c r="J98" s="199">
        <v>34050</v>
      </c>
      <c r="K98" s="199">
        <v>36400</v>
      </c>
      <c r="L98" s="199">
        <v>38750</v>
      </c>
      <c r="M98" s="284">
        <v>24660</v>
      </c>
      <c r="N98" s="284">
        <v>28200</v>
      </c>
      <c r="O98" s="284">
        <v>31740</v>
      </c>
      <c r="P98" s="284">
        <v>35220</v>
      </c>
      <c r="Q98" s="284">
        <v>38040</v>
      </c>
      <c r="R98" s="284">
        <v>40860</v>
      </c>
      <c r="S98" s="284">
        <v>43680</v>
      </c>
      <c r="T98" s="284">
        <v>46500</v>
      </c>
      <c r="U98" t="s">
        <v>301</v>
      </c>
      <c r="AL98" t="s">
        <v>558</v>
      </c>
      <c r="AM98" t="s">
        <v>288</v>
      </c>
      <c r="AN98">
        <v>0</v>
      </c>
      <c r="AO98" t="s">
        <v>559</v>
      </c>
      <c r="AP98" t="s">
        <v>290</v>
      </c>
      <c r="AQ98">
        <v>189</v>
      </c>
      <c r="AR98" t="s">
        <v>559</v>
      </c>
    </row>
    <row r="99" spans="1:44">
      <c r="A99" t="str">
        <f t="shared" si="1"/>
        <v>On or After 6/9/2019Hall</v>
      </c>
      <c r="B99" t="s">
        <v>562</v>
      </c>
      <c r="C99" t="s">
        <v>159</v>
      </c>
      <c r="D99">
        <v>35700</v>
      </c>
      <c r="E99" s="199">
        <v>20550</v>
      </c>
      <c r="F99" s="199">
        <v>23500</v>
      </c>
      <c r="G99" s="199">
        <v>26450</v>
      </c>
      <c r="H99" s="199">
        <v>29350</v>
      </c>
      <c r="I99" s="199">
        <v>31700</v>
      </c>
      <c r="J99" s="199">
        <v>34050</v>
      </c>
      <c r="K99" s="199">
        <v>36400</v>
      </c>
      <c r="L99" s="199">
        <v>38750</v>
      </c>
      <c r="M99" s="284">
        <v>24660</v>
      </c>
      <c r="N99" s="284">
        <v>28200</v>
      </c>
      <c r="O99" s="284">
        <v>31740</v>
      </c>
      <c r="P99" s="284">
        <v>35220</v>
      </c>
      <c r="Q99" s="284">
        <v>38040</v>
      </c>
      <c r="R99" s="284">
        <v>40860</v>
      </c>
      <c r="S99" s="284">
        <v>43680</v>
      </c>
      <c r="T99" s="284">
        <v>46500</v>
      </c>
      <c r="U99" t="s">
        <v>286</v>
      </c>
      <c r="V99" s="199">
        <v>22150</v>
      </c>
      <c r="W99" s="199">
        <v>25300</v>
      </c>
      <c r="X99" s="199">
        <v>28450</v>
      </c>
      <c r="Y99" s="199">
        <v>31600</v>
      </c>
      <c r="Z99" s="199">
        <v>34150</v>
      </c>
      <c r="AA99" s="199">
        <v>36700</v>
      </c>
      <c r="AB99" s="199">
        <v>39200</v>
      </c>
      <c r="AC99" s="199">
        <v>41750</v>
      </c>
      <c r="AD99" s="284">
        <v>26580</v>
      </c>
      <c r="AE99" s="284">
        <v>30360</v>
      </c>
      <c r="AF99" s="284">
        <v>34140</v>
      </c>
      <c r="AG99" s="284">
        <v>37920</v>
      </c>
      <c r="AH99" s="284">
        <v>40980</v>
      </c>
      <c r="AI99" s="284">
        <v>44040</v>
      </c>
      <c r="AJ99" s="284">
        <v>47040</v>
      </c>
      <c r="AK99" s="284">
        <v>50100</v>
      </c>
      <c r="AL99" t="s">
        <v>561</v>
      </c>
      <c r="AM99" t="s">
        <v>288</v>
      </c>
      <c r="AN99">
        <v>0</v>
      </c>
      <c r="AO99" t="s">
        <v>562</v>
      </c>
      <c r="AP99" t="s">
        <v>290</v>
      </c>
      <c r="AQ99">
        <v>191</v>
      </c>
      <c r="AR99" t="s">
        <v>562</v>
      </c>
    </row>
    <row r="100" spans="1:44">
      <c r="A100" t="str">
        <f t="shared" si="1"/>
        <v>On or After 6/9/2019Hamilton</v>
      </c>
      <c r="B100" t="s">
        <v>565</v>
      </c>
      <c r="C100" t="s">
        <v>160</v>
      </c>
      <c r="D100">
        <v>60600</v>
      </c>
      <c r="E100" s="199">
        <v>21250</v>
      </c>
      <c r="F100" s="199">
        <v>24250</v>
      </c>
      <c r="G100" s="199">
        <v>27300</v>
      </c>
      <c r="H100" s="199">
        <v>30300</v>
      </c>
      <c r="I100" s="199">
        <v>32750</v>
      </c>
      <c r="J100" s="199">
        <v>35150</v>
      </c>
      <c r="K100" s="199">
        <v>37600</v>
      </c>
      <c r="L100" s="199">
        <v>40000</v>
      </c>
      <c r="M100" s="284">
        <v>25500</v>
      </c>
      <c r="N100" s="284">
        <v>29100</v>
      </c>
      <c r="O100" s="284">
        <v>32760</v>
      </c>
      <c r="P100" s="284">
        <v>36360</v>
      </c>
      <c r="Q100" s="284">
        <v>39300</v>
      </c>
      <c r="R100" s="284">
        <v>42180</v>
      </c>
      <c r="S100" s="284">
        <v>45120</v>
      </c>
      <c r="T100" s="284">
        <v>48000</v>
      </c>
      <c r="U100" t="s">
        <v>301</v>
      </c>
      <c r="AL100" t="s">
        <v>564</v>
      </c>
      <c r="AM100" t="s">
        <v>288</v>
      </c>
      <c r="AN100">
        <v>0</v>
      </c>
      <c r="AO100" t="s">
        <v>565</v>
      </c>
      <c r="AP100" t="s">
        <v>290</v>
      </c>
      <c r="AQ100">
        <v>193</v>
      </c>
      <c r="AR100" t="s">
        <v>565</v>
      </c>
    </row>
    <row r="101" spans="1:44">
      <c r="A101" t="str">
        <f t="shared" si="1"/>
        <v>On or After 6/9/2019Hansford</v>
      </c>
      <c r="B101" t="s">
        <v>568</v>
      </c>
      <c r="C101" t="s">
        <v>161</v>
      </c>
      <c r="D101">
        <v>55600</v>
      </c>
      <c r="E101" s="199">
        <v>20550</v>
      </c>
      <c r="F101" s="199">
        <v>23500</v>
      </c>
      <c r="G101" s="199">
        <v>26450</v>
      </c>
      <c r="H101" s="199">
        <v>29350</v>
      </c>
      <c r="I101" s="199">
        <v>31700</v>
      </c>
      <c r="J101" s="199">
        <v>34050</v>
      </c>
      <c r="K101" s="199">
        <v>36400</v>
      </c>
      <c r="L101" s="199">
        <v>38750</v>
      </c>
      <c r="M101" s="284">
        <v>24660</v>
      </c>
      <c r="N101" s="284">
        <v>28200</v>
      </c>
      <c r="O101" s="284">
        <v>31740</v>
      </c>
      <c r="P101" s="284">
        <v>35220</v>
      </c>
      <c r="Q101" s="284">
        <v>38040</v>
      </c>
      <c r="R101" s="284">
        <v>40860</v>
      </c>
      <c r="S101" s="284">
        <v>43680</v>
      </c>
      <c r="T101" s="284">
        <v>46500</v>
      </c>
      <c r="U101" t="s">
        <v>286</v>
      </c>
      <c r="V101" s="199">
        <v>21550</v>
      </c>
      <c r="W101" s="199">
        <v>24600</v>
      </c>
      <c r="X101" s="199">
        <v>27700</v>
      </c>
      <c r="Y101" s="199">
        <v>30750</v>
      </c>
      <c r="Z101" s="199">
        <v>33250</v>
      </c>
      <c r="AA101" s="199">
        <v>35700</v>
      </c>
      <c r="AB101" s="199">
        <v>38150</v>
      </c>
      <c r="AC101" s="199">
        <v>40600</v>
      </c>
      <c r="AD101" s="284">
        <v>25860</v>
      </c>
      <c r="AE101" s="284">
        <v>29520</v>
      </c>
      <c r="AF101" s="284">
        <v>33240</v>
      </c>
      <c r="AG101" s="284">
        <v>36900</v>
      </c>
      <c r="AH101" s="284">
        <v>39900</v>
      </c>
      <c r="AI101" s="284">
        <v>42840</v>
      </c>
      <c r="AJ101" s="284">
        <v>45780</v>
      </c>
      <c r="AK101" s="284">
        <v>48720</v>
      </c>
      <c r="AL101" t="s">
        <v>567</v>
      </c>
      <c r="AM101" t="s">
        <v>288</v>
      </c>
      <c r="AN101">
        <v>0</v>
      </c>
      <c r="AO101" t="s">
        <v>568</v>
      </c>
      <c r="AP101" t="s">
        <v>290</v>
      </c>
      <c r="AQ101">
        <v>195</v>
      </c>
      <c r="AR101" t="s">
        <v>568</v>
      </c>
    </row>
    <row r="102" spans="1:44">
      <c r="A102" t="str">
        <f t="shared" si="1"/>
        <v>On or After 6/9/2019Hardeman</v>
      </c>
      <c r="B102" t="s">
        <v>571</v>
      </c>
      <c r="C102" t="s">
        <v>162</v>
      </c>
      <c r="D102">
        <v>52400</v>
      </c>
      <c r="E102" s="199">
        <v>20550</v>
      </c>
      <c r="F102" s="199">
        <v>23500</v>
      </c>
      <c r="G102" s="199">
        <v>26450</v>
      </c>
      <c r="H102" s="199">
        <v>29350</v>
      </c>
      <c r="I102" s="199">
        <v>31700</v>
      </c>
      <c r="J102" s="199">
        <v>34050</v>
      </c>
      <c r="K102" s="199">
        <v>36400</v>
      </c>
      <c r="L102" s="199">
        <v>38750</v>
      </c>
      <c r="M102" s="284">
        <v>24660</v>
      </c>
      <c r="N102" s="284">
        <v>28200</v>
      </c>
      <c r="O102" s="284">
        <v>31740</v>
      </c>
      <c r="P102" s="284">
        <v>35220</v>
      </c>
      <c r="Q102" s="284">
        <v>38040</v>
      </c>
      <c r="R102" s="284">
        <v>40860</v>
      </c>
      <c r="S102" s="284">
        <v>43680</v>
      </c>
      <c r="T102" s="284">
        <v>46500</v>
      </c>
      <c r="U102" t="s">
        <v>301</v>
      </c>
      <c r="AL102" t="s">
        <v>570</v>
      </c>
      <c r="AM102" t="s">
        <v>288</v>
      </c>
      <c r="AN102">
        <v>0</v>
      </c>
      <c r="AO102" t="s">
        <v>571</v>
      </c>
      <c r="AP102" t="s">
        <v>290</v>
      </c>
      <c r="AQ102">
        <v>197</v>
      </c>
      <c r="AR102" t="s">
        <v>571</v>
      </c>
    </row>
    <row r="103" spans="1:44">
      <c r="A103" t="str">
        <f t="shared" si="1"/>
        <v>On or After 6/9/2019Hardin</v>
      </c>
      <c r="B103" t="s">
        <v>574</v>
      </c>
      <c r="C103" t="s">
        <v>30</v>
      </c>
      <c r="D103">
        <v>65200</v>
      </c>
      <c r="E103" s="199">
        <v>22850</v>
      </c>
      <c r="F103" s="199">
        <v>26100</v>
      </c>
      <c r="G103" s="199">
        <v>29350</v>
      </c>
      <c r="H103" s="199">
        <v>32600</v>
      </c>
      <c r="I103" s="199">
        <v>35250</v>
      </c>
      <c r="J103" s="199">
        <v>37850</v>
      </c>
      <c r="K103" s="199">
        <v>40450</v>
      </c>
      <c r="L103" s="199">
        <v>43050</v>
      </c>
      <c r="M103" s="284">
        <v>27420</v>
      </c>
      <c r="N103" s="284">
        <v>31320</v>
      </c>
      <c r="O103" s="284">
        <v>35220</v>
      </c>
      <c r="P103" s="284">
        <v>39120</v>
      </c>
      <c r="Q103" s="284">
        <v>42300</v>
      </c>
      <c r="R103" s="284">
        <v>45420</v>
      </c>
      <c r="S103" s="284">
        <v>48540</v>
      </c>
      <c r="T103" s="284">
        <v>51660</v>
      </c>
      <c r="U103" t="s">
        <v>301</v>
      </c>
      <c r="AL103" t="s">
        <v>573</v>
      </c>
      <c r="AM103" t="s">
        <v>288</v>
      </c>
      <c r="AN103">
        <v>1</v>
      </c>
      <c r="AO103" t="s">
        <v>574</v>
      </c>
      <c r="AP103" t="s">
        <v>290</v>
      </c>
      <c r="AQ103">
        <v>199</v>
      </c>
      <c r="AR103" t="s">
        <v>574</v>
      </c>
    </row>
    <row r="104" spans="1:44">
      <c r="A104" t="str">
        <f t="shared" si="1"/>
        <v>On or After 6/9/2019Harris</v>
      </c>
      <c r="B104" t="s">
        <v>576</v>
      </c>
      <c r="C104" t="s">
        <v>55</v>
      </c>
      <c r="D104">
        <v>76300</v>
      </c>
      <c r="E104" s="199">
        <v>26750</v>
      </c>
      <c r="F104" s="199">
        <v>30550</v>
      </c>
      <c r="G104" s="199">
        <v>34350</v>
      </c>
      <c r="H104" s="199">
        <v>38150</v>
      </c>
      <c r="I104" s="199">
        <v>41250</v>
      </c>
      <c r="J104" s="199">
        <v>44300</v>
      </c>
      <c r="K104" s="199">
        <v>47350</v>
      </c>
      <c r="L104" s="199">
        <v>50400</v>
      </c>
      <c r="M104" s="284">
        <v>32100</v>
      </c>
      <c r="N104" s="284">
        <v>36660</v>
      </c>
      <c r="O104" s="284">
        <v>41220</v>
      </c>
      <c r="P104" s="284">
        <v>45780</v>
      </c>
      <c r="Q104" s="284">
        <v>49500</v>
      </c>
      <c r="R104" s="284">
        <v>53160</v>
      </c>
      <c r="S104" s="284">
        <v>56820</v>
      </c>
      <c r="T104" s="284">
        <v>60480</v>
      </c>
      <c r="U104" t="s">
        <v>301</v>
      </c>
      <c r="AL104" t="s">
        <v>575</v>
      </c>
      <c r="AM104" t="s">
        <v>288</v>
      </c>
      <c r="AN104">
        <v>1</v>
      </c>
      <c r="AO104" t="s">
        <v>576</v>
      </c>
      <c r="AP104" t="s">
        <v>290</v>
      </c>
      <c r="AQ104">
        <v>201</v>
      </c>
      <c r="AR104" t="s">
        <v>576</v>
      </c>
    </row>
    <row r="105" spans="1:44">
      <c r="A105" t="str">
        <f t="shared" si="1"/>
        <v>On or After 6/9/2019Harrison</v>
      </c>
      <c r="B105" t="s">
        <v>579</v>
      </c>
      <c r="C105" t="s">
        <v>163</v>
      </c>
      <c r="D105">
        <v>55300</v>
      </c>
      <c r="E105" s="199">
        <v>20550</v>
      </c>
      <c r="F105" s="199">
        <v>23500</v>
      </c>
      <c r="G105" s="199">
        <v>26450</v>
      </c>
      <c r="H105" s="199">
        <v>29350</v>
      </c>
      <c r="I105" s="199">
        <v>31700</v>
      </c>
      <c r="J105" s="199">
        <v>34050</v>
      </c>
      <c r="K105" s="199">
        <v>36400</v>
      </c>
      <c r="L105" s="199">
        <v>38750</v>
      </c>
      <c r="M105" s="284">
        <v>24660</v>
      </c>
      <c r="N105" s="284">
        <v>28200</v>
      </c>
      <c r="O105" s="284">
        <v>31740</v>
      </c>
      <c r="P105" s="284">
        <v>35220</v>
      </c>
      <c r="Q105" s="284">
        <v>38040</v>
      </c>
      <c r="R105" s="284">
        <v>40860</v>
      </c>
      <c r="S105" s="284">
        <v>43680</v>
      </c>
      <c r="T105" s="284">
        <v>46500</v>
      </c>
      <c r="U105" t="s">
        <v>286</v>
      </c>
      <c r="V105" s="199">
        <v>23100</v>
      </c>
      <c r="W105" s="199">
        <v>26400</v>
      </c>
      <c r="X105" s="199">
        <v>29700</v>
      </c>
      <c r="Y105" s="199">
        <v>32950</v>
      </c>
      <c r="Z105" s="199">
        <v>35600</v>
      </c>
      <c r="AA105" s="199">
        <v>38250</v>
      </c>
      <c r="AB105" s="199">
        <v>40900</v>
      </c>
      <c r="AC105" s="199">
        <v>43500</v>
      </c>
      <c r="AD105" s="284">
        <v>27720</v>
      </c>
      <c r="AE105" s="284">
        <v>31680</v>
      </c>
      <c r="AF105" s="284">
        <v>35640</v>
      </c>
      <c r="AG105" s="284">
        <v>39540</v>
      </c>
      <c r="AH105" s="284">
        <v>42720</v>
      </c>
      <c r="AI105" s="284">
        <v>45900</v>
      </c>
      <c r="AJ105" s="284">
        <v>49080</v>
      </c>
      <c r="AK105" s="284">
        <v>52200</v>
      </c>
      <c r="AL105" t="s">
        <v>578</v>
      </c>
      <c r="AM105" t="s">
        <v>288</v>
      </c>
      <c r="AN105">
        <v>0</v>
      </c>
      <c r="AO105" t="s">
        <v>579</v>
      </c>
      <c r="AP105" t="s">
        <v>290</v>
      </c>
      <c r="AQ105">
        <v>203</v>
      </c>
      <c r="AR105" t="s">
        <v>579</v>
      </c>
    </row>
    <row r="106" spans="1:44">
      <c r="A106" t="str">
        <f t="shared" si="1"/>
        <v>On or After 6/9/2019Hartley</v>
      </c>
      <c r="B106" t="s">
        <v>582</v>
      </c>
      <c r="C106" t="s">
        <v>164</v>
      </c>
      <c r="D106">
        <v>74900</v>
      </c>
      <c r="E106" s="199">
        <v>26250</v>
      </c>
      <c r="F106" s="199">
        <v>30000</v>
      </c>
      <c r="G106" s="199">
        <v>33750</v>
      </c>
      <c r="H106" s="199">
        <v>37450</v>
      </c>
      <c r="I106" s="199">
        <v>40450</v>
      </c>
      <c r="J106" s="199">
        <v>43450</v>
      </c>
      <c r="K106" s="199">
        <v>46450</v>
      </c>
      <c r="L106" s="199">
        <v>49450</v>
      </c>
      <c r="M106" s="284">
        <v>31500</v>
      </c>
      <c r="N106" s="284">
        <v>36000</v>
      </c>
      <c r="O106" s="284">
        <v>40500</v>
      </c>
      <c r="P106" s="284">
        <v>44940</v>
      </c>
      <c r="Q106" s="284">
        <v>48540</v>
      </c>
      <c r="R106" s="284">
        <v>52140</v>
      </c>
      <c r="S106" s="284">
        <v>55740</v>
      </c>
      <c r="T106" s="284">
        <v>59340</v>
      </c>
      <c r="U106" t="s">
        <v>286</v>
      </c>
      <c r="V106" s="199">
        <v>28400</v>
      </c>
      <c r="W106" s="199">
        <v>32450</v>
      </c>
      <c r="X106" s="199">
        <v>36500</v>
      </c>
      <c r="Y106" s="199">
        <v>40550</v>
      </c>
      <c r="Z106" s="199">
        <v>43800</v>
      </c>
      <c r="AA106" s="199">
        <v>47050</v>
      </c>
      <c r="AB106" s="199">
        <v>50300</v>
      </c>
      <c r="AC106" s="199">
        <v>53550</v>
      </c>
      <c r="AD106" s="284">
        <v>34080</v>
      </c>
      <c r="AE106" s="284">
        <v>38940</v>
      </c>
      <c r="AF106" s="284">
        <v>43800</v>
      </c>
      <c r="AG106" s="284">
        <v>48660</v>
      </c>
      <c r="AH106" s="284">
        <v>52560</v>
      </c>
      <c r="AI106" s="284">
        <v>56460</v>
      </c>
      <c r="AJ106" s="284">
        <v>60360</v>
      </c>
      <c r="AK106" s="284">
        <v>64260</v>
      </c>
      <c r="AL106" t="s">
        <v>581</v>
      </c>
      <c r="AM106" t="s">
        <v>288</v>
      </c>
      <c r="AN106">
        <v>0</v>
      </c>
      <c r="AO106" t="s">
        <v>582</v>
      </c>
      <c r="AP106" t="s">
        <v>290</v>
      </c>
      <c r="AQ106">
        <v>205</v>
      </c>
      <c r="AR106" t="s">
        <v>582</v>
      </c>
    </row>
    <row r="107" spans="1:44">
      <c r="A107" t="str">
        <f t="shared" si="1"/>
        <v>On or After 6/9/2019Haskell</v>
      </c>
      <c r="B107" t="s">
        <v>585</v>
      </c>
      <c r="C107" t="s">
        <v>165</v>
      </c>
      <c r="D107">
        <v>53500</v>
      </c>
      <c r="E107" s="199">
        <v>20550</v>
      </c>
      <c r="F107" s="199">
        <v>23500</v>
      </c>
      <c r="G107" s="199">
        <v>26450</v>
      </c>
      <c r="H107" s="199">
        <v>29350</v>
      </c>
      <c r="I107" s="199">
        <v>31700</v>
      </c>
      <c r="J107" s="199">
        <v>34050</v>
      </c>
      <c r="K107" s="199">
        <v>36400</v>
      </c>
      <c r="L107" s="199">
        <v>38750</v>
      </c>
      <c r="M107" s="284">
        <v>24660</v>
      </c>
      <c r="N107" s="284">
        <v>28200</v>
      </c>
      <c r="O107" s="284">
        <v>31740</v>
      </c>
      <c r="P107" s="284">
        <v>35220</v>
      </c>
      <c r="Q107" s="284">
        <v>38040</v>
      </c>
      <c r="R107" s="284">
        <v>40860</v>
      </c>
      <c r="S107" s="284">
        <v>43680</v>
      </c>
      <c r="T107" s="284">
        <v>46500</v>
      </c>
      <c r="U107" t="s">
        <v>286</v>
      </c>
      <c r="V107" s="199">
        <v>23800</v>
      </c>
      <c r="W107" s="199">
        <v>27200</v>
      </c>
      <c r="X107" s="199">
        <v>30600</v>
      </c>
      <c r="Y107" s="199">
        <v>33950</v>
      </c>
      <c r="Z107" s="199">
        <v>36700</v>
      </c>
      <c r="AA107" s="199">
        <v>39400</v>
      </c>
      <c r="AB107" s="199">
        <v>42100</v>
      </c>
      <c r="AC107" s="199">
        <v>44850</v>
      </c>
      <c r="AD107" s="284">
        <v>28560</v>
      </c>
      <c r="AE107" s="284">
        <v>32640</v>
      </c>
      <c r="AF107" s="284">
        <v>36720</v>
      </c>
      <c r="AG107" s="284">
        <v>40740</v>
      </c>
      <c r="AH107" s="284">
        <v>44040</v>
      </c>
      <c r="AI107" s="284">
        <v>47280</v>
      </c>
      <c r="AJ107" s="284">
        <v>50520</v>
      </c>
      <c r="AK107" s="284">
        <v>53820</v>
      </c>
      <c r="AL107" t="s">
        <v>584</v>
      </c>
      <c r="AM107" t="s">
        <v>288</v>
      </c>
      <c r="AN107">
        <v>0</v>
      </c>
      <c r="AO107" t="s">
        <v>585</v>
      </c>
      <c r="AP107" t="s">
        <v>290</v>
      </c>
      <c r="AQ107">
        <v>207</v>
      </c>
      <c r="AR107" t="s">
        <v>585</v>
      </c>
    </row>
    <row r="108" spans="1:44">
      <c r="A108" t="str">
        <f t="shared" si="1"/>
        <v>On or After 6/9/2019Hays</v>
      </c>
      <c r="B108" t="s">
        <v>587</v>
      </c>
      <c r="C108" t="s">
        <v>27</v>
      </c>
      <c r="D108">
        <v>95900</v>
      </c>
      <c r="E108" s="199">
        <v>33150</v>
      </c>
      <c r="F108" s="199">
        <v>37850</v>
      </c>
      <c r="G108" s="199">
        <v>42600</v>
      </c>
      <c r="H108" s="199">
        <v>47300</v>
      </c>
      <c r="I108" s="199">
        <v>51100</v>
      </c>
      <c r="J108" s="199">
        <v>54900</v>
      </c>
      <c r="K108" s="199">
        <v>58700</v>
      </c>
      <c r="L108" s="199">
        <v>62450</v>
      </c>
      <c r="M108" s="284">
        <v>39780</v>
      </c>
      <c r="N108" s="284">
        <v>45420</v>
      </c>
      <c r="O108" s="284">
        <v>51120</v>
      </c>
      <c r="P108" s="284">
        <v>56760</v>
      </c>
      <c r="Q108" s="284">
        <v>61320</v>
      </c>
      <c r="R108" s="284">
        <v>65880</v>
      </c>
      <c r="S108" s="284">
        <v>70440</v>
      </c>
      <c r="T108" s="284">
        <v>74940</v>
      </c>
      <c r="U108" t="s">
        <v>286</v>
      </c>
      <c r="V108" s="199">
        <v>34550</v>
      </c>
      <c r="W108" s="199">
        <v>39500</v>
      </c>
      <c r="X108" s="199">
        <v>44450</v>
      </c>
      <c r="Y108" s="199">
        <v>49350</v>
      </c>
      <c r="Z108" s="199">
        <v>53300</v>
      </c>
      <c r="AA108" s="199">
        <v>57250</v>
      </c>
      <c r="AB108" s="199">
        <v>61200</v>
      </c>
      <c r="AC108" s="199">
        <v>65150</v>
      </c>
      <c r="AD108" s="284">
        <v>41460</v>
      </c>
      <c r="AE108" s="284">
        <v>47400</v>
      </c>
      <c r="AF108" s="284">
        <v>53340</v>
      </c>
      <c r="AG108" s="284">
        <v>59220</v>
      </c>
      <c r="AH108" s="284">
        <v>63960</v>
      </c>
      <c r="AI108" s="284">
        <v>68700</v>
      </c>
      <c r="AJ108" s="284">
        <v>73440</v>
      </c>
      <c r="AK108" s="284">
        <v>78180</v>
      </c>
      <c r="AL108" t="s">
        <v>586</v>
      </c>
      <c r="AM108" t="s">
        <v>288</v>
      </c>
      <c r="AN108">
        <v>1</v>
      </c>
      <c r="AO108" t="s">
        <v>587</v>
      </c>
      <c r="AP108" t="s">
        <v>290</v>
      </c>
      <c r="AQ108">
        <v>209</v>
      </c>
      <c r="AR108" t="s">
        <v>587</v>
      </c>
    </row>
    <row r="109" spans="1:44">
      <c r="A109" t="str">
        <f t="shared" si="1"/>
        <v>On or After 6/9/2019Hemphill</v>
      </c>
      <c r="B109" t="s">
        <v>590</v>
      </c>
      <c r="C109" t="s">
        <v>166</v>
      </c>
      <c r="D109">
        <v>73600</v>
      </c>
      <c r="E109" s="199">
        <v>25800</v>
      </c>
      <c r="F109" s="199">
        <v>29450</v>
      </c>
      <c r="G109" s="199">
        <v>33150</v>
      </c>
      <c r="H109" s="199">
        <v>36800</v>
      </c>
      <c r="I109" s="199">
        <v>39750</v>
      </c>
      <c r="J109" s="199">
        <v>42700</v>
      </c>
      <c r="K109" s="199">
        <v>45650</v>
      </c>
      <c r="L109" s="199">
        <v>48600</v>
      </c>
      <c r="M109" s="284">
        <v>30960</v>
      </c>
      <c r="N109" s="284">
        <v>35340</v>
      </c>
      <c r="O109" s="284">
        <v>39780</v>
      </c>
      <c r="P109" s="284">
        <v>44160</v>
      </c>
      <c r="Q109" s="284">
        <v>47700</v>
      </c>
      <c r="R109" s="284">
        <v>51240</v>
      </c>
      <c r="S109" s="284">
        <v>54780</v>
      </c>
      <c r="T109" s="284">
        <v>58320</v>
      </c>
      <c r="U109" t="s">
        <v>286</v>
      </c>
      <c r="V109" s="199">
        <v>28500</v>
      </c>
      <c r="W109" s="199">
        <v>32550</v>
      </c>
      <c r="X109" s="199">
        <v>36600</v>
      </c>
      <c r="Y109" s="199">
        <v>40650</v>
      </c>
      <c r="Z109" s="199">
        <v>43950</v>
      </c>
      <c r="AA109" s="199">
        <v>47200</v>
      </c>
      <c r="AB109" s="199">
        <v>50450</v>
      </c>
      <c r="AC109" s="199">
        <v>53700</v>
      </c>
      <c r="AD109" s="284">
        <v>34200</v>
      </c>
      <c r="AE109" s="284">
        <v>39060</v>
      </c>
      <c r="AF109" s="284">
        <v>43920</v>
      </c>
      <c r="AG109" s="284">
        <v>48780</v>
      </c>
      <c r="AH109" s="284">
        <v>52740</v>
      </c>
      <c r="AI109" s="284">
        <v>56640</v>
      </c>
      <c r="AJ109" s="284">
        <v>60540</v>
      </c>
      <c r="AK109" s="284">
        <v>64440</v>
      </c>
      <c r="AL109" t="s">
        <v>589</v>
      </c>
      <c r="AM109" t="s">
        <v>288</v>
      </c>
      <c r="AN109">
        <v>0</v>
      </c>
      <c r="AO109" t="s">
        <v>590</v>
      </c>
      <c r="AP109" t="s">
        <v>290</v>
      </c>
      <c r="AQ109">
        <v>211</v>
      </c>
      <c r="AR109" t="s">
        <v>590</v>
      </c>
    </row>
    <row r="110" spans="1:44">
      <c r="A110" t="str">
        <f t="shared" si="1"/>
        <v>On or After 6/9/2019Henderson</v>
      </c>
      <c r="B110" t="s">
        <v>593</v>
      </c>
      <c r="C110" t="s">
        <v>167</v>
      </c>
      <c r="D110">
        <v>55500</v>
      </c>
      <c r="E110" s="199">
        <v>20550</v>
      </c>
      <c r="F110" s="199">
        <v>23500</v>
      </c>
      <c r="G110" s="199">
        <v>26450</v>
      </c>
      <c r="H110" s="199">
        <v>29350</v>
      </c>
      <c r="I110" s="199">
        <v>31700</v>
      </c>
      <c r="J110" s="199">
        <v>34050</v>
      </c>
      <c r="K110" s="199">
        <v>36400</v>
      </c>
      <c r="L110" s="199">
        <v>38750</v>
      </c>
      <c r="M110" s="284">
        <v>24660</v>
      </c>
      <c r="N110" s="284">
        <v>28200</v>
      </c>
      <c r="O110" s="284">
        <v>31740</v>
      </c>
      <c r="P110" s="284">
        <v>35220</v>
      </c>
      <c r="Q110" s="284">
        <v>38040</v>
      </c>
      <c r="R110" s="284">
        <v>40860</v>
      </c>
      <c r="S110" s="284">
        <v>43680</v>
      </c>
      <c r="T110" s="284">
        <v>46500</v>
      </c>
      <c r="U110" t="s">
        <v>286</v>
      </c>
      <c r="V110" s="199">
        <v>21000</v>
      </c>
      <c r="W110" s="199">
        <v>24000</v>
      </c>
      <c r="X110" s="199">
        <v>27000</v>
      </c>
      <c r="Y110" s="199">
        <v>29950</v>
      </c>
      <c r="Z110" s="199">
        <v>32350</v>
      </c>
      <c r="AA110" s="199">
        <v>34750</v>
      </c>
      <c r="AB110" s="199">
        <v>37150</v>
      </c>
      <c r="AC110" s="199">
        <v>39550</v>
      </c>
      <c r="AD110" s="284">
        <v>25200</v>
      </c>
      <c r="AE110" s="284">
        <v>28800</v>
      </c>
      <c r="AF110" s="284">
        <v>32400</v>
      </c>
      <c r="AG110" s="284">
        <v>35940</v>
      </c>
      <c r="AH110" s="284">
        <v>38820</v>
      </c>
      <c r="AI110" s="284">
        <v>41700</v>
      </c>
      <c r="AJ110" s="284">
        <v>44580</v>
      </c>
      <c r="AK110" s="284">
        <v>47460</v>
      </c>
      <c r="AL110" t="s">
        <v>592</v>
      </c>
      <c r="AM110" t="s">
        <v>288</v>
      </c>
      <c r="AN110">
        <v>0</v>
      </c>
      <c r="AO110" t="s">
        <v>593</v>
      </c>
      <c r="AP110" t="s">
        <v>290</v>
      </c>
      <c r="AQ110">
        <v>213</v>
      </c>
      <c r="AR110" t="s">
        <v>593</v>
      </c>
    </row>
    <row r="111" spans="1:44">
      <c r="A111" t="str">
        <f t="shared" si="1"/>
        <v>On or After 6/9/2019Hidalgo</v>
      </c>
      <c r="B111" t="s">
        <v>596</v>
      </c>
      <c r="C111" t="s">
        <v>70</v>
      </c>
      <c r="D111">
        <v>41900</v>
      </c>
      <c r="E111" s="199">
        <v>20550</v>
      </c>
      <c r="F111" s="199">
        <v>23500</v>
      </c>
      <c r="G111" s="199">
        <v>26450</v>
      </c>
      <c r="H111" s="199">
        <v>29350</v>
      </c>
      <c r="I111" s="199">
        <v>31700</v>
      </c>
      <c r="J111" s="199">
        <v>34050</v>
      </c>
      <c r="K111" s="199">
        <v>36400</v>
      </c>
      <c r="L111" s="199">
        <v>38750</v>
      </c>
      <c r="M111" s="284">
        <v>24660</v>
      </c>
      <c r="N111" s="284">
        <v>28200</v>
      </c>
      <c r="O111" s="284">
        <v>31740</v>
      </c>
      <c r="P111" s="284">
        <v>35220</v>
      </c>
      <c r="Q111" s="284">
        <v>38040</v>
      </c>
      <c r="R111" s="284">
        <v>40860</v>
      </c>
      <c r="S111" s="284">
        <v>43680</v>
      </c>
      <c r="T111" s="284">
        <v>46500</v>
      </c>
      <c r="U111" t="s">
        <v>301</v>
      </c>
      <c r="AL111" t="s">
        <v>595</v>
      </c>
      <c r="AM111" t="s">
        <v>288</v>
      </c>
      <c r="AN111">
        <v>1</v>
      </c>
      <c r="AO111" t="s">
        <v>596</v>
      </c>
      <c r="AP111" t="s">
        <v>290</v>
      </c>
      <c r="AQ111">
        <v>215</v>
      </c>
      <c r="AR111" t="s">
        <v>596</v>
      </c>
    </row>
    <row r="112" spans="1:44">
      <c r="A112" t="str">
        <f t="shared" si="1"/>
        <v>On or After 6/9/2019Hill</v>
      </c>
      <c r="B112" t="s">
        <v>599</v>
      </c>
      <c r="C112" t="s">
        <v>168</v>
      </c>
      <c r="D112">
        <v>56400</v>
      </c>
      <c r="E112" s="199">
        <v>20550</v>
      </c>
      <c r="F112" s="199">
        <v>23500</v>
      </c>
      <c r="G112" s="199">
        <v>26450</v>
      </c>
      <c r="H112" s="199">
        <v>29350</v>
      </c>
      <c r="I112" s="199">
        <v>31700</v>
      </c>
      <c r="J112" s="199">
        <v>34050</v>
      </c>
      <c r="K112" s="199">
        <v>36400</v>
      </c>
      <c r="L112" s="199">
        <v>38750</v>
      </c>
      <c r="M112" s="284">
        <v>24660</v>
      </c>
      <c r="N112" s="284">
        <v>28200</v>
      </c>
      <c r="O112" s="284">
        <v>31740</v>
      </c>
      <c r="P112" s="284">
        <v>35220</v>
      </c>
      <c r="Q112" s="284">
        <v>38040</v>
      </c>
      <c r="R112" s="284">
        <v>40860</v>
      </c>
      <c r="S112" s="284">
        <v>43680</v>
      </c>
      <c r="T112" s="284">
        <v>46500</v>
      </c>
      <c r="U112" t="s">
        <v>301</v>
      </c>
      <c r="AL112" t="s">
        <v>598</v>
      </c>
      <c r="AM112" t="s">
        <v>288</v>
      </c>
      <c r="AN112">
        <v>0</v>
      </c>
      <c r="AO112" t="s">
        <v>599</v>
      </c>
      <c r="AP112" t="s">
        <v>290</v>
      </c>
      <c r="AQ112">
        <v>217</v>
      </c>
      <c r="AR112" t="s">
        <v>599</v>
      </c>
    </row>
    <row r="113" spans="1:44">
      <c r="A113" t="str">
        <f t="shared" si="1"/>
        <v>On or After 6/9/2019Hockley</v>
      </c>
      <c r="B113" t="s">
        <v>602</v>
      </c>
      <c r="C113" t="s">
        <v>169</v>
      </c>
      <c r="D113">
        <v>64500</v>
      </c>
      <c r="E113" s="199">
        <v>22600</v>
      </c>
      <c r="F113" s="199">
        <v>25800</v>
      </c>
      <c r="G113" s="199">
        <v>29050</v>
      </c>
      <c r="H113" s="199">
        <v>32250</v>
      </c>
      <c r="I113" s="199">
        <v>34850</v>
      </c>
      <c r="J113" s="199">
        <v>37450</v>
      </c>
      <c r="K113" s="199">
        <v>40000</v>
      </c>
      <c r="L113" s="199">
        <v>42600</v>
      </c>
      <c r="M113" s="284">
        <v>27120</v>
      </c>
      <c r="N113" s="284">
        <v>30960</v>
      </c>
      <c r="O113" s="284">
        <v>34860</v>
      </c>
      <c r="P113" s="284">
        <v>38700</v>
      </c>
      <c r="Q113" s="284">
        <v>41820</v>
      </c>
      <c r="R113" s="284">
        <v>44940</v>
      </c>
      <c r="S113" s="284">
        <v>48000</v>
      </c>
      <c r="T113" s="284">
        <v>51120</v>
      </c>
      <c r="U113" t="s">
        <v>286</v>
      </c>
      <c r="V113" s="199">
        <v>23000</v>
      </c>
      <c r="W113" s="199">
        <v>26300</v>
      </c>
      <c r="X113" s="199">
        <v>29600</v>
      </c>
      <c r="Y113" s="199">
        <v>32850</v>
      </c>
      <c r="Z113" s="199">
        <v>35500</v>
      </c>
      <c r="AA113" s="199">
        <v>38150</v>
      </c>
      <c r="AB113" s="199">
        <v>40750</v>
      </c>
      <c r="AC113" s="199">
        <v>43400</v>
      </c>
      <c r="AD113" s="284">
        <v>27600</v>
      </c>
      <c r="AE113" s="284">
        <v>31560</v>
      </c>
      <c r="AF113" s="284">
        <v>35520</v>
      </c>
      <c r="AG113" s="284">
        <v>39420</v>
      </c>
      <c r="AH113" s="284">
        <v>42600</v>
      </c>
      <c r="AI113" s="284">
        <v>45780</v>
      </c>
      <c r="AJ113" s="284">
        <v>48900</v>
      </c>
      <c r="AK113" s="284">
        <v>52080</v>
      </c>
      <c r="AL113" t="s">
        <v>601</v>
      </c>
      <c r="AM113" t="s">
        <v>288</v>
      </c>
      <c r="AN113">
        <v>0</v>
      </c>
      <c r="AO113" t="s">
        <v>602</v>
      </c>
      <c r="AP113" t="s">
        <v>290</v>
      </c>
      <c r="AQ113">
        <v>219</v>
      </c>
      <c r="AR113" t="s">
        <v>602</v>
      </c>
    </row>
    <row r="114" spans="1:44">
      <c r="A114" t="str">
        <f t="shared" si="1"/>
        <v>On or After 6/9/2019Hood</v>
      </c>
      <c r="B114" t="s">
        <v>605</v>
      </c>
      <c r="C114" t="s">
        <v>170</v>
      </c>
      <c r="D114">
        <v>72800</v>
      </c>
      <c r="E114" s="199">
        <v>25500</v>
      </c>
      <c r="F114" s="199">
        <v>29150</v>
      </c>
      <c r="G114" s="199">
        <v>32800</v>
      </c>
      <c r="H114" s="199">
        <v>36400</v>
      </c>
      <c r="I114" s="199">
        <v>39350</v>
      </c>
      <c r="J114" s="199">
        <v>42250</v>
      </c>
      <c r="K114" s="199">
        <v>45150</v>
      </c>
      <c r="L114" s="199">
        <v>48050</v>
      </c>
      <c r="M114" s="284">
        <v>30600</v>
      </c>
      <c r="N114" s="284">
        <v>34980</v>
      </c>
      <c r="O114" s="284">
        <v>39360</v>
      </c>
      <c r="P114" s="284">
        <v>43680</v>
      </c>
      <c r="Q114" s="284">
        <v>47220</v>
      </c>
      <c r="R114" s="284">
        <v>50700</v>
      </c>
      <c r="S114" s="284">
        <v>54180</v>
      </c>
      <c r="T114" s="284">
        <v>57660</v>
      </c>
      <c r="U114" t="s">
        <v>286</v>
      </c>
      <c r="V114" s="199">
        <v>26600</v>
      </c>
      <c r="W114" s="199">
        <v>30400</v>
      </c>
      <c r="X114" s="199">
        <v>34200</v>
      </c>
      <c r="Y114" s="199">
        <v>37950</v>
      </c>
      <c r="Z114" s="199">
        <v>41000</v>
      </c>
      <c r="AA114" s="199">
        <v>44050</v>
      </c>
      <c r="AB114" s="199">
        <v>47100</v>
      </c>
      <c r="AC114" s="199">
        <v>50100</v>
      </c>
      <c r="AD114" s="284">
        <v>31920</v>
      </c>
      <c r="AE114" s="284">
        <v>36480</v>
      </c>
      <c r="AF114" s="284">
        <v>41040</v>
      </c>
      <c r="AG114" s="284">
        <v>45540</v>
      </c>
      <c r="AH114" s="284">
        <v>49200</v>
      </c>
      <c r="AI114" s="284">
        <v>52860</v>
      </c>
      <c r="AJ114" s="284">
        <v>56520</v>
      </c>
      <c r="AK114" s="284">
        <v>60120</v>
      </c>
      <c r="AL114" t="s">
        <v>604</v>
      </c>
      <c r="AM114" t="s">
        <v>288</v>
      </c>
      <c r="AN114">
        <v>1</v>
      </c>
      <c r="AO114" t="s">
        <v>605</v>
      </c>
      <c r="AP114" t="s">
        <v>290</v>
      </c>
      <c r="AQ114">
        <v>221</v>
      </c>
      <c r="AR114" t="s">
        <v>605</v>
      </c>
    </row>
    <row r="115" spans="1:44">
      <c r="A115" t="str">
        <f t="shared" si="1"/>
        <v>On or After 6/9/2019Hopkins</v>
      </c>
      <c r="B115" t="s">
        <v>608</v>
      </c>
      <c r="C115" t="s">
        <v>171</v>
      </c>
      <c r="D115">
        <v>58400</v>
      </c>
      <c r="E115" s="199">
        <v>20550</v>
      </c>
      <c r="F115" s="199">
        <v>23500</v>
      </c>
      <c r="G115" s="199">
        <v>26450</v>
      </c>
      <c r="H115" s="199">
        <v>29350</v>
      </c>
      <c r="I115" s="199">
        <v>31700</v>
      </c>
      <c r="J115" s="199">
        <v>34050</v>
      </c>
      <c r="K115" s="199">
        <v>36400</v>
      </c>
      <c r="L115" s="199">
        <v>38750</v>
      </c>
      <c r="M115" s="284">
        <v>24660</v>
      </c>
      <c r="N115" s="284">
        <v>28200</v>
      </c>
      <c r="O115" s="284">
        <v>31740</v>
      </c>
      <c r="P115" s="284">
        <v>35220</v>
      </c>
      <c r="Q115" s="284">
        <v>38040</v>
      </c>
      <c r="R115" s="284">
        <v>40860</v>
      </c>
      <c r="S115" s="284">
        <v>43680</v>
      </c>
      <c r="T115" s="284">
        <v>46500</v>
      </c>
      <c r="U115" t="s">
        <v>301</v>
      </c>
      <c r="AL115" t="s">
        <v>607</v>
      </c>
      <c r="AM115" t="s">
        <v>288</v>
      </c>
      <c r="AN115">
        <v>0</v>
      </c>
      <c r="AO115" t="s">
        <v>608</v>
      </c>
      <c r="AP115" t="s">
        <v>290</v>
      </c>
      <c r="AQ115">
        <v>223</v>
      </c>
      <c r="AR115" t="s">
        <v>608</v>
      </c>
    </row>
    <row r="116" spans="1:44">
      <c r="A116" t="str">
        <f t="shared" si="1"/>
        <v>On or After 6/9/2019Houston</v>
      </c>
      <c r="B116" t="s">
        <v>611</v>
      </c>
      <c r="C116" t="s">
        <v>172</v>
      </c>
      <c r="D116">
        <v>48700</v>
      </c>
      <c r="E116" s="199">
        <v>20550</v>
      </c>
      <c r="F116" s="199">
        <v>23500</v>
      </c>
      <c r="G116" s="199">
        <v>26450</v>
      </c>
      <c r="H116" s="199">
        <v>29350</v>
      </c>
      <c r="I116" s="199">
        <v>31700</v>
      </c>
      <c r="J116" s="199">
        <v>34050</v>
      </c>
      <c r="K116" s="199">
        <v>36400</v>
      </c>
      <c r="L116" s="199">
        <v>38750</v>
      </c>
      <c r="M116" s="284">
        <v>24660</v>
      </c>
      <c r="N116" s="284">
        <v>28200</v>
      </c>
      <c r="O116" s="284">
        <v>31740</v>
      </c>
      <c r="P116" s="284">
        <v>35220</v>
      </c>
      <c r="Q116" s="284">
        <v>38040</v>
      </c>
      <c r="R116" s="284">
        <v>40860</v>
      </c>
      <c r="S116" s="284">
        <v>43680</v>
      </c>
      <c r="T116" s="284">
        <v>46500</v>
      </c>
      <c r="U116" t="s">
        <v>301</v>
      </c>
      <c r="AL116" t="s">
        <v>610</v>
      </c>
      <c r="AM116" t="s">
        <v>288</v>
      </c>
      <c r="AN116">
        <v>0</v>
      </c>
      <c r="AO116" t="s">
        <v>611</v>
      </c>
      <c r="AP116" t="s">
        <v>290</v>
      </c>
      <c r="AQ116">
        <v>225</v>
      </c>
      <c r="AR116" t="s">
        <v>611</v>
      </c>
    </row>
    <row r="117" spans="1:44">
      <c r="A117" t="str">
        <f t="shared" si="1"/>
        <v>On or After 6/9/2019Howard</v>
      </c>
      <c r="B117" t="s">
        <v>614</v>
      </c>
      <c r="C117" t="s">
        <v>174</v>
      </c>
      <c r="D117">
        <v>67300</v>
      </c>
      <c r="E117" s="199">
        <v>23600</v>
      </c>
      <c r="F117" s="199">
        <v>26950</v>
      </c>
      <c r="G117" s="199">
        <v>30300</v>
      </c>
      <c r="H117" s="199">
        <v>33650</v>
      </c>
      <c r="I117" s="199">
        <v>36350</v>
      </c>
      <c r="J117" s="199">
        <v>39050</v>
      </c>
      <c r="K117" s="199">
        <v>41750</v>
      </c>
      <c r="L117" s="199">
        <v>44450</v>
      </c>
      <c r="M117" s="284">
        <v>28320</v>
      </c>
      <c r="N117" s="284">
        <v>32340</v>
      </c>
      <c r="O117" s="284">
        <v>36360</v>
      </c>
      <c r="P117" s="284">
        <v>40380</v>
      </c>
      <c r="Q117" s="284">
        <v>43620</v>
      </c>
      <c r="R117" s="284">
        <v>46860</v>
      </c>
      <c r="S117" s="284">
        <v>50100</v>
      </c>
      <c r="T117" s="284">
        <v>53340</v>
      </c>
      <c r="U117" t="s">
        <v>301</v>
      </c>
      <c r="AL117" t="s">
        <v>613</v>
      </c>
      <c r="AM117" t="s">
        <v>288</v>
      </c>
      <c r="AN117">
        <v>0</v>
      </c>
      <c r="AO117" t="s">
        <v>614</v>
      </c>
      <c r="AP117" t="s">
        <v>290</v>
      </c>
      <c r="AQ117">
        <v>227</v>
      </c>
      <c r="AR117" t="s">
        <v>614</v>
      </c>
    </row>
    <row r="118" spans="1:44">
      <c r="A118" t="str">
        <f t="shared" si="1"/>
        <v>On or After 6/9/2019Hudspeth</v>
      </c>
      <c r="B118" t="s">
        <v>617</v>
      </c>
      <c r="C118" t="s">
        <v>175</v>
      </c>
      <c r="D118">
        <v>31300</v>
      </c>
      <c r="E118" s="199">
        <v>20550</v>
      </c>
      <c r="F118" s="199">
        <v>23500</v>
      </c>
      <c r="G118" s="199">
        <v>26450</v>
      </c>
      <c r="H118" s="199">
        <v>29350</v>
      </c>
      <c r="I118" s="199">
        <v>31700</v>
      </c>
      <c r="J118" s="199">
        <v>34050</v>
      </c>
      <c r="K118" s="199">
        <v>36400</v>
      </c>
      <c r="L118" s="199">
        <v>38750</v>
      </c>
      <c r="M118" s="284">
        <v>24660</v>
      </c>
      <c r="N118" s="284">
        <v>28200</v>
      </c>
      <c r="O118" s="284">
        <v>31740</v>
      </c>
      <c r="P118" s="284">
        <v>35220</v>
      </c>
      <c r="Q118" s="284">
        <v>38040</v>
      </c>
      <c r="R118" s="284">
        <v>40860</v>
      </c>
      <c r="S118" s="284">
        <v>43680</v>
      </c>
      <c r="T118" s="284">
        <v>46500</v>
      </c>
      <c r="U118" t="s">
        <v>301</v>
      </c>
      <c r="AL118" t="s">
        <v>616</v>
      </c>
      <c r="AM118" t="s">
        <v>288</v>
      </c>
      <c r="AN118">
        <v>1</v>
      </c>
      <c r="AO118" t="s">
        <v>617</v>
      </c>
      <c r="AP118" t="s">
        <v>290</v>
      </c>
      <c r="AQ118">
        <v>229</v>
      </c>
      <c r="AR118" t="s">
        <v>617</v>
      </c>
    </row>
    <row r="119" spans="1:44">
      <c r="A119" t="str">
        <f t="shared" si="1"/>
        <v>On or After 6/9/2019Hunt</v>
      </c>
      <c r="B119" t="s">
        <v>619</v>
      </c>
      <c r="C119" t="s">
        <v>45</v>
      </c>
      <c r="D119">
        <v>83100</v>
      </c>
      <c r="E119" s="199">
        <v>29100</v>
      </c>
      <c r="F119" s="199">
        <v>33250</v>
      </c>
      <c r="G119" s="199">
        <v>37400</v>
      </c>
      <c r="H119" s="199">
        <v>41550</v>
      </c>
      <c r="I119" s="199">
        <v>44900</v>
      </c>
      <c r="J119" s="199">
        <v>48200</v>
      </c>
      <c r="K119" s="199">
        <v>51550</v>
      </c>
      <c r="L119" s="199">
        <v>54850</v>
      </c>
      <c r="M119" s="284">
        <v>34920</v>
      </c>
      <c r="N119" s="284">
        <v>39900</v>
      </c>
      <c r="O119" s="284">
        <v>44880</v>
      </c>
      <c r="P119" s="284">
        <v>49860</v>
      </c>
      <c r="Q119" s="284">
        <v>53880</v>
      </c>
      <c r="R119" s="284">
        <v>57840</v>
      </c>
      <c r="S119" s="284">
        <v>61860</v>
      </c>
      <c r="T119" s="284">
        <v>65820</v>
      </c>
      <c r="U119" t="s">
        <v>286</v>
      </c>
      <c r="V119" s="199">
        <v>29900</v>
      </c>
      <c r="W119" s="199">
        <v>34150</v>
      </c>
      <c r="X119" s="199">
        <v>38400</v>
      </c>
      <c r="Y119" s="199">
        <v>42650</v>
      </c>
      <c r="Z119" s="199">
        <v>46100</v>
      </c>
      <c r="AA119" s="199">
        <v>49500</v>
      </c>
      <c r="AB119" s="199">
        <v>52900</v>
      </c>
      <c r="AC119" s="199">
        <v>56300</v>
      </c>
      <c r="AD119" s="284">
        <v>35880</v>
      </c>
      <c r="AE119" s="284">
        <v>40980</v>
      </c>
      <c r="AF119" s="284">
        <v>46080</v>
      </c>
      <c r="AG119" s="284">
        <v>51180</v>
      </c>
      <c r="AH119" s="284">
        <v>55320</v>
      </c>
      <c r="AI119" s="284">
        <v>59400</v>
      </c>
      <c r="AJ119" s="284">
        <v>63480</v>
      </c>
      <c r="AK119" s="284">
        <v>67560</v>
      </c>
      <c r="AL119" t="s">
        <v>618</v>
      </c>
      <c r="AM119" t="s">
        <v>288</v>
      </c>
      <c r="AN119">
        <v>1</v>
      </c>
      <c r="AO119" t="s">
        <v>619</v>
      </c>
      <c r="AP119" t="s">
        <v>290</v>
      </c>
      <c r="AQ119">
        <v>231</v>
      </c>
      <c r="AR119" t="s">
        <v>619</v>
      </c>
    </row>
    <row r="120" spans="1:44">
      <c r="A120" t="str">
        <f t="shared" si="1"/>
        <v>On or After 6/9/2019Hutchinson</v>
      </c>
      <c r="B120" t="s">
        <v>622</v>
      </c>
      <c r="C120" t="s">
        <v>176</v>
      </c>
      <c r="D120">
        <v>63300</v>
      </c>
      <c r="E120" s="199">
        <v>22200</v>
      </c>
      <c r="F120" s="199">
        <v>25350</v>
      </c>
      <c r="G120" s="199">
        <v>28500</v>
      </c>
      <c r="H120" s="199">
        <v>31650</v>
      </c>
      <c r="I120" s="199">
        <v>34200</v>
      </c>
      <c r="J120" s="199">
        <v>36750</v>
      </c>
      <c r="K120" s="199">
        <v>39250</v>
      </c>
      <c r="L120" s="199">
        <v>41800</v>
      </c>
      <c r="M120" s="284">
        <v>26640</v>
      </c>
      <c r="N120" s="284">
        <v>30420</v>
      </c>
      <c r="O120" s="284">
        <v>34200</v>
      </c>
      <c r="P120" s="284">
        <v>37980</v>
      </c>
      <c r="Q120" s="284">
        <v>41040</v>
      </c>
      <c r="R120" s="284">
        <v>44100</v>
      </c>
      <c r="S120" s="284">
        <v>47100</v>
      </c>
      <c r="T120" s="284">
        <v>50160</v>
      </c>
      <c r="U120" t="s">
        <v>301</v>
      </c>
      <c r="AL120" t="s">
        <v>621</v>
      </c>
      <c r="AM120" t="s">
        <v>288</v>
      </c>
      <c r="AN120">
        <v>0</v>
      </c>
      <c r="AO120" t="s">
        <v>622</v>
      </c>
      <c r="AP120" t="s">
        <v>290</v>
      </c>
      <c r="AQ120">
        <v>233</v>
      </c>
      <c r="AR120" t="s">
        <v>622</v>
      </c>
    </row>
    <row r="121" spans="1:44">
      <c r="A121" t="str">
        <f t="shared" si="1"/>
        <v>On or After 6/9/2019Irion</v>
      </c>
      <c r="B121" t="s">
        <v>625</v>
      </c>
      <c r="C121" t="s">
        <v>75</v>
      </c>
      <c r="D121">
        <v>64900</v>
      </c>
      <c r="E121" s="199">
        <v>22750</v>
      </c>
      <c r="F121" s="199">
        <v>26000</v>
      </c>
      <c r="G121" s="199">
        <v>29250</v>
      </c>
      <c r="H121" s="199">
        <v>32450</v>
      </c>
      <c r="I121" s="199">
        <v>35050</v>
      </c>
      <c r="J121" s="199">
        <v>37650</v>
      </c>
      <c r="K121" s="199">
        <v>40250</v>
      </c>
      <c r="L121" s="199">
        <v>42850</v>
      </c>
      <c r="M121" s="284">
        <v>27300</v>
      </c>
      <c r="N121" s="284">
        <v>31200</v>
      </c>
      <c r="O121" s="284">
        <v>35100</v>
      </c>
      <c r="P121" s="284">
        <v>38940</v>
      </c>
      <c r="Q121" s="284">
        <v>42060</v>
      </c>
      <c r="R121" s="284">
        <v>45180</v>
      </c>
      <c r="S121" s="284">
        <v>48300</v>
      </c>
      <c r="T121" s="284">
        <v>51420</v>
      </c>
      <c r="U121" t="s">
        <v>301</v>
      </c>
      <c r="AL121" t="s">
        <v>624</v>
      </c>
      <c r="AM121" t="s">
        <v>288</v>
      </c>
      <c r="AN121">
        <v>1</v>
      </c>
      <c r="AO121" t="s">
        <v>625</v>
      </c>
      <c r="AP121" t="s">
        <v>290</v>
      </c>
      <c r="AQ121">
        <v>235</v>
      </c>
      <c r="AR121" t="s">
        <v>625</v>
      </c>
    </row>
    <row r="122" spans="1:44">
      <c r="A122" t="str">
        <f t="shared" si="1"/>
        <v>On or After 6/9/2019Jack</v>
      </c>
      <c r="B122" t="s">
        <v>628</v>
      </c>
      <c r="C122" t="s">
        <v>177</v>
      </c>
      <c r="D122">
        <v>64500</v>
      </c>
      <c r="E122" s="199">
        <v>22600</v>
      </c>
      <c r="F122" s="199">
        <v>25800</v>
      </c>
      <c r="G122" s="199">
        <v>29050</v>
      </c>
      <c r="H122" s="199">
        <v>32250</v>
      </c>
      <c r="I122" s="199">
        <v>34850</v>
      </c>
      <c r="J122" s="199">
        <v>37450</v>
      </c>
      <c r="K122" s="199">
        <v>40000</v>
      </c>
      <c r="L122" s="199">
        <v>42600</v>
      </c>
      <c r="M122" s="284">
        <v>27120</v>
      </c>
      <c r="N122" s="284">
        <v>30960</v>
      </c>
      <c r="O122" s="284">
        <v>34860</v>
      </c>
      <c r="P122" s="284">
        <v>38700</v>
      </c>
      <c r="Q122" s="284">
        <v>41820</v>
      </c>
      <c r="R122" s="284">
        <v>44940</v>
      </c>
      <c r="S122" s="284">
        <v>48000</v>
      </c>
      <c r="T122" s="284">
        <v>51120</v>
      </c>
      <c r="U122" t="s">
        <v>286</v>
      </c>
      <c r="V122" s="199">
        <v>23300</v>
      </c>
      <c r="W122" s="199">
        <v>26600</v>
      </c>
      <c r="X122" s="199">
        <v>29950</v>
      </c>
      <c r="Y122" s="199">
        <v>33250</v>
      </c>
      <c r="Z122" s="199">
        <v>35950</v>
      </c>
      <c r="AA122" s="199">
        <v>38600</v>
      </c>
      <c r="AB122" s="199">
        <v>41250</v>
      </c>
      <c r="AC122" s="199">
        <v>43900</v>
      </c>
      <c r="AD122" s="284">
        <v>27960</v>
      </c>
      <c r="AE122" s="284">
        <v>31920</v>
      </c>
      <c r="AF122" s="284">
        <v>35940</v>
      </c>
      <c r="AG122" s="284">
        <v>39900</v>
      </c>
      <c r="AH122" s="284">
        <v>43140</v>
      </c>
      <c r="AI122" s="284">
        <v>46320</v>
      </c>
      <c r="AJ122" s="284">
        <v>49500</v>
      </c>
      <c r="AK122" s="284">
        <v>52680</v>
      </c>
      <c r="AL122" t="s">
        <v>627</v>
      </c>
      <c r="AM122" t="s">
        <v>288</v>
      </c>
      <c r="AN122">
        <v>0</v>
      </c>
      <c r="AO122" t="s">
        <v>628</v>
      </c>
      <c r="AP122" t="s">
        <v>290</v>
      </c>
      <c r="AQ122">
        <v>237</v>
      </c>
      <c r="AR122" t="s">
        <v>628</v>
      </c>
    </row>
    <row r="123" spans="1:44">
      <c r="A123" t="str">
        <f t="shared" si="1"/>
        <v>On or After 6/9/2019Jackson</v>
      </c>
      <c r="B123" t="s">
        <v>631</v>
      </c>
      <c r="C123" t="s">
        <v>178</v>
      </c>
      <c r="D123">
        <v>73300</v>
      </c>
      <c r="E123" s="199">
        <v>25700</v>
      </c>
      <c r="F123" s="199">
        <v>29350</v>
      </c>
      <c r="G123" s="199">
        <v>33000</v>
      </c>
      <c r="H123" s="199">
        <v>36650</v>
      </c>
      <c r="I123" s="199">
        <v>39600</v>
      </c>
      <c r="J123" s="199">
        <v>42550</v>
      </c>
      <c r="K123" s="199">
        <v>45450</v>
      </c>
      <c r="L123" s="199">
        <v>48400</v>
      </c>
      <c r="M123" s="284">
        <v>30840</v>
      </c>
      <c r="N123" s="284">
        <v>35220</v>
      </c>
      <c r="O123" s="284">
        <v>39600</v>
      </c>
      <c r="P123" s="284">
        <v>43980</v>
      </c>
      <c r="Q123" s="284">
        <v>47520</v>
      </c>
      <c r="R123" s="284">
        <v>51060</v>
      </c>
      <c r="S123" s="284">
        <v>54540</v>
      </c>
      <c r="T123" s="284">
        <v>58080</v>
      </c>
      <c r="U123" t="s">
        <v>301</v>
      </c>
      <c r="AL123" t="s">
        <v>630</v>
      </c>
      <c r="AM123" t="s">
        <v>288</v>
      </c>
      <c r="AN123">
        <v>0</v>
      </c>
      <c r="AO123" t="s">
        <v>631</v>
      </c>
      <c r="AP123" t="s">
        <v>290</v>
      </c>
      <c r="AQ123">
        <v>239</v>
      </c>
      <c r="AR123" t="s">
        <v>631</v>
      </c>
    </row>
    <row r="124" spans="1:44">
      <c r="A124" t="str">
        <f t="shared" si="1"/>
        <v>On or After 6/9/2019Jasper</v>
      </c>
      <c r="B124" t="s">
        <v>634</v>
      </c>
      <c r="C124" t="s">
        <v>179</v>
      </c>
      <c r="D124">
        <v>64300</v>
      </c>
      <c r="E124" s="199">
        <v>22400</v>
      </c>
      <c r="F124" s="199">
        <v>25600</v>
      </c>
      <c r="G124" s="199">
        <v>28800</v>
      </c>
      <c r="H124" s="199">
        <v>32000</v>
      </c>
      <c r="I124" s="199">
        <v>34600</v>
      </c>
      <c r="J124" s="199">
        <v>37150</v>
      </c>
      <c r="K124" s="199">
        <v>39700</v>
      </c>
      <c r="L124" s="199">
        <v>42250</v>
      </c>
      <c r="M124" s="284">
        <v>26880</v>
      </c>
      <c r="N124" s="284">
        <v>30720</v>
      </c>
      <c r="O124" s="284">
        <v>34560</v>
      </c>
      <c r="P124" s="284">
        <v>38400</v>
      </c>
      <c r="Q124" s="284">
        <v>41520</v>
      </c>
      <c r="R124" s="284">
        <v>44580</v>
      </c>
      <c r="S124" s="284">
        <v>47640</v>
      </c>
      <c r="T124" s="284">
        <v>50700</v>
      </c>
      <c r="U124" t="s">
        <v>286</v>
      </c>
      <c r="V124" s="199">
        <v>23150</v>
      </c>
      <c r="W124" s="199">
        <v>26450</v>
      </c>
      <c r="X124" s="199">
        <v>29750</v>
      </c>
      <c r="Y124" s="199">
        <v>33050</v>
      </c>
      <c r="Z124" s="199">
        <v>35700</v>
      </c>
      <c r="AA124" s="199">
        <v>38350</v>
      </c>
      <c r="AB124" s="199">
        <v>41000</v>
      </c>
      <c r="AC124" s="199">
        <v>43650</v>
      </c>
      <c r="AD124" s="284">
        <v>27780</v>
      </c>
      <c r="AE124" s="284">
        <v>31740</v>
      </c>
      <c r="AF124" s="284">
        <v>35700</v>
      </c>
      <c r="AG124" s="284">
        <v>39660</v>
      </c>
      <c r="AH124" s="284">
        <v>42840</v>
      </c>
      <c r="AI124" s="284">
        <v>46020</v>
      </c>
      <c r="AJ124" s="284">
        <v>49200</v>
      </c>
      <c r="AK124" s="284">
        <v>52380</v>
      </c>
      <c r="AL124" t="s">
        <v>633</v>
      </c>
      <c r="AM124" t="s">
        <v>288</v>
      </c>
      <c r="AN124">
        <v>0</v>
      </c>
      <c r="AO124" t="s">
        <v>634</v>
      </c>
      <c r="AP124" t="s">
        <v>290</v>
      </c>
      <c r="AQ124">
        <v>241</v>
      </c>
      <c r="AR124" t="s">
        <v>634</v>
      </c>
    </row>
    <row r="125" spans="1:44">
      <c r="A125" t="str">
        <f t="shared" si="1"/>
        <v>On or After 6/9/2019Jeff Davis</v>
      </c>
      <c r="B125" t="s">
        <v>637</v>
      </c>
      <c r="C125" t="s">
        <v>180</v>
      </c>
      <c r="D125">
        <v>68500</v>
      </c>
      <c r="E125" s="199">
        <v>24000</v>
      </c>
      <c r="F125" s="199">
        <v>27400</v>
      </c>
      <c r="G125" s="199">
        <v>30850</v>
      </c>
      <c r="H125" s="199">
        <v>34250</v>
      </c>
      <c r="I125" s="199">
        <v>37000</v>
      </c>
      <c r="J125" s="199">
        <v>39750</v>
      </c>
      <c r="K125" s="199">
        <v>42500</v>
      </c>
      <c r="L125" s="199">
        <v>45250</v>
      </c>
      <c r="M125" s="284">
        <v>28800</v>
      </c>
      <c r="N125" s="284">
        <v>32880</v>
      </c>
      <c r="O125" s="284">
        <v>37020</v>
      </c>
      <c r="P125" s="284">
        <v>41100</v>
      </c>
      <c r="Q125" s="284">
        <v>44400</v>
      </c>
      <c r="R125" s="284">
        <v>47700</v>
      </c>
      <c r="S125" s="284">
        <v>51000</v>
      </c>
      <c r="T125" s="284">
        <v>54300</v>
      </c>
      <c r="U125" t="s">
        <v>286</v>
      </c>
      <c r="V125" s="199">
        <v>25700</v>
      </c>
      <c r="W125" s="199">
        <v>29400</v>
      </c>
      <c r="X125" s="199">
        <v>33050</v>
      </c>
      <c r="Y125" s="199">
        <v>36700</v>
      </c>
      <c r="Z125" s="199">
        <v>39650</v>
      </c>
      <c r="AA125" s="199">
        <v>42600</v>
      </c>
      <c r="AB125" s="199">
        <v>45550</v>
      </c>
      <c r="AC125" s="199">
        <v>48450</v>
      </c>
      <c r="AD125" s="284">
        <v>30840</v>
      </c>
      <c r="AE125" s="284">
        <v>35280</v>
      </c>
      <c r="AF125" s="284">
        <v>39660</v>
      </c>
      <c r="AG125" s="284">
        <v>44040</v>
      </c>
      <c r="AH125" s="284">
        <v>47580</v>
      </c>
      <c r="AI125" s="284">
        <v>51120</v>
      </c>
      <c r="AJ125" s="284">
        <v>54660</v>
      </c>
      <c r="AK125" s="284">
        <v>58140</v>
      </c>
      <c r="AL125" t="s">
        <v>636</v>
      </c>
      <c r="AM125" t="s">
        <v>288</v>
      </c>
      <c r="AN125">
        <v>0</v>
      </c>
      <c r="AO125" t="s">
        <v>637</v>
      </c>
      <c r="AP125" t="s">
        <v>290</v>
      </c>
      <c r="AQ125">
        <v>243</v>
      </c>
      <c r="AR125" t="s">
        <v>637</v>
      </c>
    </row>
    <row r="126" spans="1:44">
      <c r="A126" t="str">
        <f t="shared" si="1"/>
        <v>On or After 6/9/2019Jefferson</v>
      </c>
      <c r="B126" t="s">
        <v>639</v>
      </c>
      <c r="C126" t="s">
        <v>31</v>
      </c>
      <c r="D126">
        <v>65200</v>
      </c>
      <c r="E126" s="199">
        <v>22850</v>
      </c>
      <c r="F126" s="199">
        <v>26100</v>
      </c>
      <c r="G126" s="199">
        <v>29350</v>
      </c>
      <c r="H126" s="199">
        <v>32600</v>
      </c>
      <c r="I126" s="199">
        <v>35250</v>
      </c>
      <c r="J126" s="199">
        <v>37850</v>
      </c>
      <c r="K126" s="199">
        <v>40450</v>
      </c>
      <c r="L126" s="199">
        <v>43050</v>
      </c>
      <c r="M126" s="284">
        <v>27420</v>
      </c>
      <c r="N126" s="284">
        <v>31320</v>
      </c>
      <c r="O126" s="284">
        <v>35220</v>
      </c>
      <c r="P126" s="284">
        <v>39120</v>
      </c>
      <c r="Q126" s="284">
        <v>42300</v>
      </c>
      <c r="R126" s="284">
        <v>45420</v>
      </c>
      <c r="S126" s="284">
        <v>48540</v>
      </c>
      <c r="T126" s="284">
        <v>51660</v>
      </c>
      <c r="U126" t="s">
        <v>301</v>
      </c>
      <c r="AL126" t="s">
        <v>638</v>
      </c>
      <c r="AM126" t="s">
        <v>288</v>
      </c>
      <c r="AN126">
        <v>1</v>
      </c>
      <c r="AO126" t="s">
        <v>639</v>
      </c>
      <c r="AP126" t="s">
        <v>290</v>
      </c>
      <c r="AQ126">
        <v>245</v>
      </c>
      <c r="AR126" t="s">
        <v>639</v>
      </c>
    </row>
    <row r="127" spans="1:44">
      <c r="A127" t="str">
        <f t="shared" si="1"/>
        <v>On or After 6/9/2019Jim Hogg</v>
      </c>
      <c r="B127" t="s">
        <v>642</v>
      </c>
      <c r="C127" t="s">
        <v>181</v>
      </c>
      <c r="D127">
        <v>45000</v>
      </c>
      <c r="E127" s="199">
        <v>20550</v>
      </c>
      <c r="F127" s="199">
        <v>23500</v>
      </c>
      <c r="G127" s="199">
        <v>26450</v>
      </c>
      <c r="H127" s="199">
        <v>29350</v>
      </c>
      <c r="I127" s="199">
        <v>31700</v>
      </c>
      <c r="J127" s="199">
        <v>34050</v>
      </c>
      <c r="K127" s="199">
        <v>36400</v>
      </c>
      <c r="L127" s="199">
        <v>38750</v>
      </c>
      <c r="M127" s="284">
        <v>24660</v>
      </c>
      <c r="N127" s="284">
        <v>28200</v>
      </c>
      <c r="O127" s="284">
        <v>31740</v>
      </c>
      <c r="P127" s="284">
        <v>35220</v>
      </c>
      <c r="Q127" s="284">
        <v>38040</v>
      </c>
      <c r="R127" s="284">
        <v>40860</v>
      </c>
      <c r="S127" s="284">
        <v>43680</v>
      </c>
      <c r="T127" s="284">
        <v>46500</v>
      </c>
      <c r="U127" t="s">
        <v>301</v>
      </c>
      <c r="AL127" t="s">
        <v>641</v>
      </c>
      <c r="AM127" t="s">
        <v>288</v>
      </c>
      <c r="AN127">
        <v>0</v>
      </c>
      <c r="AO127" t="s">
        <v>642</v>
      </c>
      <c r="AP127" t="s">
        <v>290</v>
      </c>
      <c r="AQ127">
        <v>247</v>
      </c>
      <c r="AR127" t="s">
        <v>642</v>
      </c>
    </row>
    <row r="128" spans="1:44">
      <c r="A128" t="str">
        <f t="shared" si="1"/>
        <v>On or After 6/9/2019Jim Wells</v>
      </c>
      <c r="B128" t="s">
        <v>645</v>
      </c>
      <c r="C128" t="s">
        <v>182</v>
      </c>
      <c r="D128">
        <v>56800</v>
      </c>
      <c r="E128" s="199">
        <v>20550</v>
      </c>
      <c r="F128" s="199">
        <v>23500</v>
      </c>
      <c r="G128" s="199">
        <v>26450</v>
      </c>
      <c r="H128" s="199">
        <v>29350</v>
      </c>
      <c r="I128" s="199">
        <v>31700</v>
      </c>
      <c r="J128" s="199">
        <v>34050</v>
      </c>
      <c r="K128" s="199">
        <v>36400</v>
      </c>
      <c r="L128" s="199">
        <v>38750</v>
      </c>
      <c r="M128" s="284">
        <v>24660</v>
      </c>
      <c r="N128" s="284">
        <v>28200</v>
      </c>
      <c r="O128" s="284">
        <v>31740</v>
      </c>
      <c r="P128" s="284">
        <v>35220</v>
      </c>
      <c r="Q128" s="284">
        <v>38040</v>
      </c>
      <c r="R128" s="284">
        <v>40860</v>
      </c>
      <c r="S128" s="284">
        <v>43680</v>
      </c>
      <c r="T128" s="284">
        <v>46500</v>
      </c>
      <c r="U128" t="s">
        <v>286</v>
      </c>
      <c r="V128" s="199">
        <v>21600</v>
      </c>
      <c r="W128" s="199">
        <v>24650</v>
      </c>
      <c r="X128" s="199">
        <v>27750</v>
      </c>
      <c r="Y128" s="199">
        <v>30800</v>
      </c>
      <c r="Z128" s="199">
        <v>33300</v>
      </c>
      <c r="AA128" s="199">
        <v>35750</v>
      </c>
      <c r="AB128" s="199">
        <v>38200</v>
      </c>
      <c r="AC128" s="199">
        <v>40700</v>
      </c>
      <c r="AD128" s="284">
        <v>25920</v>
      </c>
      <c r="AE128" s="284">
        <v>29580</v>
      </c>
      <c r="AF128" s="284">
        <v>33300</v>
      </c>
      <c r="AG128" s="284">
        <v>36960</v>
      </c>
      <c r="AH128" s="284">
        <v>39960</v>
      </c>
      <c r="AI128" s="284">
        <v>42900</v>
      </c>
      <c r="AJ128" s="284">
        <v>45840</v>
      </c>
      <c r="AK128" s="284">
        <v>48840</v>
      </c>
      <c r="AL128" t="s">
        <v>644</v>
      </c>
      <c r="AM128" t="s">
        <v>288</v>
      </c>
      <c r="AN128">
        <v>0</v>
      </c>
      <c r="AO128" t="s">
        <v>645</v>
      </c>
      <c r="AP128" t="s">
        <v>290</v>
      </c>
      <c r="AQ128">
        <v>249</v>
      </c>
      <c r="AR128" t="s">
        <v>645</v>
      </c>
    </row>
    <row r="129" spans="1:44">
      <c r="A129" t="str">
        <f t="shared" si="1"/>
        <v>On or After 6/9/2019Johnson</v>
      </c>
      <c r="B129" t="s">
        <v>648</v>
      </c>
      <c r="C129" t="s">
        <v>46</v>
      </c>
      <c r="D129">
        <v>76000</v>
      </c>
      <c r="E129" s="199">
        <v>26600</v>
      </c>
      <c r="F129" s="199">
        <v>30400</v>
      </c>
      <c r="G129" s="199">
        <v>34200</v>
      </c>
      <c r="H129" s="199">
        <v>38000</v>
      </c>
      <c r="I129" s="199">
        <v>41050</v>
      </c>
      <c r="J129" s="199">
        <v>44100</v>
      </c>
      <c r="K129" s="199">
        <v>47150</v>
      </c>
      <c r="L129" s="199">
        <v>50200</v>
      </c>
      <c r="M129" s="284">
        <v>31920</v>
      </c>
      <c r="N129" s="284">
        <v>36480</v>
      </c>
      <c r="O129" s="284">
        <v>41040</v>
      </c>
      <c r="P129" s="284">
        <v>45600</v>
      </c>
      <c r="Q129" s="284">
        <v>49260</v>
      </c>
      <c r="R129" s="284">
        <v>52920</v>
      </c>
      <c r="S129" s="284">
        <v>56580</v>
      </c>
      <c r="T129" s="284">
        <v>60240</v>
      </c>
      <c r="U129" t="s">
        <v>301</v>
      </c>
      <c r="AL129" t="s">
        <v>647</v>
      </c>
      <c r="AM129" t="s">
        <v>288</v>
      </c>
      <c r="AN129">
        <v>1</v>
      </c>
      <c r="AO129" t="s">
        <v>648</v>
      </c>
      <c r="AP129" t="s">
        <v>290</v>
      </c>
      <c r="AQ129">
        <v>251</v>
      </c>
      <c r="AR129" t="s">
        <v>648</v>
      </c>
    </row>
    <row r="130" spans="1:44">
      <c r="A130" t="str">
        <f t="shared" si="1"/>
        <v>On or After 6/9/2019Jones</v>
      </c>
      <c r="B130" t="s">
        <v>650</v>
      </c>
      <c r="C130" t="s">
        <v>18</v>
      </c>
      <c r="D130">
        <v>62900</v>
      </c>
      <c r="E130" s="199">
        <v>22050</v>
      </c>
      <c r="F130" s="199">
        <v>25200</v>
      </c>
      <c r="G130" s="199">
        <v>28350</v>
      </c>
      <c r="H130" s="199">
        <v>31450</v>
      </c>
      <c r="I130" s="199">
        <v>34000</v>
      </c>
      <c r="J130" s="199">
        <v>36500</v>
      </c>
      <c r="K130" s="199">
        <v>39000</v>
      </c>
      <c r="L130" s="199">
        <v>41550</v>
      </c>
      <c r="M130" s="284">
        <v>26460</v>
      </c>
      <c r="N130" s="284">
        <v>30240</v>
      </c>
      <c r="O130" s="284">
        <v>34020</v>
      </c>
      <c r="P130" s="284">
        <v>37740</v>
      </c>
      <c r="Q130" s="284">
        <v>40800</v>
      </c>
      <c r="R130" s="284">
        <v>43800</v>
      </c>
      <c r="S130" s="284">
        <v>46800</v>
      </c>
      <c r="T130" s="284">
        <v>49860</v>
      </c>
      <c r="U130" t="s">
        <v>286</v>
      </c>
      <c r="V130" s="199">
        <v>22400</v>
      </c>
      <c r="W130" s="199">
        <v>25600</v>
      </c>
      <c r="X130" s="199">
        <v>28800</v>
      </c>
      <c r="Y130" s="199">
        <v>31950</v>
      </c>
      <c r="Z130" s="199">
        <v>34550</v>
      </c>
      <c r="AA130" s="199">
        <v>37100</v>
      </c>
      <c r="AB130" s="199">
        <v>39650</v>
      </c>
      <c r="AC130" s="199">
        <v>42200</v>
      </c>
      <c r="AD130" s="284">
        <v>26880</v>
      </c>
      <c r="AE130" s="284">
        <v>30720</v>
      </c>
      <c r="AF130" s="284">
        <v>34560</v>
      </c>
      <c r="AG130" s="284">
        <v>38340</v>
      </c>
      <c r="AH130" s="284">
        <v>41460</v>
      </c>
      <c r="AI130" s="284">
        <v>44520</v>
      </c>
      <c r="AJ130" s="284">
        <v>47580</v>
      </c>
      <c r="AK130" s="284">
        <v>50640</v>
      </c>
      <c r="AL130" t="s">
        <v>649</v>
      </c>
      <c r="AM130" t="s">
        <v>288</v>
      </c>
      <c r="AN130">
        <v>1</v>
      </c>
      <c r="AO130" t="s">
        <v>650</v>
      </c>
      <c r="AP130" t="s">
        <v>290</v>
      </c>
      <c r="AQ130">
        <v>253</v>
      </c>
      <c r="AR130" t="s">
        <v>650</v>
      </c>
    </row>
    <row r="131" spans="1:44">
      <c r="A131" t="str">
        <f t="shared" si="1"/>
        <v>On or After 6/9/2019Karnes</v>
      </c>
      <c r="B131" t="s">
        <v>653</v>
      </c>
      <c r="C131" t="s">
        <v>183</v>
      </c>
      <c r="D131">
        <v>62000</v>
      </c>
      <c r="E131" s="199">
        <v>21700</v>
      </c>
      <c r="F131" s="199">
        <v>24800</v>
      </c>
      <c r="G131" s="199">
        <v>27900</v>
      </c>
      <c r="H131" s="199">
        <v>31000</v>
      </c>
      <c r="I131" s="199">
        <v>33500</v>
      </c>
      <c r="J131" s="199">
        <v>36000</v>
      </c>
      <c r="K131" s="199">
        <v>38450</v>
      </c>
      <c r="L131" s="199">
        <v>40950</v>
      </c>
      <c r="M131" s="284">
        <v>26040</v>
      </c>
      <c r="N131" s="284">
        <v>29760</v>
      </c>
      <c r="O131" s="284">
        <v>33480</v>
      </c>
      <c r="P131" s="284">
        <v>37200</v>
      </c>
      <c r="Q131" s="284">
        <v>40200</v>
      </c>
      <c r="R131" s="284">
        <v>43200</v>
      </c>
      <c r="S131" s="284">
        <v>46140</v>
      </c>
      <c r="T131" s="284">
        <v>49140</v>
      </c>
      <c r="U131" t="s">
        <v>286</v>
      </c>
      <c r="V131" s="199">
        <v>26050</v>
      </c>
      <c r="W131" s="199">
        <v>29750</v>
      </c>
      <c r="X131" s="199">
        <v>33450</v>
      </c>
      <c r="Y131" s="199">
        <v>37150</v>
      </c>
      <c r="Z131" s="199">
        <v>40150</v>
      </c>
      <c r="AA131" s="199">
        <v>43100</v>
      </c>
      <c r="AB131" s="199">
        <v>46100</v>
      </c>
      <c r="AC131" s="199">
        <v>49050</v>
      </c>
      <c r="AD131" s="284">
        <v>31260</v>
      </c>
      <c r="AE131" s="284">
        <v>35700</v>
      </c>
      <c r="AF131" s="284">
        <v>40140</v>
      </c>
      <c r="AG131" s="284">
        <v>44580</v>
      </c>
      <c r="AH131" s="284">
        <v>48180</v>
      </c>
      <c r="AI131" s="284">
        <v>51720</v>
      </c>
      <c r="AJ131" s="284">
        <v>55320</v>
      </c>
      <c r="AK131" s="284">
        <v>58860</v>
      </c>
      <c r="AL131" t="s">
        <v>652</v>
      </c>
      <c r="AM131" t="s">
        <v>288</v>
      </c>
      <c r="AN131">
        <v>0</v>
      </c>
      <c r="AO131" t="s">
        <v>653</v>
      </c>
      <c r="AP131" t="s">
        <v>290</v>
      </c>
      <c r="AQ131">
        <v>255</v>
      </c>
      <c r="AR131" t="s">
        <v>653</v>
      </c>
    </row>
    <row r="132" spans="1:44">
      <c r="A132" t="str">
        <f t="shared" si="1"/>
        <v>On or After 6/9/2019Kaufman</v>
      </c>
      <c r="B132" t="s">
        <v>655</v>
      </c>
      <c r="C132" t="s">
        <v>47</v>
      </c>
      <c r="D132">
        <v>83100</v>
      </c>
      <c r="E132" s="199">
        <v>29100</v>
      </c>
      <c r="F132" s="199">
        <v>33250</v>
      </c>
      <c r="G132" s="199">
        <v>37400</v>
      </c>
      <c r="H132" s="199">
        <v>41550</v>
      </c>
      <c r="I132" s="199">
        <v>44900</v>
      </c>
      <c r="J132" s="199">
        <v>48200</v>
      </c>
      <c r="K132" s="199">
        <v>51550</v>
      </c>
      <c r="L132" s="199">
        <v>54850</v>
      </c>
      <c r="M132" s="284">
        <v>34920</v>
      </c>
      <c r="N132" s="284">
        <v>39900</v>
      </c>
      <c r="O132" s="284">
        <v>44880</v>
      </c>
      <c r="P132" s="284">
        <v>49860</v>
      </c>
      <c r="Q132" s="284">
        <v>53880</v>
      </c>
      <c r="R132" s="284">
        <v>57840</v>
      </c>
      <c r="S132" s="284">
        <v>61860</v>
      </c>
      <c r="T132" s="284">
        <v>65820</v>
      </c>
      <c r="U132" t="s">
        <v>286</v>
      </c>
      <c r="V132" s="199">
        <v>29900</v>
      </c>
      <c r="W132" s="199">
        <v>34150</v>
      </c>
      <c r="X132" s="199">
        <v>38400</v>
      </c>
      <c r="Y132" s="199">
        <v>42650</v>
      </c>
      <c r="Z132" s="199">
        <v>46100</v>
      </c>
      <c r="AA132" s="199">
        <v>49500</v>
      </c>
      <c r="AB132" s="199">
        <v>52900</v>
      </c>
      <c r="AC132" s="199">
        <v>56300</v>
      </c>
      <c r="AD132" s="284">
        <v>35880</v>
      </c>
      <c r="AE132" s="284">
        <v>40980</v>
      </c>
      <c r="AF132" s="284">
        <v>46080</v>
      </c>
      <c r="AG132" s="284">
        <v>51180</v>
      </c>
      <c r="AH132" s="284">
        <v>55320</v>
      </c>
      <c r="AI132" s="284">
        <v>59400</v>
      </c>
      <c r="AJ132" s="284">
        <v>63480</v>
      </c>
      <c r="AK132" s="284">
        <v>67560</v>
      </c>
      <c r="AL132" t="s">
        <v>654</v>
      </c>
      <c r="AM132" t="s">
        <v>288</v>
      </c>
      <c r="AN132">
        <v>1</v>
      </c>
      <c r="AO132" t="s">
        <v>655</v>
      </c>
      <c r="AP132" t="s">
        <v>290</v>
      </c>
      <c r="AQ132">
        <v>257</v>
      </c>
      <c r="AR132" t="s">
        <v>655</v>
      </c>
    </row>
    <row r="133" spans="1:44">
      <c r="A133" t="str">
        <f t="shared" ref="A133:A196" si="2">CONCATENATE($B$2,C133)</f>
        <v>On or After 6/9/2019Kendall</v>
      </c>
      <c r="B133" t="s">
        <v>658</v>
      </c>
      <c r="C133" t="s">
        <v>184</v>
      </c>
      <c r="D133">
        <v>93700</v>
      </c>
      <c r="E133" s="199">
        <v>32800</v>
      </c>
      <c r="F133" s="199">
        <v>37500</v>
      </c>
      <c r="G133" s="199">
        <v>42200</v>
      </c>
      <c r="H133" s="199">
        <v>46850</v>
      </c>
      <c r="I133" s="199">
        <v>50600</v>
      </c>
      <c r="J133" s="199">
        <v>54350</v>
      </c>
      <c r="K133" s="199">
        <v>58100</v>
      </c>
      <c r="L133" s="199">
        <v>61850</v>
      </c>
      <c r="M133" s="284">
        <v>39360</v>
      </c>
      <c r="N133" s="284">
        <v>45000</v>
      </c>
      <c r="O133" s="284">
        <v>50640</v>
      </c>
      <c r="P133" s="284">
        <v>56220</v>
      </c>
      <c r="Q133" s="284">
        <v>60720</v>
      </c>
      <c r="R133" s="284">
        <v>65220</v>
      </c>
      <c r="S133" s="284">
        <v>69720</v>
      </c>
      <c r="T133" s="284">
        <v>74220</v>
      </c>
      <c r="U133" t="s">
        <v>301</v>
      </c>
      <c r="AL133" t="s">
        <v>657</v>
      </c>
      <c r="AM133" t="s">
        <v>288</v>
      </c>
      <c r="AN133">
        <v>1</v>
      </c>
      <c r="AO133" t="s">
        <v>658</v>
      </c>
      <c r="AP133" t="s">
        <v>290</v>
      </c>
      <c r="AQ133">
        <v>259</v>
      </c>
      <c r="AR133" t="s">
        <v>658</v>
      </c>
    </row>
    <row r="134" spans="1:44">
      <c r="A134" t="str">
        <f t="shared" si="2"/>
        <v>On or After 6/9/2019Kenedy</v>
      </c>
      <c r="B134" t="s">
        <v>661</v>
      </c>
      <c r="C134" t="s">
        <v>185</v>
      </c>
      <c r="D134">
        <v>56300</v>
      </c>
      <c r="E134" s="199">
        <v>20550</v>
      </c>
      <c r="F134" s="199">
        <v>23500</v>
      </c>
      <c r="G134" s="199">
        <v>26450</v>
      </c>
      <c r="H134" s="199">
        <v>29350</v>
      </c>
      <c r="I134" s="199">
        <v>31700</v>
      </c>
      <c r="J134" s="199">
        <v>34050</v>
      </c>
      <c r="K134" s="199">
        <v>36400</v>
      </c>
      <c r="L134" s="199">
        <v>38750</v>
      </c>
      <c r="M134" s="284">
        <v>24660</v>
      </c>
      <c r="N134" s="284">
        <v>28200</v>
      </c>
      <c r="O134" s="284">
        <v>31740</v>
      </c>
      <c r="P134" s="284">
        <v>35220</v>
      </c>
      <c r="Q134" s="284">
        <v>38040</v>
      </c>
      <c r="R134" s="284">
        <v>40860</v>
      </c>
      <c r="S134" s="284">
        <v>43680</v>
      </c>
      <c r="T134" s="284">
        <v>46500</v>
      </c>
      <c r="U134" t="s">
        <v>286</v>
      </c>
      <c r="V134" s="199">
        <v>29200</v>
      </c>
      <c r="W134" s="199">
        <v>33400</v>
      </c>
      <c r="X134" s="199">
        <v>37550</v>
      </c>
      <c r="Y134" s="199">
        <v>41700</v>
      </c>
      <c r="Z134" s="199">
        <v>45050</v>
      </c>
      <c r="AA134" s="199">
        <v>48400</v>
      </c>
      <c r="AB134" s="199">
        <v>51750</v>
      </c>
      <c r="AC134" s="199">
        <v>55050</v>
      </c>
      <c r="AD134" s="284">
        <v>35040</v>
      </c>
      <c r="AE134" s="284">
        <v>40080</v>
      </c>
      <c r="AF134" s="284">
        <v>45060</v>
      </c>
      <c r="AG134" s="284">
        <v>50040</v>
      </c>
      <c r="AH134" s="284">
        <v>54060</v>
      </c>
      <c r="AI134" s="284">
        <v>58080</v>
      </c>
      <c r="AJ134" s="284">
        <v>62100</v>
      </c>
      <c r="AK134" s="284">
        <v>66060</v>
      </c>
      <c r="AL134" t="s">
        <v>660</v>
      </c>
      <c r="AM134" t="s">
        <v>288</v>
      </c>
      <c r="AN134">
        <v>0</v>
      </c>
      <c r="AO134" t="s">
        <v>661</v>
      </c>
      <c r="AP134" t="s">
        <v>290</v>
      </c>
      <c r="AQ134">
        <v>261</v>
      </c>
      <c r="AR134" t="s">
        <v>661</v>
      </c>
    </row>
    <row r="135" spans="1:44">
      <c r="A135" t="str">
        <f t="shared" si="2"/>
        <v>On or After 6/9/2019Kent</v>
      </c>
      <c r="B135" t="s">
        <v>664</v>
      </c>
      <c r="C135" t="s">
        <v>186</v>
      </c>
      <c r="D135">
        <v>67700</v>
      </c>
      <c r="E135" s="199">
        <v>23700</v>
      </c>
      <c r="F135" s="199">
        <v>27100</v>
      </c>
      <c r="G135" s="199">
        <v>30500</v>
      </c>
      <c r="H135" s="199">
        <v>33850</v>
      </c>
      <c r="I135" s="199">
        <v>36600</v>
      </c>
      <c r="J135" s="199">
        <v>39300</v>
      </c>
      <c r="K135" s="199">
        <v>42000</v>
      </c>
      <c r="L135" s="199">
        <v>44700</v>
      </c>
      <c r="M135" s="284">
        <v>28440</v>
      </c>
      <c r="N135" s="284">
        <v>32520</v>
      </c>
      <c r="O135" s="284">
        <v>36600</v>
      </c>
      <c r="P135" s="284">
        <v>40620</v>
      </c>
      <c r="Q135" s="284">
        <v>43920</v>
      </c>
      <c r="R135" s="284">
        <v>47160</v>
      </c>
      <c r="S135" s="284">
        <v>50400</v>
      </c>
      <c r="T135" s="284">
        <v>53640</v>
      </c>
      <c r="U135" t="s">
        <v>286</v>
      </c>
      <c r="V135" s="199">
        <v>24800</v>
      </c>
      <c r="W135" s="199">
        <v>28350</v>
      </c>
      <c r="X135" s="199">
        <v>31900</v>
      </c>
      <c r="Y135" s="199">
        <v>35400</v>
      </c>
      <c r="Z135" s="199">
        <v>38250</v>
      </c>
      <c r="AA135" s="199">
        <v>41100</v>
      </c>
      <c r="AB135" s="199">
        <v>43900</v>
      </c>
      <c r="AC135" s="199">
        <v>46750</v>
      </c>
      <c r="AD135" s="284">
        <v>29760</v>
      </c>
      <c r="AE135" s="284">
        <v>34020</v>
      </c>
      <c r="AF135" s="284">
        <v>38280</v>
      </c>
      <c r="AG135" s="284">
        <v>42480</v>
      </c>
      <c r="AH135" s="284">
        <v>45900</v>
      </c>
      <c r="AI135" s="284">
        <v>49320</v>
      </c>
      <c r="AJ135" s="284">
        <v>52680</v>
      </c>
      <c r="AK135" s="284">
        <v>56100</v>
      </c>
      <c r="AL135" t="s">
        <v>663</v>
      </c>
      <c r="AM135" t="s">
        <v>288</v>
      </c>
      <c r="AN135">
        <v>0</v>
      </c>
      <c r="AO135" t="s">
        <v>664</v>
      </c>
      <c r="AP135" t="s">
        <v>290</v>
      </c>
      <c r="AQ135">
        <v>263</v>
      </c>
      <c r="AR135" t="s">
        <v>664</v>
      </c>
    </row>
    <row r="136" spans="1:44">
      <c r="A136" t="str">
        <f t="shared" si="2"/>
        <v>On or After 6/9/2019Kerr</v>
      </c>
      <c r="B136" t="s">
        <v>667</v>
      </c>
      <c r="C136" t="s">
        <v>187</v>
      </c>
      <c r="D136">
        <v>57700</v>
      </c>
      <c r="E136" s="199">
        <v>20550</v>
      </c>
      <c r="F136" s="199">
        <v>23500</v>
      </c>
      <c r="G136" s="199">
        <v>26450</v>
      </c>
      <c r="H136" s="199">
        <v>29350</v>
      </c>
      <c r="I136" s="199">
        <v>31700</v>
      </c>
      <c r="J136" s="199">
        <v>34050</v>
      </c>
      <c r="K136" s="199">
        <v>36400</v>
      </c>
      <c r="L136" s="199">
        <v>38750</v>
      </c>
      <c r="M136" s="284">
        <v>24660</v>
      </c>
      <c r="N136" s="284">
        <v>28200</v>
      </c>
      <c r="O136" s="284">
        <v>31740</v>
      </c>
      <c r="P136" s="284">
        <v>35220</v>
      </c>
      <c r="Q136" s="284">
        <v>38040</v>
      </c>
      <c r="R136" s="284">
        <v>40860</v>
      </c>
      <c r="S136" s="284">
        <v>43680</v>
      </c>
      <c r="T136" s="284">
        <v>46500</v>
      </c>
      <c r="U136" t="s">
        <v>286</v>
      </c>
      <c r="V136" s="199">
        <v>20900</v>
      </c>
      <c r="W136" s="199">
        <v>23850</v>
      </c>
      <c r="X136" s="199">
        <v>26850</v>
      </c>
      <c r="Y136" s="199">
        <v>29800</v>
      </c>
      <c r="Z136" s="199">
        <v>32200</v>
      </c>
      <c r="AA136" s="199">
        <v>34600</v>
      </c>
      <c r="AB136" s="199">
        <v>37000</v>
      </c>
      <c r="AC136" s="199">
        <v>39350</v>
      </c>
      <c r="AD136" s="284">
        <v>25080</v>
      </c>
      <c r="AE136" s="284">
        <v>28620</v>
      </c>
      <c r="AF136" s="284">
        <v>32220</v>
      </c>
      <c r="AG136" s="284">
        <v>35760</v>
      </c>
      <c r="AH136" s="284">
        <v>38640</v>
      </c>
      <c r="AI136" s="284">
        <v>41520</v>
      </c>
      <c r="AJ136" s="284">
        <v>44400</v>
      </c>
      <c r="AK136" s="284">
        <v>47220</v>
      </c>
      <c r="AL136" t="s">
        <v>666</v>
      </c>
      <c r="AM136" t="s">
        <v>288</v>
      </c>
      <c r="AN136">
        <v>0</v>
      </c>
      <c r="AO136" t="s">
        <v>667</v>
      </c>
      <c r="AP136" t="s">
        <v>290</v>
      </c>
      <c r="AQ136">
        <v>265</v>
      </c>
      <c r="AR136" t="s">
        <v>667</v>
      </c>
    </row>
    <row r="137" spans="1:44">
      <c r="A137" t="str">
        <f t="shared" si="2"/>
        <v>On or After 6/9/2019Kimble</v>
      </c>
      <c r="B137" t="s">
        <v>670</v>
      </c>
      <c r="C137" t="s">
        <v>188</v>
      </c>
      <c r="D137">
        <v>54800</v>
      </c>
      <c r="E137" s="199">
        <v>20550</v>
      </c>
      <c r="F137" s="199">
        <v>23500</v>
      </c>
      <c r="G137" s="199">
        <v>26450</v>
      </c>
      <c r="H137" s="199">
        <v>29350</v>
      </c>
      <c r="I137" s="199">
        <v>31700</v>
      </c>
      <c r="J137" s="199">
        <v>34050</v>
      </c>
      <c r="K137" s="199">
        <v>36400</v>
      </c>
      <c r="L137" s="199">
        <v>38750</v>
      </c>
      <c r="M137" s="284">
        <v>24660</v>
      </c>
      <c r="N137" s="284">
        <v>28200</v>
      </c>
      <c r="O137" s="284">
        <v>31740</v>
      </c>
      <c r="P137" s="284">
        <v>35220</v>
      </c>
      <c r="Q137" s="284">
        <v>38040</v>
      </c>
      <c r="R137" s="284">
        <v>40860</v>
      </c>
      <c r="S137" s="284">
        <v>43680</v>
      </c>
      <c r="T137" s="284">
        <v>46500</v>
      </c>
      <c r="U137" t="s">
        <v>286</v>
      </c>
      <c r="V137" s="199">
        <v>21500</v>
      </c>
      <c r="W137" s="199">
        <v>24550</v>
      </c>
      <c r="X137" s="199">
        <v>27600</v>
      </c>
      <c r="Y137" s="199">
        <v>30650</v>
      </c>
      <c r="Z137" s="199">
        <v>33150</v>
      </c>
      <c r="AA137" s="199">
        <v>35600</v>
      </c>
      <c r="AB137" s="199">
        <v>38050</v>
      </c>
      <c r="AC137" s="199">
        <v>40500</v>
      </c>
      <c r="AD137" s="284">
        <v>25800</v>
      </c>
      <c r="AE137" s="284">
        <v>29460</v>
      </c>
      <c r="AF137" s="284">
        <v>33120</v>
      </c>
      <c r="AG137" s="284">
        <v>36780</v>
      </c>
      <c r="AH137" s="284">
        <v>39780</v>
      </c>
      <c r="AI137" s="284">
        <v>42720</v>
      </c>
      <c r="AJ137" s="284">
        <v>45660</v>
      </c>
      <c r="AK137" s="284">
        <v>48600</v>
      </c>
      <c r="AL137" t="s">
        <v>669</v>
      </c>
      <c r="AM137" t="s">
        <v>288</v>
      </c>
      <c r="AN137">
        <v>0</v>
      </c>
      <c r="AO137" t="s">
        <v>670</v>
      </c>
      <c r="AP137" t="s">
        <v>290</v>
      </c>
      <c r="AQ137">
        <v>267</v>
      </c>
      <c r="AR137" t="s">
        <v>670</v>
      </c>
    </row>
    <row r="138" spans="1:44">
      <c r="A138" t="str">
        <f t="shared" si="2"/>
        <v>On or After 6/9/2019King</v>
      </c>
      <c r="B138" t="s">
        <v>673</v>
      </c>
      <c r="C138" t="s">
        <v>189</v>
      </c>
      <c r="D138">
        <v>84500</v>
      </c>
      <c r="E138" s="199">
        <v>28700</v>
      </c>
      <c r="F138" s="199">
        <v>32800</v>
      </c>
      <c r="G138" s="199">
        <v>36900</v>
      </c>
      <c r="H138" s="199">
        <v>41000</v>
      </c>
      <c r="I138" s="199">
        <v>44300</v>
      </c>
      <c r="J138" s="199">
        <v>47600</v>
      </c>
      <c r="K138" s="199">
        <v>50850</v>
      </c>
      <c r="L138" s="199">
        <v>54150</v>
      </c>
      <c r="M138" s="284">
        <v>34440</v>
      </c>
      <c r="N138" s="284">
        <v>39360</v>
      </c>
      <c r="O138" s="284">
        <v>44280</v>
      </c>
      <c r="P138" s="284">
        <v>49200</v>
      </c>
      <c r="Q138" s="284">
        <v>53160</v>
      </c>
      <c r="R138" s="284">
        <v>57120</v>
      </c>
      <c r="S138" s="284">
        <v>61020</v>
      </c>
      <c r="T138" s="284">
        <v>64980</v>
      </c>
      <c r="U138" t="s">
        <v>286</v>
      </c>
      <c r="V138" s="199">
        <v>34100</v>
      </c>
      <c r="W138" s="199">
        <v>38950</v>
      </c>
      <c r="X138" s="199">
        <v>43800</v>
      </c>
      <c r="Y138" s="199">
        <v>48650</v>
      </c>
      <c r="Z138" s="199">
        <v>52550</v>
      </c>
      <c r="AA138" s="199">
        <v>56450</v>
      </c>
      <c r="AB138" s="199">
        <v>60350</v>
      </c>
      <c r="AC138" s="199">
        <v>64250</v>
      </c>
      <c r="AD138" s="284">
        <v>40920</v>
      </c>
      <c r="AE138" s="284">
        <v>46740</v>
      </c>
      <c r="AF138" s="284">
        <v>52560</v>
      </c>
      <c r="AG138" s="284">
        <v>58380</v>
      </c>
      <c r="AH138" s="284">
        <v>63060</v>
      </c>
      <c r="AI138" s="284">
        <v>67740</v>
      </c>
      <c r="AJ138" s="284">
        <v>72420</v>
      </c>
      <c r="AK138" s="284">
        <v>77100</v>
      </c>
      <c r="AL138" t="s">
        <v>672</v>
      </c>
      <c r="AM138" t="s">
        <v>288</v>
      </c>
      <c r="AN138">
        <v>0</v>
      </c>
      <c r="AO138" t="s">
        <v>673</v>
      </c>
      <c r="AP138" t="s">
        <v>290</v>
      </c>
      <c r="AQ138">
        <v>269</v>
      </c>
      <c r="AR138" t="s">
        <v>673</v>
      </c>
    </row>
    <row r="139" spans="1:44">
      <c r="A139" t="str">
        <f t="shared" si="2"/>
        <v>On or After 6/9/2019Kinney</v>
      </c>
      <c r="B139" t="s">
        <v>676</v>
      </c>
      <c r="C139" t="s">
        <v>190</v>
      </c>
      <c r="D139">
        <v>46400</v>
      </c>
      <c r="E139" s="199">
        <v>20550</v>
      </c>
      <c r="F139" s="199">
        <v>23500</v>
      </c>
      <c r="G139" s="199">
        <v>26450</v>
      </c>
      <c r="H139" s="199">
        <v>29350</v>
      </c>
      <c r="I139" s="199">
        <v>31700</v>
      </c>
      <c r="J139" s="199">
        <v>34050</v>
      </c>
      <c r="K139" s="199">
        <v>36400</v>
      </c>
      <c r="L139" s="199">
        <v>38750</v>
      </c>
      <c r="M139" s="284">
        <v>24660</v>
      </c>
      <c r="N139" s="284">
        <v>28200</v>
      </c>
      <c r="O139" s="284">
        <v>31740</v>
      </c>
      <c r="P139" s="284">
        <v>35220</v>
      </c>
      <c r="Q139" s="284">
        <v>38040</v>
      </c>
      <c r="R139" s="284">
        <v>40860</v>
      </c>
      <c r="S139" s="284">
        <v>43680</v>
      </c>
      <c r="T139" s="284">
        <v>46500</v>
      </c>
      <c r="U139" t="s">
        <v>301</v>
      </c>
      <c r="AL139" t="s">
        <v>675</v>
      </c>
      <c r="AM139" t="s">
        <v>288</v>
      </c>
      <c r="AN139">
        <v>0</v>
      </c>
      <c r="AO139" t="s">
        <v>676</v>
      </c>
      <c r="AP139" t="s">
        <v>290</v>
      </c>
      <c r="AQ139">
        <v>271</v>
      </c>
      <c r="AR139" t="s">
        <v>676</v>
      </c>
    </row>
    <row r="140" spans="1:44">
      <c r="A140" t="str">
        <f t="shared" si="2"/>
        <v>On or After 6/9/2019Kleberg</v>
      </c>
      <c r="B140" t="s">
        <v>679</v>
      </c>
      <c r="C140" t="s">
        <v>192</v>
      </c>
      <c r="D140">
        <v>55100</v>
      </c>
      <c r="E140" s="199">
        <v>20550</v>
      </c>
      <c r="F140" s="199">
        <v>23500</v>
      </c>
      <c r="G140" s="199">
        <v>26450</v>
      </c>
      <c r="H140" s="199">
        <v>29350</v>
      </c>
      <c r="I140" s="199">
        <v>31700</v>
      </c>
      <c r="J140" s="199">
        <v>34050</v>
      </c>
      <c r="K140" s="199">
        <v>36400</v>
      </c>
      <c r="L140" s="199">
        <v>38750</v>
      </c>
      <c r="M140" s="284">
        <v>24660</v>
      </c>
      <c r="N140" s="284">
        <v>28200</v>
      </c>
      <c r="O140" s="284">
        <v>31740</v>
      </c>
      <c r="P140" s="284">
        <v>35220</v>
      </c>
      <c r="Q140" s="284">
        <v>38040</v>
      </c>
      <c r="R140" s="284">
        <v>40860</v>
      </c>
      <c r="S140" s="284">
        <v>43680</v>
      </c>
      <c r="T140" s="284">
        <v>46500</v>
      </c>
      <c r="U140" t="s">
        <v>286</v>
      </c>
      <c r="V140" s="199">
        <v>21100</v>
      </c>
      <c r="W140" s="199">
        <v>24100</v>
      </c>
      <c r="X140" s="199">
        <v>27100</v>
      </c>
      <c r="Y140" s="199">
        <v>30100</v>
      </c>
      <c r="Z140" s="199">
        <v>32550</v>
      </c>
      <c r="AA140" s="199">
        <v>34950</v>
      </c>
      <c r="AB140" s="199">
        <v>37350</v>
      </c>
      <c r="AC140" s="199">
        <v>39750</v>
      </c>
      <c r="AD140" s="284">
        <v>25320</v>
      </c>
      <c r="AE140" s="284">
        <v>28920</v>
      </c>
      <c r="AF140" s="284">
        <v>32520</v>
      </c>
      <c r="AG140" s="284">
        <v>36120</v>
      </c>
      <c r="AH140" s="284">
        <v>39060</v>
      </c>
      <c r="AI140" s="284">
        <v>41940</v>
      </c>
      <c r="AJ140" s="284">
        <v>44820</v>
      </c>
      <c r="AK140" s="284">
        <v>47700</v>
      </c>
      <c r="AL140" t="s">
        <v>678</v>
      </c>
      <c r="AM140" t="s">
        <v>288</v>
      </c>
      <c r="AN140">
        <v>0</v>
      </c>
      <c r="AO140" t="s">
        <v>679</v>
      </c>
      <c r="AP140" t="s">
        <v>290</v>
      </c>
      <c r="AQ140">
        <v>273</v>
      </c>
      <c r="AR140" t="s">
        <v>679</v>
      </c>
    </row>
    <row r="141" spans="1:44">
      <c r="A141" t="str">
        <f t="shared" si="2"/>
        <v>On or After 6/9/2019Knox</v>
      </c>
      <c r="B141" t="s">
        <v>682</v>
      </c>
      <c r="C141" t="s">
        <v>193</v>
      </c>
      <c r="D141">
        <v>57000</v>
      </c>
      <c r="E141" s="199">
        <v>20550</v>
      </c>
      <c r="F141" s="199">
        <v>23500</v>
      </c>
      <c r="G141" s="199">
        <v>26450</v>
      </c>
      <c r="H141" s="199">
        <v>29350</v>
      </c>
      <c r="I141" s="199">
        <v>31700</v>
      </c>
      <c r="J141" s="199">
        <v>34050</v>
      </c>
      <c r="K141" s="199">
        <v>36400</v>
      </c>
      <c r="L141" s="199">
        <v>38750</v>
      </c>
      <c r="M141" s="284">
        <v>24660</v>
      </c>
      <c r="N141" s="284">
        <v>28200</v>
      </c>
      <c r="O141" s="284">
        <v>31740</v>
      </c>
      <c r="P141" s="284">
        <v>35220</v>
      </c>
      <c r="Q141" s="284">
        <v>38040</v>
      </c>
      <c r="R141" s="284">
        <v>40860</v>
      </c>
      <c r="S141" s="284">
        <v>43680</v>
      </c>
      <c r="T141" s="284">
        <v>46500</v>
      </c>
      <c r="U141" t="s">
        <v>286</v>
      </c>
      <c r="V141" s="199">
        <v>23100</v>
      </c>
      <c r="W141" s="199">
        <v>26400</v>
      </c>
      <c r="X141" s="199">
        <v>29700</v>
      </c>
      <c r="Y141" s="199">
        <v>32950</v>
      </c>
      <c r="Z141" s="199">
        <v>35600</v>
      </c>
      <c r="AA141" s="199">
        <v>38250</v>
      </c>
      <c r="AB141" s="199">
        <v>40900</v>
      </c>
      <c r="AC141" s="199">
        <v>43500</v>
      </c>
      <c r="AD141" s="284">
        <v>27720</v>
      </c>
      <c r="AE141" s="284">
        <v>31680</v>
      </c>
      <c r="AF141" s="284">
        <v>35640</v>
      </c>
      <c r="AG141" s="284">
        <v>39540</v>
      </c>
      <c r="AH141" s="284">
        <v>42720</v>
      </c>
      <c r="AI141" s="284">
        <v>45900</v>
      </c>
      <c r="AJ141" s="284">
        <v>49080</v>
      </c>
      <c r="AK141" s="284">
        <v>52200</v>
      </c>
      <c r="AL141" t="s">
        <v>681</v>
      </c>
      <c r="AM141" t="s">
        <v>288</v>
      </c>
      <c r="AN141">
        <v>0</v>
      </c>
      <c r="AO141" t="s">
        <v>682</v>
      </c>
      <c r="AP141" t="s">
        <v>290</v>
      </c>
      <c r="AQ141">
        <v>275</v>
      </c>
      <c r="AR141" t="s">
        <v>682</v>
      </c>
    </row>
    <row r="142" spans="1:44">
      <c r="A142" t="str">
        <f t="shared" si="2"/>
        <v>On or After 6/9/2019Lamar</v>
      </c>
      <c r="B142" t="s">
        <v>685</v>
      </c>
      <c r="C142" t="s">
        <v>196</v>
      </c>
      <c r="D142">
        <v>54100</v>
      </c>
      <c r="E142" s="199">
        <v>20550</v>
      </c>
      <c r="F142" s="199">
        <v>23500</v>
      </c>
      <c r="G142" s="199">
        <v>26450</v>
      </c>
      <c r="H142" s="199">
        <v>29350</v>
      </c>
      <c r="I142" s="199">
        <v>31700</v>
      </c>
      <c r="J142" s="199">
        <v>34050</v>
      </c>
      <c r="K142" s="199">
        <v>36400</v>
      </c>
      <c r="L142" s="199">
        <v>38750</v>
      </c>
      <c r="M142" s="284">
        <v>24660</v>
      </c>
      <c r="N142" s="284">
        <v>28200</v>
      </c>
      <c r="O142" s="284">
        <v>31740</v>
      </c>
      <c r="P142" s="284">
        <v>35220</v>
      </c>
      <c r="Q142" s="284">
        <v>38040</v>
      </c>
      <c r="R142" s="284">
        <v>40860</v>
      </c>
      <c r="S142" s="284">
        <v>43680</v>
      </c>
      <c r="T142" s="284">
        <v>46500</v>
      </c>
      <c r="U142" t="s">
        <v>301</v>
      </c>
      <c r="AL142" t="s">
        <v>684</v>
      </c>
      <c r="AM142" t="s">
        <v>288</v>
      </c>
      <c r="AN142">
        <v>0</v>
      </c>
      <c r="AO142" t="s">
        <v>685</v>
      </c>
      <c r="AP142" t="s">
        <v>290</v>
      </c>
      <c r="AQ142">
        <v>277</v>
      </c>
      <c r="AR142" t="s">
        <v>685</v>
      </c>
    </row>
    <row r="143" spans="1:44">
      <c r="A143" t="str">
        <f t="shared" si="2"/>
        <v>On or After 6/9/2019Lamb</v>
      </c>
      <c r="B143" t="s">
        <v>688</v>
      </c>
      <c r="C143" t="s">
        <v>197</v>
      </c>
      <c r="D143">
        <v>53800</v>
      </c>
      <c r="E143" s="199">
        <v>20550</v>
      </c>
      <c r="F143" s="199">
        <v>23500</v>
      </c>
      <c r="G143" s="199">
        <v>26450</v>
      </c>
      <c r="H143" s="199">
        <v>29350</v>
      </c>
      <c r="I143" s="199">
        <v>31700</v>
      </c>
      <c r="J143" s="199">
        <v>34050</v>
      </c>
      <c r="K143" s="199">
        <v>36400</v>
      </c>
      <c r="L143" s="199">
        <v>38750</v>
      </c>
      <c r="M143" s="284">
        <v>24660</v>
      </c>
      <c r="N143" s="284">
        <v>28200</v>
      </c>
      <c r="O143" s="284">
        <v>31740</v>
      </c>
      <c r="P143" s="284">
        <v>35220</v>
      </c>
      <c r="Q143" s="284">
        <v>38040</v>
      </c>
      <c r="R143" s="284">
        <v>40860</v>
      </c>
      <c r="S143" s="284">
        <v>43680</v>
      </c>
      <c r="T143" s="284">
        <v>46500</v>
      </c>
      <c r="U143" t="s">
        <v>286</v>
      </c>
      <c r="V143" s="199">
        <v>21800</v>
      </c>
      <c r="W143" s="199">
        <v>24900</v>
      </c>
      <c r="X143" s="199">
        <v>28000</v>
      </c>
      <c r="Y143" s="199">
        <v>31100</v>
      </c>
      <c r="Z143" s="199">
        <v>33600</v>
      </c>
      <c r="AA143" s="199">
        <v>36100</v>
      </c>
      <c r="AB143" s="199">
        <v>38600</v>
      </c>
      <c r="AC143" s="199">
        <v>41100</v>
      </c>
      <c r="AD143" s="284">
        <v>26160</v>
      </c>
      <c r="AE143" s="284">
        <v>29880</v>
      </c>
      <c r="AF143" s="284">
        <v>33600</v>
      </c>
      <c r="AG143" s="284">
        <v>37320</v>
      </c>
      <c r="AH143" s="284">
        <v>40320</v>
      </c>
      <c r="AI143" s="284">
        <v>43320</v>
      </c>
      <c r="AJ143" s="284">
        <v>46320</v>
      </c>
      <c r="AK143" s="284">
        <v>49320</v>
      </c>
      <c r="AL143" t="s">
        <v>687</v>
      </c>
      <c r="AM143" t="s">
        <v>288</v>
      </c>
      <c r="AN143">
        <v>0</v>
      </c>
      <c r="AO143" t="s">
        <v>688</v>
      </c>
      <c r="AP143" t="s">
        <v>290</v>
      </c>
      <c r="AQ143">
        <v>279</v>
      </c>
      <c r="AR143" t="s">
        <v>688</v>
      </c>
    </row>
    <row r="144" spans="1:44">
      <c r="A144" t="str">
        <f t="shared" si="2"/>
        <v>On or After 6/9/2019Lampasas</v>
      </c>
      <c r="B144" t="s">
        <v>691</v>
      </c>
      <c r="C144" t="s">
        <v>198</v>
      </c>
      <c r="D144">
        <v>64700</v>
      </c>
      <c r="E144" s="199">
        <v>22650</v>
      </c>
      <c r="F144" s="199">
        <v>25900</v>
      </c>
      <c r="G144" s="199">
        <v>29150</v>
      </c>
      <c r="H144" s="199">
        <v>32350</v>
      </c>
      <c r="I144" s="199">
        <v>34950</v>
      </c>
      <c r="J144" s="199">
        <v>37550</v>
      </c>
      <c r="K144" s="199">
        <v>40150</v>
      </c>
      <c r="L144" s="199">
        <v>42750</v>
      </c>
      <c r="M144" s="284">
        <v>27180</v>
      </c>
      <c r="N144" s="284">
        <v>31080</v>
      </c>
      <c r="O144" s="284">
        <v>34980</v>
      </c>
      <c r="P144" s="284">
        <v>38820</v>
      </c>
      <c r="Q144" s="284">
        <v>41940</v>
      </c>
      <c r="R144" s="284">
        <v>45060</v>
      </c>
      <c r="S144" s="284">
        <v>48180</v>
      </c>
      <c r="T144" s="284">
        <v>51300</v>
      </c>
      <c r="U144" t="s">
        <v>301</v>
      </c>
      <c r="AL144" t="s">
        <v>690</v>
      </c>
      <c r="AM144" t="s">
        <v>288</v>
      </c>
      <c r="AN144">
        <v>1</v>
      </c>
      <c r="AO144" t="s">
        <v>691</v>
      </c>
      <c r="AP144" t="s">
        <v>290</v>
      </c>
      <c r="AQ144">
        <v>281</v>
      </c>
      <c r="AR144" t="s">
        <v>691</v>
      </c>
    </row>
    <row r="145" spans="1:44">
      <c r="A145" t="str">
        <f t="shared" si="2"/>
        <v>On or After 6/9/2019La Salle</v>
      </c>
      <c r="B145" t="s">
        <v>694</v>
      </c>
      <c r="C145" t="s">
        <v>194</v>
      </c>
      <c r="D145">
        <v>47900</v>
      </c>
      <c r="E145" s="199">
        <v>20550</v>
      </c>
      <c r="F145" s="199">
        <v>23500</v>
      </c>
      <c r="G145" s="199">
        <v>26450</v>
      </c>
      <c r="H145" s="199">
        <v>29350</v>
      </c>
      <c r="I145" s="199">
        <v>31700</v>
      </c>
      <c r="J145" s="199">
        <v>34050</v>
      </c>
      <c r="K145" s="199">
        <v>36400</v>
      </c>
      <c r="L145" s="199">
        <v>38750</v>
      </c>
      <c r="M145" s="284">
        <v>24660</v>
      </c>
      <c r="N145" s="284">
        <v>28200</v>
      </c>
      <c r="O145" s="284">
        <v>31740</v>
      </c>
      <c r="P145" s="284">
        <v>35220</v>
      </c>
      <c r="Q145" s="284">
        <v>38040</v>
      </c>
      <c r="R145" s="284">
        <v>40860</v>
      </c>
      <c r="S145" s="284">
        <v>43680</v>
      </c>
      <c r="T145" s="284">
        <v>46500</v>
      </c>
      <c r="U145" t="s">
        <v>286</v>
      </c>
      <c r="V145" s="199">
        <v>22250</v>
      </c>
      <c r="W145" s="199">
        <v>25400</v>
      </c>
      <c r="X145" s="199">
        <v>28600</v>
      </c>
      <c r="Y145" s="199">
        <v>31750</v>
      </c>
      <c r="Z145" s="199">
        <v>34300</v>
      </c>
      <c r="AA145" s="199">
        <v>36850</v>
      </c>
      <c r="AB145" s="199">
        <v>39400</v>
      </c>
      <c r="AC145" s="199">
        <v>41950</v>
      </c>
      <c r="AD145" s="284">
        <v>26700</v>
      </c>
      <c r="AE145" s="284">
        <v>30480</v>
      </c>
      <c r="AF145" s="284">
        <v>34320</v>
      </c>
      <c r="AG145" s="284">
        <v>38100</v>
      </c>
      <c r="AH145" s="284">
        <v>41160</v>
      </c>
      <c r="AI145" s="284">
        <v>44220</v>
      </c>
      <c r="AJ145" s="284">
        <v>47280</v>
      </c>
      <c r="AK145" s="284">
        <v>50340</v>
      </c>
      <c r="AL145" t="s">
        <v>693</v>
      </c>
      <c r="AM145" t="s">
        <v>288</v>
      </c>
      <c r="AN145">
        <v>0</v>
      </c>
      <c r="AO145" t="s">
        <v>694</v>
      </c>
      <c r="AP145" t="s">
        <v>290</v>
      </c>
      <c r="AQ145">
        <v>283</v>
      </c>
      <c r="AR145" t="s">
        <v>694</v>
      </c>
    </row>
    <row r="146" spans="1:44">
      <c r="A146" t="str">
        <f t="shared" si="2"/>
        <v>On or After 6/9/2019Lavaca</v>
      </c>
      <c r="B146" t="s">
        <v>697</v>
      </c>
      <c r="C146" t="s">
        <v>199</v>
      </c>
      <c r="D146">
        <v>60000</v>
      </c>
      <c r="E146" s="199">
        <v>21000</v>
      </c>
      <c r="F146" s="199">
        <v>24000</v>
      </c>
      <c r="G146" s="199">
        <v>27000</v>
      </c>
      <c r="H146" s="199">
        <v>30000</v>
      </c>
      <c r="I146" s="199">
        <v>32400</v>
      </c>
      <c r="J146" s="199">
        <v>34800</v>
      </c>
      <c r="K146" s="199">
        <v>37200</v>
      </c>
      <c r="L146" s="199">
        <v>39600</v>
      </c>
      <c r="M146" s="284">
        <v>25200</v>
      </c>
      <c r="N146" s="284">
        <v>28800</v>
      </c>
      <c r="O146" s="284">
        <v>32400</v>
      </c>
      <c r="P146" s="284">
        <v>36000</v>
      </c>
      <c r="Q146" s="284">
        <v>38880</v>
      </c>
      <c r="R146" s="284">
        <v>41760</v>
      </c>
      <c r="S146" s="284">
        <v>44640</v>
      </c>
      <c r="T146" s="284">
        <v>47520</v>
      </c>
      <c r="U146" t="s">
        <v>301</v>
      </c>
      <c r="AL146" t="s">
        <v>696</v>
      </c>
      <c r="AM146" t="s">
        <v>288</v>
      </c>
      <c r="AN146">
        <v>0</v>
      </c>
      <c r="AO146" t="s">
        <v>697</v>
      </c>
      <c r="AP146" t="s">
        <v>290</v>
      </c>
      <c r="AQ146">
        <v>285</v>
      </c>
      <c r="AR146" t="s">
        <v>697</v>
      </c>
    </row>
    <row r="147" spans="1:44">
      <c r="A147" t="str">
        <f t="shared" si="2"/>
        <v>On or After 6/9/2019Lee</v>
      </c>
      <c r="B147" t="s">
        <v>700</v>
      </c>
      <c r="C147" t="s">
        <v>200</v>
      </c>
      <c r="D147">
        <v>70600</v>
      </c>
      <c r="E147" s="199">
        <v>24750</v>
      </c>
      <c r="F147" s="199">
        <v>28250</v>
      </c>
      <c r="G147" s="199">
        <v>31800</v>
      </c>
      <c r="H147" s="199">
        <v>35300</v>
      </c>
      <c r="I147" s="199">
        <v>38150</v>
      </c>
      <c r="J147" s="199">
        <v>40950</v>
      </c>
      <c r="K147" s="199">
        <v>43800</v>
      </c>
      <c r="L147" s="199">
        <v>46600</v>
      </c>
      <c r="M147" s="284">
        <v>29700</v>
      </c>
      <c r="N147" s="284">
        <v>33900</v>
      </c>
      <c r="O147" s="284">
        <v>38160</v>
      </c>
      <c r="P147" s="284">
        <v>42360</v>
      </c>
      <c r="Q147" s="284">
        <v>45780</v>
      </c>
      <c r="R147" s="284">
        <v>49140</v>
      </c>
      <c r="S147" s="284">
        <v>52560</v>
      </c>
      <c r="T147" s="284">
        <v>55920</v>
      </c>
      <c r="U147" t="s">
        <v>301</v>
      </c>
      <c r="AL147" t="s">
        <v>699</v>
      </c>
      <c r="AM147" t="s">
        <v>288</v>
      </c>
      <c r="AN147">
        <v>0</v>
      </c>
      <c r="AO147" t="s">
        <v>700</v>
      </c>
      <c r="AP147" t="s">
        <v>290</v>
      </c>
      <c r="AQ147">
        <v>287</v>
      </c>
      <c r="AR147" t="s">
        <v>700</v>
      </c>
    </row>
    <row r="148" spans="1:44">
      <c r="A148" t="str">
        <f t="shared" si="2"/>
        <v>On or After 6/9/2019Leon</v>
      </c>
      <c r="B148" t="s">
        <v>703</v>
      </c>
      <c r="C148" t="s">
        <v>201</v>
      </c>
      <c r="D148">
        <v>62900</v>
      </c>
      <c r="E148" s="199">
        <v>22050</v>
      </c>
      <c r="F148" s="199">
        <v>25200</v>
      </c>
      <c r="G148" s="199">
        <v>28350</v>
      </c>
      <c r="H148" s="199">
        <v>31450</v>
      </c>
      <c r="I148" s="199">
        <v>34000</v>
      </c>
      <c r="J148" s="199">
        <v>36500</v>
      </c>
      <c r="K148" s="199">
        <v>39000</v>
      </c>
      <c r="L148" s="199">
        <v>41550</v>
      </c>
      <c r="M148" s="284">
        <v>26460</v>
      </c>
      <c r="N148" s="284">
        <v>30240</v>
      </c>
      <c r="O148" s="284">
        <v>34020</v>
      </c>
      <c r="P148" s="284">
        <v>37740</v>
      </c>
      <c r="Q148" s="284">
        <v>40800</v>
      </c>
      <c r="R148" s="284">
        <v>43800</v>
      </c>
      <c r="S148" s="284">
        <v>46800</v>
      </c>
      <c r="T148" s="284">
        <v>49860</v>
      </c>
      <c r="U148" t="s">
        <v>286</v>
      </c>
      <c r="V148" s="199">
        <v>22200</v>
      </c>
      <c r="W148" s="199">
        <v>25400</v>
      </c>
      <c r="X148" s="199">
        <v>28550</v>
      </c>
      <c r="Y148" s="199">
        <v>31700</v>
      </c>
      <c r="Z148" s="199">
        <v>34250</v>
      </c>
      <c r="AA148" s="199">
        <v>36800</v>
      </c>
      <c r="AB148" s="199">
        <v>39350</v>
      </c>
      <c r="AC148" s="199">
        <v>41850</v>
      </c>
      <c r="AD148" s="284">
        <v>26640</v>
      </c>
      <c r="AE148" s="284">
        <v>30480</v>
      </c>
      <c r="AF148" s="284">
        <v>34260</v>
      </c>
      <c r="AG148" s="284">
        <v>38040</v>
      </c>
      <c r="AH148" s="284">
        <v>41100</v>
      </c>
      <c r="AI148" s="284">
        <v>44160</v>
      </c>
      <c r="AJ148" s="284">
        <v>47220</v>
      </c>
      <c r="AK148" s="284">
        <v>50220</v>
      </c>
      <c r="AL148" t="s">
        <v>702</v>
      </c>
      <c r="AM148" t="s">
        <v>288</v>
      </c>
      <c r="AN148">
        <v>0</v>
      </c>
      <c r="AO148" t="s">
        <v>703</v>
      </c>
      <c r="AP148" t="s">
        <v>290</v>
      </c>
      <c r="AQ148">
        <v>289</v>
      </c>
      <c r="AR148" t="s">
        <v>703</v>
      </c>
    </row>
    <row r="149" spans="1:44">
      <c r="A149" t="str">
        <f t="shared" si="2"/>
        <v>On or After 6/9/2019Liberty</v>
      </c>
      <c r="B149" t="s">
        <v>705</v>
      </c>
      <c r="C149" t="s">
        <v>56</v>
      </c>
      <c r="D149">
        <v>76300</v>
      </c>
      <c r="E149" s="199">
        <v>26750</v>
      </c>
      <c r="F149" s="199">
        <v>30550</v>
      </c>
      <c r="G149" s="199">
        <v>34350</v>
      </c>
      <c r="H149" s="199">
        <v>38150</v>
      </c>
      <c r="I149" s="199">
        <v>41250</v>
      </c>
      <c r="J149" s="199">
        <v>44300</v>
      </c>
      <c r="K149" s="199">
        <v>47350</v>
      </c>
      <c r="L149" s="199">
        <v>50400</v>
      </c>
      <c r="M149" s="284">
        <v>32100</v>
      </c>
      <c r="N149" s="284">
        <v>36660</v>
      </c>
      <c r="O149" s="284">
        <v>41220</v>
      </c>
      <c r="P149" s="284">
        <v>45780</v>
      </c>
      <c r="Q149" s="284">
        <v>49500</v>
      </c>
      <c r="R149" s="284">
        <v>53160</v>
      </c>
      <c r="S149" s="284">
        <v>56820</v>
      </c>
      <c r="T149" s="284">
        <v>60480</v>
      </c>
      <c r="U149" t="s">
        <v>301</v>
      </c>
      <c r="AL149" t="s">
        <v>704</v>
      </c>
      <c r="AM149" t="s">
        <v>288</v>
      </c>
      <c r="AN149">
        <v>1</v>
      </c>
      <c r="AO149" t="s">
        <v>705</v>
      </c>
      <c r="AP149" t="s">
        <v>290</v>
      </c>
      <c r="AQ149">
        <v>291</v>
      </c>
      <c r="AR149" t="s">
        <v>705</v>
      </c>
    </row>
    <row r="150" spans="1:44">
      <c r="A150" t="str">
        <f t="shared" si="2"/>
        <v>On or After 6/9/2019Limestone</v>
      </c>
      <c r="B150" t="s">
        <v>708</v>
      </c>
      <c r="C150" t="s">
        <v>202</v>
      </c>
      <c r="D150">
        <v>51000</v>
      </c>
      <c r="E150" s="199">
        <v>20550</v>
      </c>
      <c r="F150" s="199">
        <v>23500</v>
      </c>
      <c r="G150" s="199">
        <v>26450</v>
      </c>
      <c r="H150" s="199">
        <v>29350</v>
      </c>
      <c r="I150" s="199">
        <v>31700</v>
      </c>
      <c r="J150" s="199">
        <v>34050</v>
      </c>
      <c r="K150" s="199">
        <v>36400</v>
      </c>
      <c r="L150" s="199">
        <v>38750</v>
      </c>
      <c r="M150" s="284">
        <v>24660</v>
      </c>
      <c r="N150" s="284">
        <v>28200</v>
      </c>
      <c r="O150" s="284">
        <v>31740</v>
      </c>
      <c r="P150" s="284">
        <v>35220</v>
      </c>
      <c r="Q150" s="284">
        <v>38040</v>
      </c>
      <c r="R150" s="284">
        <v>40860</v>
      </c>
      <c r="S150" s="284">
        <v>43680</v>
      </c>
      <c r="T150" s="284">
        <v>46500</v>
      </c>
      <c r="U150" t="s">
        <v>301</v>
      </c>
      <c r="AL150" t="s">
        <v>707</v>
      </c>
      <c r="AM150" t="s">
        <v>288</v>
      </c>
      <c r="AN150">
        <v>0</v>
      </c>
      <c r="AO150" t="s">
        <v>708</v>
      </c>
      <c r="AP150" t="s">
        <v>290</v>
      </c>
      <c r="AQ150">
        <v>293</v>
      </c>
      <c r="AR150" t="s">
        <v>708</v>
      </c>
    </row>
    <row r="151" spans="1:44">
      <c r="A151" t="str">
        <f t="shared" si="2"/>
        <v>On or After 6/9/2019Lipscomb</v>
      </c>
      <c r="B151" t="s">
        <v>711</v>
      </c>
      <c r="C151" t="s">
        <v>203</v>
      </c>
      <c r="D151">
        <v>74200</v>
      </c>
      <c r="E151" s="199">
        <v>26400</v>
      </c>
      <c r="F151" s="199">
        <v>30200</v>
      </c>
      <c r="G151" s="199">
        <v>33950</v>
      </c>
      <c r="H151" s="199">
        <v>37700</v>
      </c>
      <c r="I151" s="199">
        <v>40750</v>
      </c>
      <c r="J151" s="199">
        <v>43750</v>
      </c>
      <c r="K151" s="199">
        <v>46750</v>
      </c>
      <c r="L151" s="199">
        <v>49800</v>
      </c>
      <c r="M151" s="284">
        <v>31680</v>
      </c>
      <c r="N151" s="284">
        <v>36240</v>
      </c>
      <c r="O151" s="284">
        <v>40740</v>
      </c>
      <c r="P151" s="284">
        <v>45240</v>
      </c>
      <c r="Q151" s="284">
        <v>48900</v>
      </c>
      <c r="R151" s="284">
        <v>52500</v>
      </c>
      <c r="S151" s="284">
        <v>56100</v>
      </c>
      <c r="T151" s="284">
        <v>59760</v>
      </c>
      <c r="U151" t="s">
        <v>286</v>
      </c>
      <c r="V151" s="199">
        <v>27900</v>
      </c>
      <c r="W151" s="199">
        <v>31900</v>
      </c>
      <c r="X151" s="199">
        <v>35900</v>
      </c>
      <c r="Y151" s="199">
        <v>39850</v>
      </c>
      <c r="Z151" s="199">
        <v>43050</v>
      </c>
      <c r="AA151" s="199">
        <v>46250</v>
      </c>
      <c r="AB151" s="199">
        <v>49450</v>
      </c>
      <c r="AC151" s="199">
        <v>52650</v>
      </c>
      <c r="AD151" s="284">
        <v>33480</v>
      </c>
      <c r="AE151" s="284">
        <v>38280</v>
      </c>
      <c r="AF151" s="284">
        <v>43080</v>
      </c>
      <c r="AG151" s="284">
        <v>47820</v>
      </c>
      <c r="AH151" s="284">
        <v>51660</v>
      </c>
      <c r="AI151" s="284">
        <v>55500</v>
      </c>
      <c r="AJ151" s="284">
        <v>59340</v>
      </c>
      <c r="AK151" s="284">
        <v>63180</v>
      </c>
      <c r="AL151" t="s">
        <v>710</v>
      </c>
      <c r="AM151" t="s">
        <v>288</v>
      </c>
      <c r="AN151">
        <v>0</v>
      </c>
      <c r="AO151" t="s">
        <v>711</v>
      </c>
      <c r="AP151" t="s">
        <v>290</v>
      </c>
      <c r="AQ151">
        <v>295</v>
      </c>
      <c r="AR151" t="s">
        <v>711</v>
      </c>
    </row>
    <row r="152" spans="1:44">
      <c r="A152" t="str">
        <f t="shared" si="2"/>
        <v>On or After 6/9/2019Live Oak</v>
      </c>
      <c r="B152" t="s">
        <v>714</v>
      </c>
      <c r="C152" t="s">
        <v>204</v>
      </c>
      <c r="D152">
        <v>59100</v>
      </c>
      <c r="E152" s="199">
        <v>20700</v>
      </c>
      <c r="F152" s="199">
        <v>23650</v>
      </c>
      <c r="G152" s="199">
        <v>26600</v>
      </c>
      <c r="H152" s="199">
        <v>29550</v>
      </c>
      <c r="I152" s="199">
        <v>31950</v>
      </c>
      <c r="J152" s="199">
        <v>34300</v>
      </c>
      <c r="K152" s="199">
        <v>36650</v>
      </c>
      <c r="L152" s="199">
        <v>39050</v>
      </c>
      <c r="M152" s="284">
        <v>24840</v>
      </c>
      <c r="N152" s="284">
        <v>28380</v>
      </c>
      <c r="O152" s="284">
        <v>31920</v>
      </c>
      <c r="P152" s="284">
        <v>35460</v>
      </c>
      <c r="Q152" s="284">
        <v>38340</v>
      </c>
      <c r="R152" s="284">
        <v>41160</v>
      </c>
      <c r="S152" s="284">
        <v>43980</v>
      </c>
      <c r="T152" s="284">
        <v>46860</v>
      </c>
      <c r="U152" t="s">
        <v>301</v>
      </c>
      <c r="AL152" t="s">
        <v>713</v>
      </c>
      <c r="AM152" t="s">
        <v>288</v>
      </c>
      <c r="AN152">
        <v>0</v>
      </c>
      <c r="AO152" t="s">
        <v>714</v>
      </c>
      <c r="AP152" t="s">
        <v>290</v>
      </c>
      <c r="AQ152">
        <v>297</v>
      </c>
      <c r="AR152" t="s">
        <v>714</v>
      </c>
    </row>
    <row r="153" spans="1:44">
      <c r="A153" t="str">
        <f t="shared" si="2"/>
        <v>On or After 6/9/2019Llano</v>
      </c>
      <c r="B153" t="s">
        <v>717</v>
      </c>
      <c r="C153" t="s">
        <v>205</v>
      </c>
      <c r="D153">
        <v>62600</v>
      </c>
      <c r="E153" s="199">
        <v>21950</v>
      </c>
      <c r="F153" s="199">
        <v>25050</v>
      </c>
      <c r="G153" s="199">
        <v>28200</v>
      </c>
      <c r="H153" s="199">
        <v>31300</v>
      </c>
      <c r="I153" s="199">
        <v>33850</v>
      </c>
      <c r="J153" s="199">
        <v>36350</v>
      </c>
      <c r="K153" s="199">
        <v>38850</v>
      </c>
      <c r="L153" s="199">
        <v>41350</v>
      </c>
      <c r="M153" s="284">
        <v>26340</v>
      </c>
      <c r="N153" s="284">
        <v>30060</v>
      </c>
      <c r="O153" s="284">
        <v>33840</v>
      </c>
      <c r="P153" s="284">
        <v>37560</v>
      </c>
      <c r="Q153" s="284">
        <v>40620</v>
      </c>
      <c r="R153" s="284">
        <v>43620</v>
      </c>
      <c r="S153" s="284">
        <v>46620</v>
      </c>
      <c r="T153" s="284">
        <v>49620</v>
      </c>
      <c r="U153" t="s">
        <v>286</v>
      </c>
      <c r="V153" s="199">
        <v>22550</v>
      </c>
      <c r="W153" s="199">
        <v>25800</v>
      </c>
      <c r="X153" s="199">
        <v>29000</v>
      </c>
      <c r="Y153" s="199">
        <v>32200</v>
      </c>
      <c r="Z153" s="199">
        <v>34800</v>
      </c>
      <c r="AA153" s="199">
        <v>37400</v>
      </c>
      <c r="AB153" s="199">
        <v>39950</v>
      </c>
      <c r="AC153" s="199">
        <v>42550</v>
      </c>
      <c r="AD153" s="284">
        <v>27060</v>
      </c>
      <c r="AE153" s="284">
        <v>30960</v>
      </c>
      <c r="AF153" s="284">
        <v>34800</v>
      </c>
      <c r="AG153" s="284">
        <v>38640</v>
      </c>
      <c r="AH153" s="284">
        <v>41760</v>
      </c>
      <c r="AI153" s="284">
        <v>44880</v>
      </c>
      <c r="AJ153" s="284">
        <v>47940</v>
      </c>
      <c r="AK153" s="284">
        <v>51060</v>
      </c>
      <c r="AL153" t="s">
        <v>716</v>
      </c>
      <c r="AM153" t="s">
        <v>288</v>
      </c>
      <c r="AN153">
        <v>0</v>
      </c>
      <c r="AO153" t="s">
        <v>717</v>
      </c>
      <c r="AP153" t="s">
        <v>290</v>
      </c>
      <c r="AQ153">
        <v>299</v>
      </c>
      <c r="AR153" t="s">
        <v>717</v>
      </c>
    </row>
    <row r="154" spans="1:44">
      <c r="A154" t="str">
        <f t="shared" si="2"/>
        <v>On or After 6/9/2019Loving</v>
      </c>
      <c r="B154" t="s">
        <v>720</v>
      </c>
      <c r="C154" t="s">
        <v>206</v>
      </c>
      <c r="D154">
        <v>81700</v>
      </c>
      <c r="E154" s="199">
        <v>28600</v>
      </c>
      <c r="F154" s="199">
        <v>32700</v>
      </c>
      <c r="G154" s="199">
        <v>36800</v>
      </c>
      <c r="H154" s="199">
        <v>40850</v>
      </c>
      <c r="I154" s="199">
        <v>44150</v>
      </c>
      <c r="J154" s="199">
        <v>47400</v>
      </c>
      <c r="K154" s="199">
        <v>50700</v>
      </c>
      <c r="L154" s="199">
        <v>53950</v>
      </c>
      <c r="M154" s="284">
        <v>34320</v>
      </c>
      <c r="N154" s="284">
        <v>39240</v>
      </c>
      <c r="O154" s="284">
        <v>44160</v>
      </c>
      <c r="P154" s="284">
        <v>49020</v>
      </c>
      <c r="Q154" s="284">
        <v>52980</v>
      </c>
      <c r="R154" s="284">
        <v>56880</v>
      </c>
      <c r="S154" s="284">
        <v>60840</v>
      </c>
      <c r="T154" s="284">
        <v>64740</v>
      </c>
      <c r="U154" t="s">
        <v>286</v>
      </c>
      <c r="V154" s="199">
        <v>31400</v>
      </c>
      <c r="W154" s="199">
        <v>35900</v>
      </c>
      <c r="X154" s="199">
        <v>40400</v>
      </c>
      <c r="Y154" s="199">
        <v>44850</v>
      </c>
      <c r="Z154" s="199">
        <v>48450</v>
      </c>
      <c r="AA154" s="199">
        <v>52050</v>
      </c>
      <c r="AB154" s="199">
        <v>55650</v>
      </c>
      <c r="AC154" s="199">
        <v>59250</v>
      </c>
      <c r="AD154" s="284">
        <v>37680</v>
      </c>
      <c r="AE154" s="284">
        <v>43080</v>
      </c>
      <c r="AF154" s="284">
        <v>48480</v>
      </c>
      <c r="AG154" s="284">
        <v>53820</v>
      </c>
      <c r="AH154" s="284">
        <v>58140</v>
      </c>
      <c r="AI154" s="284">
        <v>62460</v>
      </c>
      <c r="AJ154" s="284">
        <v>66780</v>
      </c>
      <c r="AK154" s="284">
        <v>71100</v>
      </c>
      <c r="AL154" t="s">
        <v>719</v>
      </c>
      <c r="AM154" t="s">
        <v>288</v>
      </c>
      <c r="AN154">
        <v>0</v>
      </c>
      <c r="AO154" t="s">
        <v>720</v>
      </c>
      <c r="AP154" t="s">
        <v>290</v>
      </c>
      <c r="AQ154">
        <v>301</v>
      </c>
      <c r="AR154" t="s">
        <v>720</v>
      </c>
    </row>
    <row r="155" spans="1:44">
      <c r="A155" t="str">
        <f t="shared" si="2"/>
        <v>On or After 6/9/2019Lubbock</v>
      </c>
      <c r="B155" t="s">
        <v>722</v>
      </c>
      <c r="C155" t="s">
        <v>68</v>
      </c>
      <c r="D155">
        <v>62200</v>
      </c>
      <c r="E155" s="199">
        <v>21800</v>
      </c>
      <c r="F155" s="199">
        <v>24900</v>
      </c>
      <c r="G155" s="199">
        <v>28000</v>
      </c>
      <c r="H155" s="199">
        <v>31100</v>
      </c>
      <c r="I155" s="199">
        <v>33600</v>
      </c>
      <c r="J155" s="199">
        <v>36100</v>
      </c>
      <c r="K155" s="199">
        <v>38600</v>
      </c>
      <c r="L155" s="199">
        <v>41100</v>
      </c>
      <c r="M155" s="284">
        <v>26160</v>
      </c>
      <c r="N155" s="284">
        <v>29880</v>
      </c>
      <c r="O155" s="284">
        <v>33600</v>
      </c>
      <c r="P155" s="284">
        <v>37320</v>
      </c>
      <c r="Q155" s="284">
        <v>40320</v>
      </c>
      <c r="R155" s="284">
        <v>43320</v>
      </c>
      <c r="S155" s="284">
        <v>46320</v>
      </c>
      <c r="T155" s="284">
        <v>49320</v>
      </c>
      <c r="U155" t="s">
        <v>301</v>
      </c>
      <c r="AL155" t="s">
        <v>721</v>
      </c>
      <c r="AM155" t="s">
        <v>288</v>
      </c>
      <c r="AN155">
        <v>1</v>
      </c>
      <c r="AO155" t="s">
        <v>722</v>
      </c>
      <c r="AP155" t="s">
        <v>290</v>
      </c>
      <c r="AQ155">
        <v>303</v>
      </c>
      <c r="AR155" t="s">
        <v>722</v>
      </c>
    </row>
    <row r="156" spans="1:44">
      <c r="A156" t="str">
        <f t="shared" si="2"/>
        <v>On or After 6/9/2019Lynn</v>
      </c>
      <c r="B156" t="s">
        <v>725</v>
      </c>
      <c r="C156" t="s">
        <v>207</v>
      </c>
      <c r="D156">
        <v>53000</v>
      </c>
      <c r="E156" s="199">
        <v>20550</v>
      </c>
      <c r="F156" s="199">
        <v>23500</v>
      </c>
      <c r="G156" s="199">
        <v>26450</v>
      </c>
      <c r="H156" s="199">
        <v>29350</v>
      </c>
      <c r="I156" s="199">
        <v>31700</v>
      </c>
      <c r="J156" s="199">
        <v>34050</v>
      </c>
      <c r="K156" s="199">
        <v>36400</v>
      </c>
      <c r="L156" s="199">
        <v>38750</v>
      </c>
      <c r="M156" s="284">
        <v>24660</v>
      </c>
      <c r="N156" s="284">
        <v>28200</v>
      </c>
      <c r="O156" s="284">
        <v>31740</v>
      </c>
      <c r="P156" s="284">
        <v>35220</v>
      </c>
      <c r="Q156" s="284">
        <v>38040</v>
      </c>
      <c r="R156" s="284">
        <v>40860</v>
      </c>
      <c r="S156" s="284">
        <v>43680</v>
      </c>
      <c r="T156" s="284">
        <v>46500</v>
      </c>
      <c r="U156" t="s">
        <v>286</v>
      </c>
      <c r="V156" s="199">
        <v>20700</v>
      </c>
      <c r="W156" s="199">
        <v>23650</v>
      </c>
      <c r="X156" s="199">
        <v>26600</v>
      </c>
      <c r="Y156" s="199">
        <v>29550</v>
      </c>
      <c r="Z156" s="199">
        <v>31950</v>
      </c>
      <c r="AA156" s="199">
        <v>34300</v>
      </c>
      <c r="AB156" s="199">
        <v>36650</v>
      </c>
      <c r="AC156" s="199">
        <v>39050</v>
      </c>
      <c r="AD156" s="284">
        <v>24840</v>
      </c>
      <c r="AE156" s="284">
        <v>28380</v>
      </c>
      <c r="AF156" s="284">
        <v>31920</v>
      </c>
      <c r="AG156" s="284">
        <v>35460</v>
      </c>
      <c r="AH156" s="284">
        <v>38340</v>
      </c>
      <c r="AI156" s="284">
        <v>41160</v>
      </c>
      <c r="AJ156" s="284">
        <v>43980</v>
      </c>
      <c r="AK156" s="284">
        <v>46860</v>
      </c>
      <c r="AL156" t="s">
        <v>724</v>
      </c>
      <c r="AM156" t="s">
        <v>288</v>
      </c>
      <c r="AN156">
        <v>1</v>
      </c>
      <c r="AO156" t="s">
        <v>725</v>
      </c>
      <c r="AP156" t="s">
        <v>290</v>
      </c>
      <c r="AQ156">
        <v>305</v>
      </c>
      <c r="AR156" t="s">
        <v>725</v>
      </c>
    </row>
    <row r="157" spans="1:44">
      <c r="A157" t="str">
        <f t="shared" si="2"/>
        <v>On or After 6/9/2019McCulloch</v>
      </c>
      <c r="B157" t="s">
        <v>728</v>
      </c>
      <c r="C157" t="s">
        <v>214</v>
      </c>
      <c r="D157">
        <v>49200</v>
      </c>
      <c r="E157" s="199">
        <v>20550</v>
      </c>
      <c r="F157" s="199">
        <v>23500</v>
      </c>
      <c r="G157" s="199">
        <v>26450</v>
      </c>
      <c r="H157" s="199">
        <v>29350</v>
      </c>
      <c r="I157" s="199">
        <v>31700</v>
      </c>
      <c r="J157" s="199">
        <v>34050</v>
      </c>
      <c r="K157" s="199">
        <v>36400</v>
      </c>
      <c r="L157" s="199">
        <v>38750</v>
      </c>
      <c r="M157" s="284">
        <v>24660</v>
      </c>
      <c r="N157" s="284">
        <v>28200</v>
      </c>
      <c r="O157" s="284">
        <v>31740</v>
      </c>
      <c r="P157" s="284">
        <v>35220</v>
      </c>
      <c r="Q157" s="284">
        <v>38040</v>
      </c>
      <c r="R157" s="284">
        <v>40860</v>
      </c>
      <c r="S157" s="284">
        <v>43680</v>
      </c>
      <c r="T157" s="284">
        <v>46500</v>
      </c>
      <c r="U157" t="s">
        <v>286</v>
      </c>
      <c r="V157" s="199">
        <v>21350</v>
      </c>
      <c r="W157" s="199">
        <v>24400</v>
      </c>
      <c r="X157" s="199">
        <v>27450</v>
      </c>
      <c r="Y157" s="199">
        <v>30500</v>
      </c>
      <c r="Z157" s="199">
        <v>32950</v>
      </c>
      <c r="AA157" s="199">
        <v>35400</v>
      </c>
      <c r="AB157" s="199">
        <v>37850</v>
      </c>
      <c r="AC157" s="199">
        <v>40300</v>
      </c>
      <c r="AD157" s="284">
        <v>25620</v>
      </c>
      <c r="AE157" s="284">
        <v>29280</v>
      </c>
      <c r="AF157" s="284">
        <v>32940</v>
      </c>
      <c r="AG157" s="284">
        <v>36600</v>
      </c>
      <c r="AH157" s="284">
        <v>39540</v>
      </c>
      <c r="AI157" s="284">
        <v>42480</v>
      </c>
      <c r="AJ157" s="284">
        <v>45420</v>
      </c>
      <c r="AK157" s="284">
        <v>48360</v>
      </c>
      <c r="AL157" t="s">
        <v>727</v>
      </c>
      <c r="AM157" t="s">
        <v>288</v>
      </c>
      <c r="AN157">
        <v>0</v>
      </c>
      <c r="AO157" t="s">
        <v>728</v>
      </c>
      <c r="AP157" t="s">
        <v>290</v>
      </c>
      <c r="AQ157">
        <v>307</v>
      </c>
      <c r="AR157" t="s">
        <v>728</v>
      </c>
    </row>
    <row r="158" spans="1:44">
      <c r="A158" t="str">
        <f t="shared" si="2"/>
        <v>On or After 6/9/2019McLennan</v>
      </c>
      <c r="B158" t="s">
        <v>731</v>
      </c>
      <c r="C158" t="s">
        <v>90</v>
      </c>
      <c r="D158">
        <v>64500</v>
      </c>
      <c r="E158" s="199">
        <v>22600</v>
      </c>
      <c r="F158" s="199">
        <v>25800</v>
      </c>
      <c r="G158" s="199">
        <v>29050</v>
      </c>
      <c r="H158" s="199">
        <v>32250</v>
      </c>
      <c r="I158" s="199">
        <v>34850</v>
      </c>
      <c r="J158" s="199">
        <v>37450</v>
      </c>
      <c r="K158" s="199">
        <v>40000</v>
      </c>
      <c r="L158" s="199">
        <v>42600</v>
      </c>
      <c r="M158" s="284">
        <v>27120</v>
      </c>
      <c r="N158" s="284">
        <v>30960</v>
      </c>
      <c r="O158" s="284">
        <v>34860</v>
      </c>
      <c r="P158" s="284">
        <v>38700</v>
      </c>
      <c r="Q158" s="284">
        <v>41820</v>
      </c>
      <c r="R158" s="284">
        <v>44940</v>
      </c>
      <c r="S158" s="284">
        <v>48000</v>
      </c>
      <c r="T158" s="284">
        <v>51120</v>
      </c>
      <c r="U158" t="s">
        <v>286</v>
      </c>
      <c r="V158" s="199">
        <v>23600</v>
      </c>
      <c r="W158" s="199">
        <v>27000</v>
      </c>
      <c r="X158" s="199">
        <v>30350</v>
      </c>
      <c r="Y158" s="199">
        <v>33700</v>
      </c>
      <c r="Z158" s="199">
        <v>36400</v>
      </c>
      <c r="AA158" s="199">
        <v>39100</v>
      </c>
      <c r="AB158" s="199">
        <v>41800</v>
      </c>
      <c r="AC158" s="199">
        <v>44500</v>
      </c>
      <c r="AD158" s="284">
        <v>28320</v>
      </c>
      <c r="AE158" s="284">
        <v>32400</v>
      </c>
      <c r="AF158" s="284">
        <v>36420</v>
      </c>
      <c r="AG158" s="284">
        <v>40440</v>
      </c>
      <c r="AH158" s="284">
        <v>43680</v>
      </c>
      <c r="AI158" s="284">
        <v>46920</v>
      </c>
      <c r="AJ158" s="284">
        <v>50160</v>
      </c>
      <c r="AK158" s="284">
        <v>53400</v>
      </c>
      <c r="AL158" t="s">
        <v>730</v>
      </c>
      <c r="AM158" t="s">
        <v>288</v>
      </c>
      <c r="AN158">
        <v>1</v>
      </c>
      <c r="AO158" t="s">
        <v>731</v>
      </c>
      <c r="AP158" t="s">
        <v>290</v>
      </c>
      <c r="AQ158">
        <v>309</v>
      </c>
      <c r="AR158" t="s">
        <v>731</v>
      </c>
    </row>
    <row r="159" spans="1:44">
      <c r="A159" t="str">
        <f t="shared" si="2"/>
        <v>On or After 6/9/2019McMullen</v>
      </c>
      <c r="B159" t="s">
        <v>734</v>
      </c>
      <c r="C159" t="s">
        <v>215</v>
      </c>
      <c r="D159">
        <v>63600</v>
      </c>
      <c r="E159" s="199">
        <v>22300</v>
      </c>
      <c r="F159" s="199">
        <v>25450</v>
      </c>
      <c r="G159" s="199">
        <v>28650</v>
      </c>
      <c r="H159" s="199">
        <v>31800</v>
      </c>
      <c r="I159" s="199">
        <v>34350</v>
      </c>
      <c r="J159" s="199">
        <v>36900</v>
      </c>
      <c r="K159" s="199">
        <v>39450</v>
      </c>
      <c r="L159" s="199">
        <v>42000</v>
      </c>
      <c r="M159" s="284">
        <v>26760</v>
      </c>
      <c r="N159" s="284">
        <v>30540</v>
      </c>
      <c r="O159" s="284">
        <v>34380</v>
      </c>
      <c r="P159" s="284">
        <v>38160</v>
      </c>
      <c r="Q159" s="284">
        <v>41220</v>
      </c>
      <c r="R159" s="284">
        <v>44280</v>
      </c>
      <c r="S159" s="284">
        <v>47340</v>
      </c>
      <c r="T159" s="284">
        <v>50400</v>
      </c>
      <c r="U159" t="s">
        <v>286</v>
      </c>
      <c r="V159" s="199">
        <v>23750</v>
      </c>
      <c r="W159" s="199">
        <v>27150</v>
      </c>
      <c r="X159" s="199">
        <v>30550</v>
      </c>
      <c r="Y159" s="199">
        <v>33900</v>
      </c>
      <c r="Z159" s="199">
        <v>36650</v>
      </c>
      <c r="AA159" s="199">
        <v>39350</v>
      </c>
      <c r="AB159" s="199">
        <v>42050</v>
      </c>
      <c r="AC159" s="199">
        <v>44750</v>
      </c>
      <c r="AD159" s="284">
        <v>28500</v>
      </c>
      <c r="AE159" s="284">
        <v>32580</v>
      </c>
      <c r="AF159" s="284">
        <v>36660</v>
      </c>
      <c r="AG159" s="284">
        <v>40680</v>
      </c>
      <c r="AH159" s="284">
        <v>43980</v>
      </c>
      <c r="AI159" s="284">
        <v>47220</v>
      </c>
      <c r="AJ159" s="284">
        <v>50460</v>
      </c>
      <c r="AK159" s="284">
        <v>53700</v>
      </c>
      <c r="AL159" t="s">
        <v>733</v>
      </c>
      <c r="AM159" t="s">
        <v>288</v>
      </c>
      <c r="AN159">
        <v>0</v>
      </c>
      <c r="AO159" t="s">
        <v>734</v>
      </c>
      <c r="AP159" t="s">
        <v>290</v>
      </c>
      <c r="AQ159">
        <v>311</v>
      </c>
      <c r="AR159" t="s">
        <v>734</v>
      </c>
    </row>
    <row r="160" spans="1:44">
      <c r="A160" t="str">
        <f t="shared" si="2"/>
        <v>On or After 6/9/2019Madison</v>
      </c>
      <c r="B160" t="s">
        <v>737</v>
      </c>
      <c r="C160" t="s">
        <v>208</v>
      </c>
      <c r="D160">
        <v>57700</v>
      </c>
      <c r="E160" s="199">
        <v>20550</v>
      </c>
      <c r="F160" s="199">
        <v>23500</v>
      </c>
      <c r="G160" s="199">
        <v>26450</v>
      </c>
      <c r="H160" s="199">
        <v>29350</v>
      </c>
      <c r="I160" s="199">
        <v>31700</v>
      </c>
      <c r="J160" s="199">
        <v>34050</v>
      </c>
      <c r="K160" s="199">
        <v>36400</v>
      </c>
      <c r="L160" s="199">
        <v>38750</v>
      </c>
      <c r="M160" s="284">
        <v>24660</v>
      </c>
      <c r="N160" s="284">
        <v>28200</v>
      </c>
      <c r="O160" s="284">
        <v>31740</v>
      </c>
      <c r="P160" s="284">
        <v>35220</v>
      </c>
      <c r="Q160" s="284">
        <v>38040</v>
      </c>
      <c r="R160" s="284">
        <v>40860</v>
      </c>
      <c r="S160" s="284">
        <v>43680</v>
      </c>
      <c r="T160" s="284">
        <v>46500</v>
      </c>
      <c r="U160" t="s">
        <v>301</v>
      </c>
      <c r="AL160" t="s">
        <v>736</v>
      </c>
      <c r="AM160" t="s">
        <v>288</v>
      </c>
      <c r="AN160">
        <v>0</v>
      </c>
      <c r="AO160" t="s">
        <v>737</v>
      </c>
      <c r="AP160" t="s">
        <v>290</v>
      </c>
      <c r="AQ160">
        <v>313</v>
      </c>
      <c r="AR160" t="s">
        <v>737</v>
      </c>
    </row>
    <row r="161" spans="1:44">
      <c r="A161" t="str">
        <f t="shared" si="2"/>
        <v>On or After 6/9/2019Marion</v>
      </c>
      <c r="B161" t="s">
        <v>740</v>
      </c>
      <c r="C161" t="s">
        <v>209</v>
      </c>
      <c r="D161">
        <v>52500</v>
      </c>
      <c r="E161" s="199">
        <v>20550</v>
      </c>
      <c r="F161" s="199">
        <v>23500</v>
      </c>
      <c r="G161" s="199">
        <v>26450</v>
      </c>
      <c r="H161" s="199">
        <v>29350</v>
      </c>
      <c r="I161" s="199">
        <v>31700</v>
      </c>
      <c r="J161" s="199">
        <v>34050</v>
      </c>
      <c r="K161" s="199">
        <v>36400</v>
      </c>
      <c r="L161" s="199">
        <v>38750</v>
      </c>
      <c r="M161" s="284">
        <v>24660</v>
      </c>
      <c r="N161" s="284">
        <v>28200</v>
      </c>
      <c r="O161" s="284">
        <v>31740</v>
      </c>
      <c r="P161" s="284">
        <v>35220</v>
      </c>
      <c r="Q161" s="284">
        <v>38040</v>
      </c>
      <c r="R161" s="284">
        <v>40860</v>
      </c>
      <c r="S161" s="284">
        <v>43680</v>
      </c>
      <c r="T161" s="284">
        <v>46500</v>
      </c>
      <c r="U161" t="s">
        <v>301</v>
      </c>
      <c r="AL161" t="s">
        <v>739</v>
      </c>
      <c r="AM161" t="s">
        <v>288</v>
      </c>
      <c r="AN161">
        <v>0</v>
      </c>
      <c r="AO161" t="s">
        <v>740</v>
      </c>
      <c r="AP161" t="s">
        <v>290</v>
      </c>
      <c r="AQ161">
        <v>315</v>
      </c>
      <c r="AR161" t="s">
        <v>740</v>
      </c>
    </row>
    <row r="162" spans="1:44">
      <c r="A162" t="str">
        <f t="shared" si="2"/>
        <v>On or After 6/9/2019Martin</v>
      </c>
      <c r="B162" t="s">
        <v>743</v>
      </c>
      <c r="C162" t="s">
        <v>210</v>
      </c>
      <c r="D162">
        <v>83300</v>
      </c>
      <c r="E162" s="199">
        <v>24100</v>
      </c>
      <c r="F162" s="199">
        <v>27550</v>
      </c>
      <c r="G162" s="199">
        <v>31000</v>
      </c>
      <c r="H162" s="199">
        <v>34400</v>
      </c>
      <c r="I162" s="199">
        <v>37200</v>
      </c>
      <c r="J162" s="199">
        <v>39950</v>
      </c>
      <c r="K162" s="199">
        <v>42700</v>
      </c>
      <c r="L162" s="199">
        <v>45450</v>
      </c>
      <c r="M162" s="284">
        <v>28920</v>
      </c>
      <c r="N162" s="284">
        <v>33060</v>
      </c>
      <c r="O162" s="284">
        <v>37200</v>
      </c>
      <c r="P162" s="284">
        <v>41280</v>
      </c>
      <c r="Q162" s="284">
        <v>44640</v>
      </c>
      <c r="R162" s="284">
        <v>47940</v>
      </c>
      <c r="S162" s="284">
        <v>51240</v>
      </c>
      <c r="T162" s="284">
        <v>54540</v>
      </c>
      <c r="U162" t="s">
        <v>286</v>
      </c>
      <c r="V162" s="199">
        <v>29450</v>
      </c>
      <c r="W162" s="199">
        <v>33650</v>
      </c>
      <c r="X162" s="199">
        <v>37850</v>
      </c>
      <c r="Y162" s="199">
        <v>42050</v>
      </c>
      <c r="Z162" s="199">
        <v>45450</v>
      </c>
      <c r="AA162" s="199">
        <v>48800</v>
      </c>
      <c r="AB162" s="199">
        <v>52150</v>
      </c>
      <c r="AC162" s="199">
        <v>55550</v>
      </c>
      <c r="AD162" s="284">
        <v>35340</v>
      </c>
      <c r="AE162" s="284">
        <v>40380</v>
      </c>
      <c r="AF162" s="284">
        <v>45420</v>
      </c>
      <c r="AG162" s="284">
        <v>50460</v>
      </c>
      <c r="AH162" s="284">
        <v>54540</v>
      </c>
      <c r="AI162" s="284">
        <v>58560</v>
      </c>
      <c r="AJ162" s="284">
        <v>62580</v>
      </c>
      <c r="AK162" s="284">
        <v>66660</v>
      </c>
      <c r="AL162" t="s">
        <v>742</v>
      </c>
      <c r="AM162" t="s">
        <v>288</v>
      </c>
      <c r="AN162">
        <v>1</v>
      </c>
      <c r="AO162" t="s">
        <v>743</v>
      </c>
      <c r="AP162" t="s">
        <v>290</v>
      </c>
      <c r="AQ162">
        <v>317</v>
      </c>
      <c r="AR162" t="s">
        <v>743</v>
      </c>
    </row>
    <row r="163" spans="1:44">
      <c r="A163" t="str">
        <f t="shared" si="2"/>
        <v>On or After 6/9/2019Mason</v>
      </c>
      <c r="B163" t="s">
        <v>746</v>
      </c>
      <c r="C163" t="s">
        <v>211</v>
      </c>
      <c r="D163">
        <v>53200</v>
      </c>
      <c r="E163" s="199">
        <v>20550</v>
      </c>
      <c r="F163" s="199">
        <v>23500</v>
      </c>
      <c r="G163" s="199">
        <v>26450</v>
      </c>
      <c r="H163" s="199">
        <v>29350</v>
      </c>
      <c r="I163" s="199">
        <v>31700</v>
      </c>
      <c r="J163" s="199">
        <v>34050</v>
      </c>
      <c r="K163" s="199">
        <v>36400</v>
      </c>
      <c r="L163" s="199">
        <v>38750</v>
      </c>
      <c r="M163" s="284">
        <v>24660</v>
      </c>
      <c r="N163" s="284">
        <v>28200</v>
      </c>
      <c r="O163" s="284">
        <v>31740</v>
      </c>
      <c r="P163" s="284">
        <v>35220</v>
      </c>
      <c r="Q163" s="284">
        <v>38040</v>
      </c>
      <c r="R163" s="284">
        <v>40860</v>
      </c>
      <c r="S163" s="284">
        <v>43680</v>
      </c>
      <c r="T163" s="284">
        <v>46500</v>
      </c>
      <c r="U163" t="s">
        <v>286</v>
      </c>
      <c r="V163" s="199">
        <v>22400</v>
      </c>
      <c r="W163" s="199">
        <v>25600</v>
      </c>
      <c r="X163" s="199">
        <v>28800</v>
      </c>
      <c r="Y163" s="199">
        <v>32000</v>
      </c>
      <c r="Z163" s="199">
        <v>34600</v>
      </c>
      <c r="AA163" s="199">
        <v>37150</v>
      </c>
      <c r="AB163" s="199">
        <v>39700</v>
      </c>
      <c r="AC163" s="199">
        <v>42250</v>
      </c>
      <c r="AD163" s="284">
        <v>26880</v>
      </c>
      <c r="AE163" s="284">
        <v>30720</v>
      </c>
      <c r="AF163" s="284">
        <v>34560</v>
      </c>
      <c r="AG163" s="284">
        <v>38400</v>
      </c>
      <c r="AH163" s="284">
        <v>41520</v>
      </c>
      <c r="AI163" s="284">
        <v>44580</v>
      </c>
      <c r="AJ163" s="284">
        <v>47640</v>
      </c>
      <c r="AK163" s="284">
        <v>50700</v>
      </c>
      <c r="AL163" t="s">
        <v>745</v>
      </c>
      <c r="AM163" t="s">
        <v>288</v>
      </c>
      <c r="AN163">
        <v>0</v>
      </c>
      <c r="AO163" t="s">
        <v>746</v>
      </c>
      <c r="AP163" t="s">
        <v>290</v>
      </c>
      <c r="AQ163">
        <v>319</v>
      </c>
      <c r="AR163" t="s">
        <v>746</v>
      </c>
    </row>
    <row r="164" spans="1:44">
      <c r="A164" t="str">
        <f t="shared" si="2"/>
        <v>On or After 6/9/2019Matagorda</v>
      </c>
      <c r="B164" t="s">
        <v>749</v>
      </c>
      <c r="C164" t="s">
        <v>212</v>
      </c>
      <c r="D164">
        <v>52800</v>
      </c>
      <c r="E164" s="199">
        <v>20550</v>
      </c>
      <c r="F164" s="199">
        <v>23500</v>
      </c>
      <c r="G164" s="199">
        <v>26450</v>
      </c>
      <c r="H164" s="199">
        <v>29350</v>
      </c>
      <c r="I164" s="199">
        <v>31700</v>
      </c>
      <c r="J164" s="199">
        <v>34050</v>
      </c>
      <c r="K164" s="199">
        <v>36400</v>
      </c>
      <c r="L164" s="199">
        <v>38750</v>
      </c>
      <c r="M164" s="284">
        <v>24660</v>
      </c>
      <c r="N164" s="284">
        <v>28200</v>
      </c>
      <c r="O164" s="284">
        <v>31740</v>
      </c>
      <c r="P164" s="284">
        <v>35220</v>
      </c>
      <c r="Q164" s="284">
        <v>38040</v>
      </c>
      <c r="R164" s="284">
        <v>40860</v>
      </c>
      <c r="S164" s="284">
        <v>43680</v>
      </c>
      <c r="T164" s="284">
        <v>46500</v>
      </c>
      <c r="U164" t="s">
        <v>301</v>
      </c>
      <c r="AL164" t="s">
        <v>748</v>
      </c>
      <c r="AM164" t="s">
        <v>288</v>
      </c>
      <c r="AN164">
        <v>0</v>
      </c>
      <c r="AO164" t="s">
        <v>749</v>
      </c>
      <c r="AP164" t="s">
        <v>290</v>
      </c>
      <c r="AQ164">
        <v>321</v>
      </c>
      <c r="AR164" t="s">
        <v>749</v>
      </c>
    </row>
    <row r="165" spans="1:44">
      <c r="A165" t="str">
        <f t="shared" si="2"/>
        <v>On or After 6/9/2019Maverick</v>
      </c>
      <c r="B165" t="s">
        <v>752</v>
      </c>
      <c r="C165" t="s">
        <v>213</v>
      </c>
      <c r="D165">
        <v>44600</v>
      </c>
      <c r="E165" s="199">
        <v>20550</v>
      </c>
      <c r="F165" s="199">
        <v>23500</v>
      </c>
      <c r="G165" s="199">
        <v>26450</v>
      </c>
      <c r="H165" s="199">
        <v>29350</v>
      </c>
      <c r="I165" s="199">
        <v>31700</v>
      </c>
      <c r="J165" s="199">
        <v>34050</v>
      </c>
      <c r="K165" s="199">
        <v>36400</v>
      </c>
      <c r="L165" s="199">
        <v>38750</v>
      </c>
      <c r="M165" s="284">
        <v>24660</v>
      </c>
      <c r="N165" s="284">
        <v>28200</v>
      </c>
      <c r="O165" s="284">
        <v>31740</v>
      </c>
      <c r="P165" s="284">
        <v>35220</v>
      </c>
      <c r="Q165" s="284">
        <v>38040</v>
      </c>
      <c r="R165" s="284">
        <v>40860</v>
      </c>
      <c r="S165" s="284">
        <v>43680</v>
      </c>
      <c r="T165" s="284">
        <v>46500</v>
      </c>
      <c r="U165" t="s">
        <v>286</v>
      </c>
      <c r="V165" s="199">
        <v>24300</v>
      </c>
      <c r="W165" s="199">
        <v>27800</v>
      </c>
      <c r="X165" s="199">
        <v>31250</v>
      </c>
      <c r="Y165" s="199">
        <v>34700</v>
      </c>
      <c r="Z165" s="199">
        <v>37500</v>
      </c>
      <c r="AA165" s="199">
        <v>40300</v>
      </c>
      <c r="AB165" s="199">
        <v>43050</v>
      </c>
      <c r="AC165" s="199">
        <v>45850</v>
      </c>
      <c r="AD165" s="284">
        <v>29160</v>
      </c>
      <c r="AE165" s="284">
        <v>33360</v>
      </c>
      <c r="AF165" s="284">
        <v>37500</v>
      </c>
      <c r="AG165" s="284">
        <v>41640</v>
      </c>
      <c r="AH165" s="284">
        <v>45000</v>
      </c>
      <c r="AI165" s="284">
        <v>48360</v>
      </c>
      <c r="AJ165" s="284">
        <v>51660</v>
      </c>
      <c r="AK165" s="284">
        <v>55020</v>
      </c>
      <c r="AL165" t="s">
        <v>751</v>
      </c>
      <c r="AM165" t="s">
        <v>288</v>
      </c>
      <c r="AN165">
        <v>0</v>
      </c>
      <c r="AO165" t="s">
        <v>752</v>
      </c>
      <c r="AP165" t="s">
        <v>290</v>
      </c>
      <c r="AQ165">
        <v>323</v>
      </c>
      <c r="AR165" t="s">
        <v>752</v>
      </c>
    </row>
    <row r="166" spans="1:44">
      <c r="A166" t="str">
        <f t="shared" si="2"/>
        <v>On or After 6/9/2019Medina</v>
      </c>
      <c r="B166" t="s">
        <v>755</v>
      </c>
      <c r="C166" t="s">
        <v>216</v>
      </c>
      <c r="D166">
        <v>72200</v>
      </c>
      <c r="E166" s="199">
        <v>25300</v>
      </c>
      <c r="F166" s="199">
        <v>28900</v>
      </c>
      <c r="G166" s="199">
        <v>32500</v>
      </c>
      <c r="H166" s="199">
        <v>36100</v>
      </c>
      <c r="I166" s="199">
        <v>39000</v>
      </c>
      <c r="J166" s="199">
        <v>41900</v>
      </c>
      <c r="K166" s="199">
        <v>44800</v>
      </c>
      <c r="L166" s="199">
        <v>47700</v>
      </c>
      <c r="M166" s="284">
        <v>30360</v>
      </c>
      <c r="N166" s="284">
        <v>34680</v>
      </c>
      <c r="O166" s="284">
        <v>39000</v>
      </c>
      <c r="P166" s="284">
        <v>43320</v>
      </c>
      <c r="Q166" s="284">
        <v>46800</v>
      </c>
      <c r="R166" s="284">
        <v>50280</v>
      </c>
      <c r="S166" s="284">
        <v>53760</v>
      </c>
      <c r="T166" s="284">
        <v>57240</v>
      </c>
      <c r="U166" t="s">
        <v>301</v>
      </c>
      <c r="AL166" t="s">
        <v>754</v>
      </c>
      <c r="AM166" t="s">
        <v>288</v>
      </c>
      <c r="AN166">
        <v>1</v>
      </c>
      <c r="AO166" t="s">
        <v>755</v>
      </c>
      <c r="AP166" t="s">
        <v>290</v>
      </c>
      <c r="AQ166">
        <v>325</v>
      </c>
      <c r="AR166" t="s">
        <v>755</v>
      </c>
    </row>
    <row r="167" spans="1:44">
      <c r="A167" t="str">
        <f t="shared" si="2"/>
        <v>On or After 6/9/2019Menard</v>
      </c>
      <c r="B167" t="s">
        <v>758</v>
      </c>
      <c r="C167" t="s">
        <v>217</v>
      </c>
      <c r="D167">
        <v>50600</v>
      </c>
      <c r="E167" s="199">
        <v>20550</v>
      </c>
      <c r="F167" s="199">
        <v>23500</v>
      </c>
      <c r="G167" s="199">
        <v>26450</v>
      </c>
      <c r="H167" s="199">
        <v>29350</v>
      </c>
      <c r="I167" s="199">
        <v>31700</v>
      </c>
      <c r="J167" s="199">
        <v>34050</v>
      </c>
      <c r="K167" s="199">
        <v>36400</v>
      </c>
      <c r="L167" s="199">
        <v>38750</v>
      </c>
      <c r="M167" s="284">
        <v>24660</v>
      </c>
      <c r="N167" s="284">
        <v>28200</v>
      </c>
      <c r="O167" s="284">
        <v>31740</v>
      </c>
      <c r="P167" s="284">
        <v>35220</v>
      </c>
      <c r="Q167" s="284">
        <v>38040</v>
      </c>
      <c r="R167" s="284">
        <v>40860</v>
      </c>
      <c r="S167" s="284">
        <v>43680</v>
      </c>
      <c r="T167" s="284">
        <v>46500</v>
      </c>
      <c r="U167" t="s">
        <v>286</v>
      </c>
      <c r="V167" s="199">
        <v>23950</v>
      </c>
      <c r="W167" s="199">
        <v>27350</v>
      </c>
      <c r="X167" s="199">
        <v>30750</v>
      </c>
      <c r="Y167" s="199">
        <v>34150</v>
      </c>
      <c r="Z167" s="199">
        <v>36900</v>
      </c>
      <c r="AA167" s="199">
        <v>39650</v>
      </c>
      <c r="AB167" s="199">
        <v>42350</v>
      </c>
      <c r="AC167" s="199">
        <v>45100</v>
      </c>
      <c r="AD167" s="284">
        <v>28740</v>
      </c>
      <c r="AE167" s="284">
        <v>32820</v>
      </c>
      <c r="AF167" s="284">
        <v>36900</v>
      </c>
      <c r="AG167" s="284">
        <v>40980</v>
      </c>
      <c r="AH167" s="284">
        <v>44280</v>
      </c>
      <c r="AI167" s="284">
        <v>47580</v>
      </c>
      <c r="AJ167" s="284">
        <v>50820</v>
      </c>
      <c r="AK167" s="284">
        <v>54120</v>
      </c>
      <c r="AL167" t="s">
        <v>757</v>
      </c>
      <c r="AM167" t="s">
        <v>288</v>
      </c>
      <c r="AN167">
        <v>0</v>
      </c>
      <c r="AO167" t="s">
        <v>758</v>
      </c>
      <c r="AP167" t="s">
        <v>290</v>
      </c>
      <c r="AQ167">
        <v>327</v>
      </c>
      <c r="AR167" t="s">
        <v>758</v>
      </c>
    </row>
    <row r="168" spans="1:44">
      <c r="A168" t="str">
        <f t="shared" si="2"/>
        <v>On or After 6/9/2019Midland</v>
      </c>
      <c r="B168" t="s">
        <v>761</v>
      </c>
      <c r="C168" t="s">
        <v>71</v>
      </c>
      <c r="D168">
        <v>79400</v>
      </c>
      <c r="E168" s="199">
        <v>30100</v>
      </c>
      <c r="F168" s="199">
        <v>34400</v>
      </c>
      <c r="G168" s="199">
        <v>38700</v>
      </c>
      <c r="H168" s="199">
        <v>43000</v>
      </c>
      <c r="I168" s="199">
        <v>46450</v>
      </c>
      <c r="J168" s="199">
        <v>49900</v>
      </c>
      <c r="K168" s="199">
        <v>53350</v>
      </c>
      <c r="L168" s="199">
        <v>56800</v>
      </c>
      <c r="M168" s="284">
        <v>36120</v>
      </c>
      <c r="N168" s="284">
        <v>41280</v>
      </c>
      <c r="O168" s="284">
        <v>46440</v>
      </c>
      <c r="P168" s="284">
        <v>51600</v>
      </c>
      <c r="Q168" s="284">
        <v>55740</v>
      </c>
      <c r="R168" s="284">
        <v>59880</v>
      </c>
      <c r="S168" s="284">
        <v>64020</v>
      </c>
      <c r="T168" s="284">
        <v>68160</v>
      </c>
      <c r="U168" t="s">
        <v>286</v>
      </c>
      <c r="V168" s="199">
        <v>35300</v>
      </c>
      <c r="W168" s="199">
        <v>40350</v>
      </c>
      <c r="X168" s="199">
        <v>45400</v>
      </c>
      <c r="Y168" s="199">
        <v>50400</v>
      </c>
      <c r="Z168" s="199">
        <v>54450</v>
      </c>
      <c r="AA168" s="199">
        <v>58500</v>
      </c>
      <c r="AB168" s="199">
        <v>62500</v>
      </c>
      <c r="AC168" s="199">
        <v>66550</v>
      </c>
      <c r="AD168" s="284">
        <v>42360</v>
      </c>
      <c r="AE168" s="284">
        <v>48420</v>
      </c>
      <c r="AF168" s="284">
        <v>54480</v>
      </c>
      <c r="AG168" s="284">
        <v>60480</v>
      </c>
      <c r="AH168" s="284">
        <v>65340</v>
      </c>
      <c r="AI168" s="284">
        <v>70200</v>
      </c>
      <c r="AJ168" s="284">
        <v>75000</v>
      </c>
      <c r="AK168" s="284">
        <v>79860</v>
      </c>
      <c r="AL168" t="s">
        <v>760</v>
      </c>
      <c r="AM168" t="s">
        <v>288</v>
      </c>
      <c r="AN168">
        <v>1</v>
      </c>
      <c r="AO168" t="s">
        <v>761</v>
      </c>
      <c r="AP168" t="s">
        <v>290</v>
      </c>
      <c r="AQ168">
        <v>329</v>
      </c>
      <c r="AR168" t="s">
        <v>761</v>
      </c>
    </row>
    <row r="169" spans="1:44">
      <c r="A169" t="str">
        <f t="shared" si="2"/>
        <v>On or After 6/9/2019Milam</v>
      </c>
      <c r="B169" t="s">
        <v>764</v>
      </c>
      <c r="C169" t="s">
        <v>218</v>
      </c>
      <c r="D169">
        <v>60200</v>
      </c>
      <c r="E169" s="199">
        <v>21100</v>
      </c>
      <c r="F169" s="199">
        <v>24100</v>
      </c>
      <c r="G169" s="199">
        <v>27100</v>
      </c>
      <c r="H169" s="199">
        <v>30100</v>
      </c>
      <c r="I169" s="199">
        <v>32550</v>
      </c>
      <c r="J169" s="199">
        <v>34950</v>
      </c>
      <c r="K169" s="199">
        <v>37350</v>
      </c>
      <c r="L169" s="199">
        <v>39750</v>
      </c>
      <c r="M169" s="284">
        <v>25320</v>
      </c>
      <c r="N169" s="284">
        <v>28920</v>
      </c>
      <c r="O169" s="284">
        <v>32520</v>
      </c>
      <c r="P169" s="284">
        <v>36120</v>
      </c>
      <c r="Q169" s="284">
        <v>39060</v>
      </c>
      <c r="R169" s="284">
        <v>41940</v>
      </c>
      <c r="S169" s="284">
        <v>44820</v>
      </c>
      <c r="T169" s="284">
        <v>47700</v>
      </c>
      <c r="U169" t="s">
        <v>301</v>
      </c>
      <c r="AL169" t="s">
        <v>763</v>
      </c>
      <c r="AM169" t="s">
        <v>288</v>
      </c>
      <c r="AN169">
        <v>0</v>
      </c>
      <c r="AO169" t="s">
        <v>764</v>
      </c>
      <c r="AP169" t="s">
        <v>290</v>
      </c>
      <c r="AQ169">
        <v>331</v>
      </c>
      <c r="AR169" t="s">
        <v>764</v>
      </c>
    </row>
    <row r="170" spans="1:44">
      <c r="A170" t="str">
        <f t="shared" si="2"/>
        <v>On or After 6/9/2019Mills</v>
      </c>
      <c r="B170" t="s">
        <v>767</v>
      </c>
      <c r="C170" t="s">
        <v>219</v>
      </c>
      <c r="D170">
        <v>59700</v>
      </c>
      <c r="E170" s="199">
        <v>20900</v>
      </c>
      <c r="F170" s="199">
        <v>23900</v>
      </c>
      <c r="G170" s="199">
        <v>26900</v>
      </c>
      <c r="H170" s="199">
        <v>29850</v>
      </c>
      <c r="I170" s="199">
        <v>32250</v>
      </c>
      <c r="J170" s="199">
        <v>34650</v>
      </c>
      <c r="K170" s="199">
        <v>37050</v>
      </c>
      <c r="L170" s="199">
        <v>39450</v>
      </c>
      <c r="M170" s="284">
        <v>25080</v>
      </c>
      <c r="N170" s="284">
        <v>28680</v>
      </c>
      <c r="O170" s="284">
        <v>32280</v>
      </c>
      <c r="P170" s="284">
        <v>35820</v>
      </c>
      <c r="Q170" s="284">
        <v>38700</v>
      </c>
      <c r="R170" s="284">
        <v>41580</v>
      </c>
      <c r="S170" s="284">
        <v>44460</v>
      </c>
      <c r="T170" s="284">
        <v>47340</v>
      </c>
      <c r="U170" t="s">
        <v>301</v>
      </c>
      <c r="AL170" t="s">
        <v>766</v>
      </c>
      <c r="AM170" t="s">
        <v>288</v>
      </c>
      <c r="AN170">
        <v>0</v>
      </c>
      <c r="AO170" t="s">
        <v>767</v>
      </c>
      <c r="AP170" t="s">
        <v>290</v>
      </c>
      <c r="AQ170">
        <v>333</v>
      </c>
      <c r="AR170" t="s">
        <v>767</v>
      </c>
    </row>
    <row r="171" spans="1:44">
      <c r="A171" t="str">
        <f t="shared" si="2"/>
        <v>On or After 6/9/2019Mitchell</v>
      </c>
      <c r="B171" t="s">
        <v>770</v>
      </c>
      <c r="C171" t="s">
        <v>220</v>
      </c>
      <c r="D171">
        <v>66400</v>
      </c>
      <c r="E171" s="199">
        <v>23250</v>
      </c>
      <c r="F171" s="199">
        <v>26600</v>
      </c>
      <c r="G171" s="199">
        <v>29900</v>
      </c>
      <c r="H171" s="199">
        <v>33200</v>
      </c>
      <c r="I171" s="199">
        <v>35900</v>
      </c>
      <c r="J171" s="199">
        <v>38550</v>
      </c>
      <c r="K171" s="199">
        <v>41200</v>
      </c>
      <c r="L171" s="199">
        <v>43850</v>
      </c>
      <c r="M171" s="284">
        <v>27900</v>
      </c>
      <c r="N171" s="284">
        <v>31920</v>
      </c>
      <c r="O171" s="284">
        <v>35880</v>
      </c>
      <c r="P171" s="284">
        <v>39840</v>
      </c>
      <c r="Q171" s="284">
        <v>43080</v>
      </c>
      <c r="R171" s="284">
        <v>46260</v>
      </c>
      <c r="S171" s="284">
        <v>49440</v>
      </c>
      <c r="T171" s="284">
        <v>52620</v>
      </c>
      <c r="U171" t="s">
        <v>286</v>
      </c>
      <c r="V171" s="199">
        <v>26850</v>
      </c>
      <c r="W171" s="199">
        <v>30650</v>
      </c>
      <c r="X171" s="199">
        <v>34500</v>
      </c>
      <c r="Y171" s="199">
        <v>38300</v>
      </c>
      <c r="Z171" s="199">
        <v>41400</v>
      </c>
      <c r="AA171" s="199">
        <v>44450</v>
      </c>
      <c r="AB171" s="199">
        <v>47500</v>
      </c>
      <c r="AC171" s="199">
        <v>50600</v>
      </c>
      <c r="AD171" s="284">
        <v>32220</v>
      </c>
      <c r="AE171" s="284">
        <v>36780</v>
      </c>
      <c r="AF171" s="284">
        <v>41400</v>
      </c>
      <c r="AG171" s="284">
        <v>45960</v>
      </c>
      <c r="AH171" s="284">
        <v>49680</v>
      </c>
      <c r="AI171" s="284">
        <v>53340</v>
      </c>
      <c r="AJ171" s="284">
        <v>57000</v>
      </c>
      <c r="AK171" s="284">
        <v>60720</v>
      </c>
      <c r="AL171" t="s">
        <v>769</v>
      </c>
      <c r="AM171" t="s">
        <v>288</v>
      </c>
      <c r="AN171">
        <v>0</v>
      </c>
      <c r="AO171" t="s">
        <v>770</v>
      </c>
      <c r="AP171" t="s">
        <v>290</v>
      </c>
      <c r="AQ171">
        <v>335</v>
      </c>
      <c r="AR171" t="s">
        <v>770</v>
      </c>
    </row>
    <row r="172" spans="1:44">
      <c r="A172" t="str">
        <f t="shared" si="2"/>
        <v>On or After 6/9/2019Montague</v>
      </c>
      <c r="B172" t="s">
        <v>773</v>
      </c>
      <c r="C172" t="s">
        <v>221</v>
      </c>
      <c r="D172">
        <v>55000</v>
      </c>
      <c r="E172" s="199">
        <v>20550</v>
      </c>
      <c r="F172" s="199">
        <v>23500</v>
      </c>
      <c r="G172" s="199">
        <v>26450</v>
      </c>
      <c r="H172" s="199">
        <v>29350</v>
      </c>
      <c r="I172" s="199">
        <v>31700</v>
      </c>
      <c r="J172" s="199">
        <v>34050</v>
      </c>
      <c r="K172" s="199">
        <v>36400</v>
      </c>
      <c r="L172" s="199">
        <v>38750</v>
      </c>
      <c r="M172" s="284">
        <v>24660</v>
      </c>
      <c r="N172" s="284">
        <v>28200</v>
      </c>
      <c r="O172" s="284">
        <v>31740</v>
      </c>
      <c r="P172" s="284">
        <v>35220</v>
      </c>
      <c r="Q172" s="284">
        <v>38040</v>
      </c>
      <c r="R172" s="284">
        <v>40860</v>
      </c>
      <c r="S172" s="284">
        <v>43680</v>
      </c>
      <c r="T172" s="284">
        <v>46500</v>
      </c>
      <c r="U172" t="s">
        <v>286</v>
      </c>
      <c r="V172" s="199">
        <v>20700</v>
      </c>
      <c r="W172" s="199">
        <v>23650</v>
      </c>
      <c r="X172" s="199">
        <v>26600</v>
      </c>
      <c r="Y172" s="199">
        <v>29550</v>
      </c>
      <c r="Z172" s="199">
        <v>31950</v>
      </c>
      <c r="AA172" s="199">
        <v>34300</v>
      </c>
      <c r="AB172" s="199">
        <v>36650</v>
      </c>
      <c r="AC172" s="199">
        <v>39050</v>
      </c>
      <c r="AD172" s="284">
        <v>24840</v>
      </c>
      <c r="AE172" s="284">
        <v>28380</v>
      </c>
      <c r="AF172" s="284">
        <v>31920</v>
      </c>
      <c r="AG172" s="284">
        <v>35460</v>
      </c>
      <c r="AH172" s="284">
        <v>38340</v>
      </c>
      <c r="AI172" s="284">
        <v>41160</v>
      </c>
      <c r="AJ172" s="284">
        <v>43980</v>
      </c>
      <c r="AK172" s="284">
        <v>46860</v>
      </c>
      <c r="AL172" t="s">
        <v>772</v>
      </c>
      <c r="AM172" t="s">
        <v>288</v>
      </c>
      <c r="AN172">
        <v>0</v>
      </c>
      <c r="AO172" t="s">
        <v>773</v>
      </c>
      <c r="AP172" t="s">
        <v>290</v>
      </c>
      <c r="AQ172">
        <v>337</v>
      </c>
      <c r="AR172" t="s">
        <v>773</v>
      </c>
    </row>
    <row r="173" spans="1:44">
      <c r="A173" t="str">
        <f t="shared" si="2"/>
        <v>On or After 6/9/2019Montgomery</v>
      </c>
      <c r="B173" t="s">
        <v>775</v>
      </c>
      <c r="C173" t="s">
        <v>57</v>
      </c>
      <c r="D173">
        <v>76300</v>
      </c>
      <c r="E173" s="199">
        <v>26750</v>
      </c>
      <c r="F173" s="199">
        <v>30550</v>
      </c>
      <c r="G173" s="199">
        <v>34350</v>
      </c>
      <c r="H173" s="199">
        <v>38150</v>
      </c>
      <c r="I173" s="199">
        <v>41250</v>
      </c>
      <c r="J173" s="199">
        <v>44300</v>
      </c>
      <c r="K173" s="199">
        <v>47350</v>
      </c>
      <c r="L173" s="199">
        <v>50400</v>
      </c>
      <c r="M173" s="284">
        <v>32100</v>
      </c>
      <c r="N173" s="284">
        <v>36660</v>
      </c>
      <c r="O173" s="284">
        <v>41220</v>
      </c>
      <c r="P173" s="284">
        <v>45780</v>
      </c>
      <c r="Q173" s="284">
        <v>49500</v>
      </c>
      <c r="R173" s="284">
        <v>53160</v>
      </c>
      <c r="S173" s="284">
        <v>56820</v>
      </c>
      <c r="T173" s="284">
        <v>60480</v>
      </c>
      <c r="U173" t="s">
        <v>301</v>
      </c>
      <c r="AL173" t="s">
        <v>774</v>
      </c>
      <c r="AM173" t="s">
        <v>288</v>
      </c>
      <c r="AN173">
        <v>1</v>
      </c>
      <c r="AO173" t="s">
        <v>775</v>
      </c>
      <c r="AP173" t="s">
        <v>290</v>
      </c>
      <c r="AQ173">
        <v>339</v>
      </c>
      <c r="AR173" t="s">
        <v>775</v>
      </c>
    </row>
    <row r="174" spans="1:44">
      <c r="A174" t="str">
        <f t="shared" si="2"/>
        <v>On or After 6/9/2019Moore</v>
      </c>
      <c r="B174" t="s">
        <v>778</v>
      </c>
      <c r="C174" t="s">
        <v>222</v>
      </c>
      <c r="D174">
        <v>57200</v>
      </c>
      <c r="E174" s="199">
        <v>20550</v>
      </c>
      <c r="F174" s="199">
        <v>23500</v>
      </c>
      <c r="G174" s="199">
        <v>26450</v>
      </c>
      <c r="H174" s="199">
        <v>29350</v>
      </c>
      <c r="I174" s="199">
        <v>31700</v>
      </c>
      <c r="J174" s="199">
        <v>34050</v>
      </c>
      <c r="K174" s="199">
        <v>36400</v>
      </c>
      <c r="L174" s="199">
        <v>38750</v>
      </c>
      <c r="M174" s="284">
        <v>24660</v>
      </c>
      <c r="N174" s="284">
        <v>28200</v>
      </c>
      <c r="O174" s="284">
        <v>31740</v>
      </c>
      <c r="P174" s="284">
        <v>35220</v>
      </c>
      <c r="Q174" s="284">
        <v>38040</v>
      </c>
      <c r="R174" s="284">
        <v>40860</v>
      </c>
      <c r="S174" s="284">
        <v>43680</v>
      </c>
      <c r="T174" s="284">
        <v>46500</v>
      </c>
      <c r="U174" t="s">
        <v>301</v>
      </c>
      <c r="AL174" t="s">
        <v>777</v>
      </c>
      <c r="AM174" t="s">
        <v>288</v>
      </c>
      <c r="AN174">
        <v>0</v>
      </c>
      <c r="AO174" t="s">
        <v>778</v>
      </c>
      <c r="AP174" t="s">
        <v>290</v>
      </c>
      <c r="AQ174">
        <v>341</v>
      </c>
      <c r="AR174" t="s">
        <v>778</v>
      </c>
    </row>
    <row r="175" spans="1:44">
      <c r="A175" t="str">
        <f t="shared" si="2"/>
        <v>On or After 6/9/2019Morris</v>
      </c>
      <c r="B175" t="s">
        <v>781</v>
      </c>
      <c r="C175" t="s">
        <v>223</v>
      </c>
      <c r="D175">
        <v>51800</v>
      </c>
      <c r="E175" s="199">
        <v>20550</v>
      </c>
      <c r="F175" s="199">
        <v>23500</v>
      </c>
      <c r="G175" s="199">
        <v>26450</v>
      </c>
      <c r="H175" s="199">
        <v>29350</v>
      </c>
      <c r="I175" s="199">
        <v>31700</v>
      </c>
      <c r="J175" s="199">
        <v>34050</v>
      </c>
      <c r="K175" s="199">
        <v>36400</v>
      </c>
      <c r="L175" s="199">
        <v>38750</v>
      </c>
      <c r="M175" s="284">
        <v>24660</v>
      </c>
      <c r="N175" s="284">
        <v>28200</v>
      </c>
      <c r="O175" s="284">
        <v>31740</v>
      </c>
      <c r="P175" s="284">
        <v>35220</v>
      </c>
      <c r="Q175" s="284">
        <v>38040</v>
      </c>
      <c r="R175" s="284">
        <v>40860</v>
      </c>
      <c r="S175" s="284">
        <v>43680</v>
      </c>
      <c r="T175" s="284">
        <v>46500</v>
      </c>
      <c r="U175" t="s">
        <v>301</v>
      </c>
      <c r="AL175" t="s">
        <v>780</v>
      </c>
      <c r="AM175" t="s">
        <v>288</v>
      </c>
      <c r="AN175">
        <v>0</v>
      </c>
      <c r="AO175" t="s">
        <v>781</v>
      </c>
      <c r="AP175" t="s">
        <v>290</v>
      </c>
      <c r="AQ175">
        <v>343</v>
      </c>
      <c r="AR175" t="s">
        <v>781</v>
      </c>
    </row>
    <row r="176" spans="1:44">
      <c r="A176" t="str">
        <f t="shared" si="2"/>
        <v>On or After 6/9/2019Motley</v>
      </c>
      <c r="B176" t="s">
        <v>784</v>
      </c>
      <c r="C176" t="s">
        <v>224</v>
      </c>
      <c r="D176">
        <v>50100</v>
      </c>
      <c r="E176" s="199">
        <v>20550</v>
      </c>
      <c r="F176" s="199">
        <v>23500</v>
      </c>
      <c r="G176" s="199">
        <v>26450</v>
      </c>
      <c r="H176" s="199">
        <v>29350</v>
      </c>
      <c r="I176" s="199">
        <v>31700</v>
      </c>
      <c r="J176" s="199">
        <v>34050</v>
      </c>
      <c r="K176" s="199">
        <v>36400</v>
      </c>
      <c r="L176" s="199">
        <v>38750</v>
      </c>
      <c r="M176" s="284">
        <v>24660</v>
      </c>
      <c r="N176" s="284">
        <v>28200</v>
      </c>
      <c r="O176" s="284">
        <v>31740</v>
      </c>
      <c r="P176" s="284">
        <v>35220</v>
      </c>
      <c r="Q176" s="284">
        <v>38040</v>
      </c>
      <c r="R176" s="284">
        <v>40860</v>
      </c>
      <c r="S176" s="284">
        <v>43680</v>
      </c>
      <c r="T176" s="284">
        <v>46500</v>
      </c>
      <c r="U176" t="s">
        <v>301</v>
      </c>
      <c r="AL176" t="s">
        <v>783</v>
      </c>
      <c r="AM176" t="s">
        <v>288</v>
      </c>
      <c r="AN176">
        <v>0</v>
      </c>
      <c r="AO176" t="s">
        <v>784</v>
      </c>
      <c r="AP176" t="s">
        <v>290</v>
      </c>
      <c r="AQ176">
        <v>345</v>
      </c>
      <c r="AR176" t="s">
        <v>784</v>
      </c>
    </row>
    <row r="177" spans="1:44">
      <c r="A177" t="str">
        <f t="shared" si="2"/>
        <v>On or After 6/9/2019Nacogdoches</v>
      </c>
      <c r="B177" t="s">
        <v>787</v>
      </c>
      <c r="C177" t="s">
        <v>225</v>
      </c>
      <c r="D177">
        <v>54600</v>
      </c>
      <c r="E177" s="199">
        <v>20550</v>
      </c>
      <c r="F177" s="199">
        <v>23500</v>
      </c>
      <c r="G177" s="199">
        <v>26450</v>
      </c>
      <c r="H177" s="199">
        <v>29350</v>
      </c>
      <c r="I177" s="199">
        <v>31700</v>
      </c>
      <c r="J177" s="199">
        <v>34050</v>
      </c>
      <c r="K177" s="199">
        <v>36400</v>
      </c>
      <c r="L177" s="199">
        <v>38750</v>
      </c>
      <c r="M177" s="284">
        <v>24660</v>
      </c>
      <c r="N177" s="284">
        <v>28200</v>
      </c>
      <c r="O177" s="284">
        <v>31740</v>
      </c>
      <c r="P177" s="284">
        <v>35220</v>
      </c>
      <c r="Q177" s="284">
        <v>38040</v>
      </c>
      <c r="R177" s="284">
        <v>40860</v>
      </c>
      <c r="S177" s="284">
        <v>43680</v>
      </c>
      <c r="T177" s="284">
        <v>46500</v>
      </c>
      <c r="U177" t="s">
        <v>301</v>
      </c>
      <c r="AL177" t="s">
        <v>786</v>
      </c>
      <c r="AM177" t="s">
        <v>288</v>
      </c>
      <c r="AN177">
        <v>0</v>
      </c>
      <c r="AO177" t="s">
        <v>787</v>
      </c>
      <c r="AP177" t="s">
        <v>290</v>
      </c>
      <c r="AQ177">
        <v>347</v>
      </c>
      <c r="AR177" t="s">
        <v>787</v>
      </c>
    </row>
    <row r="178" spans="1:44">
      <c r="A178" t="str">
        <f t="shared" si="2"/>
        <v>On or After 6/9/2019Navarro</v>
      </c>
      <c r="B178" t="s">
        <v>790</v>
      </c>
      <c r="C178" t="s">
        <v>226</v>
      </c>
      <c r="D178">
        <v>53500</v>
      </c>
      <c r="E178" s="199">
        <v>20550</v>
      </c>
      <c r="F178" s="199">
        <v>23500</v>
      </c>
      <c r="G178" s="199">
        <v>26450</v>
      </c>
      <c r="H178" s="199">
        <v>29350</v>
      </c>
      <c r="I178" s="199">
        <v>31700</v>
      </c>
      <c r="J178" s="199">
        <v>34050</v>
      </c>
      <c r="K178" s="199">
        <v>36400</v>
      </c>
      <c r="L178" s="199">
        <v>38750</v>
      </c>
      <c r="M178" s="284">
        <v>24660</v>
      </c>
      <c r="N178" s="284">
        <v>28200</v>
      </c>
      <c r="O178" s="284">
        <v>31740</v>
      </c>
      <c r="P178" s="284">
        <v>35220</v>
      </c>
      <c r="Q178" s="284">
        <v>38040</v>
      </c>
      <c r="R178" s="284">
        <v>40860</v>
      </c>
      <c r="S178" s="284">
        <v>43680</v>
      </c>
      <c r="T178" s="284">
        <v>46500</v>
      </c>
      <c r="U178" t="s">
        <v>301</v>
      </c>
      <c r="AL178" t="s">
        <v>789</v>
      </c>
      <c r="AM178" t="s">
        <v>288</v>
      </c>
      <c r="AN178">
        <v>0</v>
      </c>
      <c r="AO178" t="s">
        <v>790</v>
      </c>
      <c r="AP178" t="s">
        <v>290</v>
      </c>
      <c r="AQ178">
        <v>349</v>
      </c>
      <c r="AR178" t="s">
        <v>790</v>
      </c>
    </row>
    <row r="179" spans="1:44">
      <c r="A179" t="str">
        <f t="shared" si="2"/>
        <v>On or After 6/9/2019Newton</v>
      </c>
      <c r="B179" t="s">
        <v>793</v>
      </c>
      <c r="C179" t="s">
        <v>227</v>
      </c>
      <c r="D179">
        <v>52900</v>
      </c>
      <c r="E179" s="199">
        <v>20550</v>
      </c>
      <c r="F179" s="199">
        <v>23500</v>
      </c>
      <c r="G179" s="199">
        <v>26450</v>
      </c>
      <c r="H179" s="199">
        <v>29350</v>
      </c>
      <c r="I179" s="199">
        <v>31700</v>
      </c>
      <c r="J179" s="199">
        <v>34050</v>
      </c>
      <c r="K179" s="199">
        <v>36400</v>
      </c>
      <c r="L179" s="199">
        <v>38750</v>
      </c>
      <c r="M179" s="284">
        <v>24660</v>
      </c>
      <c r="N179" s="284">
        <v>28200</v>
      </c>
      <c r="O179" s="284">
        <v>31740</v>
      </c>
      <c r="P179" s="284">
        <v>35220</v>
      </c>
      <c r="Q179" s="284">
        <v>38040</v>
      </c>
      <c r="R179" s="284">
        <v>40860</v>
      </c>
      <c r="S179" s="284">
        <v>43680</v>
      </c>
      <c r="T179" s="284">
        <v>46500</v>
      </c>
      <c r="U179" t="s">
        <v>301</v>
      </c>
      <c r="AL179" t="s">
        <v>792</v>
      </c>
      <c r="AM179" t="s">
        <v>288</v>
      </c>
      <c r="AN179">
        <v>1</v>
      </c>
      <c r="AO179" t="s">
        <v>793</v>
      </c>
      <c r="AP179" t="s">
        <v>290</v>
      </c>
      <c r="AQ179">
        <v>351</v>
      </c>
      <c r="AR179" t="s">
        <v>793</v>
      </c>
    </row>
    <row r="180" spans="1:44">
      <c r="A180" t="str">
        <f t="shared" si="2"/>
        <v>On or After 6/9/2019Nolan</v>
      </c>
      <c r="B180" t="s">
        <v>796</v>
      </c>
      <c r="C180" t="s">
        <v>228</v>
      </c>
      <c r="D180">
        <v>54700</v>
      </c>
      <c r="E180" s="199">
        <v>20550</v>
      </c>
      <c r="F180" s="199">
        <v>23500</v>
      </c>
      <c r="G180" s="199">
        <v>26450</v>
      </c>
      <c r="H180" s="199">
        <v>29350</v>
      </c>
      <c r="I180" s="199">
        <v>31700</v>
      </c>
      <c r="J180" s="199">
        <v>34050</v>
      </c>
      <c r="K180" s="199">
        <v>36400</v>
      </c>
      <c r="L180" s="199">
        <v>38750</v>
      </c>
      <c r="M180" s="284">
        <v>24660</v>
      </c>
      <c r="N180" s="284">
        <v>28200</v>
      </c>
      <c r="O180" s="284">
        <v>31740</v>
      </c>
      <c r="P180" s="284">
        <v>35220</v>
      </c>
      <c r="Q180" s="284">
        <v>38040</v>
      </c>
      <c r="R180" s="284">
        <v>40860</v>
      </c>
      <c r="S180" s="284">
        <v>43680</v>
      </c>
      <c r="T180" s="284">
        <v>46500</v>
      </c>
      <c r="U180" t="s">
        <v>286</v>
      </c>
      <c r="V180" s="199">
        <v>22000</v>
      </c>
      <c r="W180" s="199">
        <v>25150</v>
      </c>
      <c r="X180" s="199">
        <v>28300</v>
      </c>
      <c r="Y180" s="199">
        <v>31400</v>
      </c>
      <c r="Z180" s="199">
        <v>33950</v>
      </c>
      <c r="AA180" s="199">
        <v>36450</v>
      </c>
      <c r="AB180" s="199">
        <v>38950</v>
      </c>
      <c r="AC180" s="199">
        <v>41450</v>
      </c>
      <c r="AD180" s="284">
        <v>26400</v>
      </c>
      <c r="AE180" s="284">
        <v>30180</v>
      </c>
      <c r="AF180" s="284">
        <v>33960</v>
      </c>
      <c r="AG180" s="284">
        <v>37680</v>
      </c>
      <c r="AH180" s="284">
        <v>40740</v>
      </c>
      <c r="AI180" s="284">
        <v>43740</v>
      </c>
      <c r="AJ180" s="284">
        <v>46740</v>
      </c>
      <c r="AK180" s="284">
        <v>49740</v>
      </c>
      <c r="AL180" t="s">
        <v>795</v>
      </c>
      <c r="AM180" t="s">
        <v>288</v>
      </c>
      <c r="AN180">
        <v>0</v>
      </c>
      <c r="AO180" t="s">
        <v>796</v>
      </c>
      <c r="AP180" t="s">
        <v>290</v>
      </c>
      <c r="AQ180">
        <v>353</v>
      </c>
      <c r="AR180" t="s">
        <v>796</v>
      </c>
    </row>
    <row r="181" spans="1:44">
      <c r="A181" t="str">
        <f t="shared" si="2"/>
        <v>On or After 6/9/2019Nueces</v>
      </c>
      <c r="B181" t="s">
        <v>799</v>
      </c>
      <c r="C181" t="s">
        <v>38</v>
      </c>
      <c r="D181">
        <v>66300</v>
      </c>
      <c r="E181" s="199">
        <v>23250</v>
      </c>
      <c r="F181" s="199">
        <v>26550</v>
      </c>
      <c r="G181" s="199">
        <v>29850</v>
      </c>
      <c r="H181" s="199">
        <v>33150</v>
      </c>
      <c r="I181" s="199">
        <v>35850</v>
      </c>
      <c r="J181" s="199">
        <v>38500</v>
      </c>
      <c r="K181" s="199">
        <v>41150</v>
      </c>
      <c r="L181" s="199">
        <v>43800</v>
      </c>
      <c r="M181" s="284">
        <v>27900</v>
      </c>
      <c r="N181" s="284">
        <v>31860</v>
      </c>
      <c r="O181" s="284">
        <v>35820</v>
      </c>
      <c r="P181" s="284">
        <v>39780</v>
      </c>
      <c r="Q181" s="284">
        <v>43020</v>
      </c>
      <c r="R181" s="284">
        <v>46200</v>
      </c>
      <c r="S181" s="284">
        <v>49380</v>
      </c>
      <c r="T181" s="284">
        <v>52560</v>
      </c>
      <c r="U181" t="s">
        <v>286</v>
      </c>
      <c r="V181" s="199">
        <v>23450</v>
      </c>
      <c r="W181" s="199">
        <v>26800</v>
      </c>
      <c r="X181" s="199">
        <v>30150</v>
      </c>
      <c r="Y181" s="199">
        <v>33450</v>
      </c>
      <c r="Z181" s="199">
        <v>36150</v>
      </c>
      <c r="AA181" s="199">
        <v>38850</v>
      </c>
      <c r="AB181" s="199">
        <v>41500</v>
      </c>
      <c r="AC181" s="199">
        <v>44200</v>
      </c>
      <c r="AD181" s="284">
        <v>28140</v>
      </c>
      <c r="AE181" s="284">
        <v>32160</v>
      </c>
      <c r="AF181" s="284">
        <v>36180</v>
      </c>
      <c r="AG181" s="284">
        <v>40140</v>
      </c>
      <c r="AH181" s="284">
        <v>43380</v>
      </c>
      <c r="AI181" s="284">
        <v>46620</v>
      </c>
      <c r="AJ181" s="284">
        <v>49800</v>
      </c>
      <c r="AK181" s="284">
        <v>53040</v>
      </c>
      <c r="AL181" t="s">
        <v>798</v>
      </c>
      <c r="AM181" t="s">
        <v>288</v>
      </c>
      <c r="AN181">
        <v>1</v>
      </c>
      <c r="AO181" t="s">
        <v>799</v>
      </c>
      <c r="AP181" t="s">
        <v>290</v>
      </c>
      <c r="AQ181">
        <v>355</v>
      </c>
      <c r="AR181" t="s">
        <v>799</v>
      </c>
    </row>
    <row r="182" spans="1:44">
      <c r="A182" t="str">
        <f t="shared" si="2"/>
        <v>On or After 6/9/2019Ochiltree</v>
      </c>
      <c r="B182" t="s">
        <v>802</v>
      </c>
      <c r="C182" t="s">
        <v>229</v>
      </c>
      <c r="D182">
        <v>61900</v>
      </c>
      <c r="E182" s="199">
        <v>21700</v>
      </c>
      <c r="F182" s="199">
        <v>24800</v>
      </c>
      <c r="G182" s="199">
        <v>27900</v>
      </c>
      <c r="H182" s="199">
        <v>30950</v>
      </c>
      <c r="I182" s="199">
        <v>33450</v>
      </c>
      <c r="J182" s="199">
        <v>35950</v>
      </c>
      <c r="K182" s="199">
        <v>38400</v>
      </c>
      <c r="L182" s="199">
        <v>40900</v>
      </c>
      <c r="M182" s="284">
        <v>26040</v>
      </c>
      <c r="N182" s="284">
        <v>29760</v>
      </c>
      <c r="O182" s="284">
        <v>33480</v>
      </c>
      <c r="P182" s="284">
        <v>37140</v>
      </c>
      <c r="Q182" s="284">
        <v>40140</v>
      </c>
      <c r="R182" s="284">
        <v>43140</v>
      </c>
      <c r="S182" s="284">
        <v>46080</v>
      </c>
      <c r="T182" s="284">
        <v>49080</v>
      </c>
      <c r="U182" t="s">
        <v>286</v>
      </c>
      <c r="V182" s="199">
        <v>22500</v>
      </c>
      <c r="W182" s="199">
        <v>25700</v>
      </c>
      <c r="X182" s="199">
        <v>28900</v>
      </c>
      <c r="Y182" s="199">
        <v>32100</v>
      </c>
      <c r="Z182" s="199">
        <v>34700</v>
      </c>
      <c r="AA182" s="199">
        <v>37250</v>
      </c>
      <c r="AB182" s="199">
        <v>39850</v>
      </c>
      <c r="AC182" s="199">
        <v>42400</v>
      </c>
      <c r="AD182" s="284">
        <v>27000</v>
      </c>
      <c r="AE182" s="284">
        <v>30840</v>
      </c>
      <c r="AF182" s="284">
        <v>34680</v>
      </c>
      <c r="AG182" s="284">
        <v>38520</v>
      </c>
      <c r="AH182" s="284">
        <v>41640</v>
      </c>
      <c r="AI182" s="284">
        <v>44700</v>
      </c>
      <c r="AJ182" s="284">
        <v>47820</v>
      </c>
      <c r="AK182" s="284">
        <v>50880</v>
      </c>
      <c r="AL182" t="s">
        <v>801</v>
      </c>
      <c r="AM182" t="s">
        <v>288</v>
      </c>
      <c r="AN182">
        <v>0</v>
      </c>
      <c r="AO182" t="s">
        <v>802</v>
      </c>
      <c r="AP182" t="s">
        <v>290</v>
      </c>
      <c r="AQ182">
        <v>357</v>
      </c>
      <c r="AR182" t="s">
        <v>802</v>
      </c>
    </row>
    <row r="183" spans="1:44">
      <c r="A183" t="str">
        <f t="shared" si="2"/>
        <v>On or After 6/9/2019Oldham</v>
      </c>
      <c r="B183" t="s">
        <v>805</v>
      </c>
      <c r="C183" t="s">
        <v>230</v>
      </c>
      <c r="D183">
        <v>70100</v>
      </c>
      <c r="E183" s="199">
        <v>24550</v>
      </c>
      <c r="F183" s="199">
        <v>28050</v>
      </c>
      <c r="G183" s="199">
        <v>31550</v>
      </c>
      <c r="H183" s="199">
        <v>35050</v>
      </c>
      <c r="I183" s="199">
        <v>37900</v>
      </c>
      <c r="J183" s="199">
        <v>40700</v>
      </c>
      <c r="K183" s="199">
        <v>43500</v>
      </c>
      <c r="L183" s="199">
        <v>46300</v>
      </c>
      <c r="M183" s="284">
        <v>29460</v>
      </c>
      <c r="N183" s="284">
        <v>33660</v>
      </c>
      <c r="O183" s="284">
        <v>37860</v>
      </c>
      <c r="P183" s="284">
        <v>42060</v>
      </c>
      <c r="Q183" s="284">
        <v>45480</v>
      </c>
      <c r="R183" s="284">
        <v>48840</v>
      </c>
      <c r="S183" s="284">
        <v>52200</v>
      </c>
      <c r="T183" s="284">
        <v>55560</v>
      </c>
      <c r="U183" t="s">
        <v>286</v>
      </c>
      <c r="V183" s="199">
        <v>25200</v>
      </c>
      <c r="W183" s="199">
        <v>28800</v>
      </c>
      <c r="X183" s="199">
        <v>32400</v>
      </c>
      <c r="Y183" s="199">
        <v>36000</v>
      </c>
      <c r="Z183" s="199">
        <v>38900</v>
      </c>
      <c r="AA183" s="199">
        <v>41800</v>
      </c>
      <c r="AB183" s="199">
        <v>44650</v>
      </c>
      <c r="AC183" s="199">
        <v>47550</v>
      </c>
      <c r="AD183" s="284">
        <v>30240</v>
      </c>
      <c r="AE183" s="284">
        <v>34560</v>
      </c>
      <c r="AF183" s="284">
        <v>38880</v>
      </c>
      <c r="AG183" s="284">
        <v>43200</v>
      </c>
      <c r="AH183" s="284">
        <v>46680</v>
      </c>
      <c r="AI183" s="284">
        <v>50160</v>
      </c>
      <c r="AJ183" s="284">
        <v>53580</v>
      </c>
      <c r="AK183" s="284">
        <v>57060</v>
      </c>
      <c r="AL183" t="s">
        <v>804</v>
      </c>
      <c r="AM183" t="s">
        <v>288</v>
      </c>
      <c r="AN183">
        <v>1</v>
      </c>
      <c r="AO183" t="s">
        <v>805</v>
      </c>
      <c r="AP183" t="s">
        <v>290</v>
      </c>
      <c r="AQ183">
        <v>359</v>
      </c>
      <c r="AR183" t="s">
        <v>805</v>
      </c>
    </row>
    <row r="184" spans="1:44">
      <c r="A184" t="str">
        <f t="shared" si="2"/>
        <v>On or After 6/9/2019Orange</v>
      </c>
      <c r="B184" t="s">
        <v>807</v>
      </c>
      <c r="C184" t="s">
        <v>32</v>
      </c>
      <c r="D184">
        <v>65200</v>
      </c>
      <c r="E184" s="199">
        <v>22850</v>
      </c>
      <c r="F184" s="199">
        <v>26100</v>
      </c>
      <c r="G184" s="199">
        <v>29350</v>
      </c>
      <c r="H184" s="199">
        <v>32600</v>
      </c>
      <c r="I184" s="199">
        <v>35250</v>
      </c>
      <c r="J184" s="199">
        <v>37850</v>
      </c>
      <c r="K184" s="199">
        <v>40450</v>
      </c>
      <c r="L184" s="199">
        <v>43050</v>
      </c>
      <c r="M184" s="284">
        <v>27420</v>
      </c>
      <c r="N184" s="284">
        <v>31320</v>
      </c>
      <c r="O184" s="284">
        <v>35220</v>
      </c>
      <c r="P184" s="284">
        <v>39120</v>
      </c>
      <c r="Q184" s="284">
        <v>42300</v>
      </c>
      <c r="R184" s="284">
        <v>45420</v>
      </c>
      <c r="S184" s="284">
        <v>48540</v>
      </c>
      <c r="T184" s="284">
        <v>51660</v>
      </c>
      <c r="U184" t="s">
        <v>301</v>
      </c>
      <c r="AL184" t="s">
        <v>806</v>
      </c>
      <c r="AM184" t="s">
        <v>288</v>
      </c>
      <c r="AN184">
        <v>1</v>
      </c>
      <c r="AO184" t="s">
        <v>807</v>
      </c>
      <c r="AP184" t="s">
        <v>290</v>
      </c>
      <c r="AQ184">
        <v>361</v>
      </c>
      <c r="AR184" t="s">
        <v>807</v>
      </c>
    </row>
    <row r="185" spans="1:44">
      <c r="A185" t="str">
        <f t="shared" si="2"/>
        <v>On or After 6/9/2019Palo Pinto</v>
      </c>
      <c r="B185" t="s">
        <v>810</v>
      </c>
      <c r="C185" t="s">
        <v>231</v>
      </c>
      <c r="D185">
        <v>54300</v>
      </c>
      <c r="E185" s="199">
        <v>20550</v>
      </c>
      <c r="F185" s="199">
        <v>23500</v>
      </c>
      <c r="G185" s="199">
        <v>26450</v>
      </c>
      <c r="H185" s="199">
        <v>29350</v>
      </c>
      <c r="I185" s="199">
        <v>31700</v>
      </c>
      <c r="J185" s="199">
        <v>34050</v>
      </c>
      <c r="K185" s="199">
        <v>36400</v>
      </c>
      <c r="L185" s="199">
        <v>38750</v>
      </c>
      <c r="M185" s="284">
        <v>24660</v>
      </c>
      <c r="N185" s="284">
        <v>28200</v>
      </c>
      <c r="O185" s="284">
        <v>31740</v>
      </c>
      <c r="P185" s="284">
        <v>35220</v>
      </c>
      <c r="Q185" s="284">
        <v>38040</v>
      </c>
      <c r="R185" s="284">
        <v>40860</v>
      </c>
      <c r="S185" s="284">
        <v>43680</v>
      </c>
      <c r="T185" s="284">
        <v>46500</v>
      </c>
      <c r="U185" t="s">
        <v>301</v>
      </c>
      <c r="AL185" t="s">
        <v>809</v>
      </c>
      <c r="AM185" t="s">
        <v>288</v>
      </c>
      <c r="AN185">
        <v>0</v>
      </c>
      <c r="AO185" t="s">
        <v>810</v>
      </c>
      <c r="AP185" t="s">
        <v>290</v>
      </c>
      <c r="AQ185">
        <v>363</v>
      </c>
      <c r="AR185" t="s">
        <v>810</v>
      </c>
    </row>
    <row r="186" spans="1:44">
      <c r="A186" t="str">
        <f t="shared" si="2"/>
        <v>On or After 6/9/2019Panola</v>
      </c>
      <c r="B186" t="s">
        <v>813</v>
      </c>
      <c r="C186" t="s">
        <v>232</v>
      </c>
      <c r="D186">
        <v>64300</v>
      </c>
      <c r="E186" s="199">
        <v>22550</v>
      </c>
      <c r="F186" s="199">
        <v>25750</v>
      </c>
      <c r="G186" s="199">
        <v>28950</v>
      </c>
      <c r="H186" s="199">
        <v>32150</v>
      </c>
      <c r="I186" s="199">
        <v>34750</v>
      </c>
      <c r="J186" s="199">
        <v>37300</v>
      </c>
      <c r="K186" s="199">
        <v>39900</v>
      </c>
      <c r="L186" s="199">
        <v>42450</v>
      </c>
      <c r="M186" s="284">
        <v>27060</v>
      </c>
      <c r="N186" s="284">
        <v>30900</v>
      </c>
      <c r="O186" s="284">
        <v>34740</v>
      </c>
      <c r="P186" s="284">
        <v>38580</v>
      </c>
      <c r="Q186" s="284">
        <v>41700</v>
      </c>
      <c r="R186" s="284">
        <v>44760</v>
      </c>
      <c r="S186" s="284">
        <v>47880</v>
      </c>
      <c r="T186" s="284">
        <v>50940</v>
      </c>
      <c r="U186" t="s">
        <v>301</v>
      </c>
      <c r="AL186" t="s">
        <v>812</v>
      </c>
      <c r="AM186" t="s">
        <v>288</v>
      </c>
      <c r="AN186">
        <v>0</v>
      </c>
      <c r="AO186" t="s">
        <v>813</v>
      </c>
      <c r="AP186" t="s">
        <v>290</v>
      </c>
      <c r="AQ186">
        <v>365</v>
      </c>
      <c r="AR186" t="s">
        <v>813</v>
      </c>
    </row>
    <row r="187" spans="1:44">
      <c r="A187" t="str">
        <f t="shared" si="2"/>
        <v>On or After 6/9/2019Parker</v>
      </c>
      <c r="B187" t="s">
        <v>815</v>
      </c>
      <c r="C187" t="s">
        <v>48</v>
      </c>
      <c r="D187">
        <v>76000</v>
      </c>
      <c r="E187" s="199">
        <v>26600</v>
      </c>
      <c r="F187" s="199">
        <v>30400</v>
      </c>
      <c r="G187" s="199">
        <v>34200</v>
      </c>
      <c r="H187" s="199">
        <v>38000</v>
      </c>
      <c r="I187" s="199">
        <v>41050</v>
      </c>
      <c r="J187" s="199">
        <v>44100</v>
      </c>
      <c r="K187" s="199">
        <v>47150</v>
      </c>
      <c r="L187" s="199">
        <v>50200</v>
      </c>
      <c r="M187" s="284">
        <v>31920</v>
      </c>
      <c r="N187" s="284">
        <v>36480</v>
      </c>
      <c r="O187" s="284">
        <v>41040</v>
      </c>
      <c r="P187" s="284">
        <v>45600</v>
      </c>
      <c r="Q187" s="284">
        <v>49260</v>
      </c>
      <c r="R187" s="284">
        <v>52920</v>
      </c>
      <c r="S187" s="284">
        <v>56580</v>
      </c>
      <c r="T187" s="284">
        <v>60240</v>
      </c>
      <c r="U187" t="s">
        <v>301</v>
      </c>
      <c r="AL187" t="s">
        <v>814</v>
      </c>
      <c r="AM187" t="s">
        <v>288</v>
      </c>
      <c r="AN187">
        <v>1</v>
      </c>
      <c r="AO187" t="s">
        <v>815</v>
      </c>
      <c r="AP187" t="s">
        <v>290</v>
      </c>
      <c r="AQ187">
        <v>367</v>
      </c>
      <c r="AR187" t="s">
        <v>815</v>
      </c>
    </row>
    <row r="188" spans="1:44">
      <c r="A188" t="str">
        <f t="shared" si="2"/>
        <v>On or After 6/9/2019Parmer</v>
      </c>
      <c r="B188" t="s">
        <v>818</v>
      </c>
      <c r="C188" t="s">
        <v>233</v>
      </c>
      <c r="D188">
        <v>57400</v>
      </c>
      <c r="E188" s="199">
        <v>20550</v>
      </c>
      <c r="F188" s="199">
        <v>23500</v>
      </c>
      <c r="G188" s="199">
        <v>26450</v>
      </c>
      <c r="H188" s="199">
        <v>29350</v>
      </c>
      <c r="I188" s="199">
        <v>31700</v>
      </c>
      <c r="J188" s="199">
        <v>34050</v>
      </c>
      <c r="K188" s="199">
        <v>36400</v>
      </c>
      <c r="L188" s="199">
        <v>38750</v>
      </c>
      <c r="M188" s="284">
        <v>24660</v>
      </c>
      <c r="N188" s="284">
        <v>28200</v>
      </c>
      <c r="O188" s="284">
        <v>31740</v>
      </c>
      <c r="P188" s="284">
        <v>35220</v>
      </c>
      <c r="Q188" s="284">
        <v>38040</v>
      </c>
      <c r="R188" s="284">
        <v>40860</v>
      </c>
      <c r="S188" s="284">
        <v>43680</v>
      </c>
      <c r="T188" s="284">
        <v>46500</v>
      </c>
      <c r="U188" t="s">
        <v>286</v>
      </c>
      <c r="V188" s="199">
        <v>21750</v>
      </c>
      <c r="W188" s="199">
        <v>24850</v>
      </c>
      <c r="X188" s="199">
        <v>27950</v>
      </c>
      <c r="Y188" s="199">
        <v>31050</v>
      </c>
      <c r="Z188" s="199">
        <v>33550</v>
      </c>
      <c r="AA188" s="199">
        <v>36050</v>
      </c>
      <c r="AB188" s="199">
        <v>38550</v>
      </c>
      <c r="AC188" s="199">
        <v>41000</v>
      </c>
      <c r="AD188" s="284">
        <v>26100</v>
      </c>
      <c r="AE188" s="284">
        <v>29820</v>
      </c>
      <c r="AF188" s="284">
        <v>33540</v>
      </c>
      <c r="AG188" s="284">
        <v>37260</v>
      </c>
      <c r="AH188" s="284">
        <v>40260</v>
      </c>
      <c r="AI188" s="284">
        <v>43260</v>
      </c>
      <c r="AJ188" s="284">
        <v>46260</v>
      </c>
      <c r="AK188" s="284">
        <v>49200</v>
      </c>
      <c r="AL188" t="s">
        <v>817</v>
      </c>
      <c r="AM188" t="s">
        <v>288</v>
      </c>
      <c r="AN188">
        <v>0</v>
      </c>
      <c r="AO188" t="s">
        <v>818</v>
      </c>
      <c r="AP188" t="s">
        <v>290</v>
      </c>
      <c r="AQ188">
        <v>369</v>
      </c>
      <c r="AR188" t="s">
        <v>818</v>
      </c>
    </row>
    <row r="189" spans="1:44">
      <c r="A189" t="str">
        <f t="shared" si="2"/>
        <v>On or After 6/9/2019Pecos</v>
      </c>
      <c r="B189" t="s">
        <v>821</v>
      </c>
      <c r="C189" t="s">
        <v>234</v>
      </c>
      <c r="D189">
        <v>73200</v>
      </c>
      <c r="E189" s="199">
        <v>25600</v>
      </c>
      <c r="F189" s="199">
        <v>29250</v>
      </c>
      <c r="G189" s="199">
        <v>32900</v>
      </c>
      <c r="H189" s="199">
        <v>36550</v>
      </c>
      <c r="I189" s="199">
        <v>39500</v>
      </c>
      <c r="J189" s="199">
        <v>42400</v>
      </c>
      <c r="K189" s="199">
        <v>45350</v>
      </c>
      <c r="L189" s="199">
        <v>48250</v>
      </c>
      <c r="M189" s="284">
        <v>30720</v>
      </c>
      <c r="N189" s="284">
        <v>35100</v>
      </c>
      <c r="O189" s="284">
        <v>39480</v>
      </c>
      <c r="P189" s="284">
        <v>43860</v>
      </c>
      <c r="Q189" s="284">
        <v>47400</v>
      </c>
      <c r="R189" s="284">
        <v>50880</v>
      </c>
      <c r="S189" s="284">
        <v>54420</v>
      </c>
      <c r="T189" s="284">
        <v>57900</v>
      </c>
      <c r="U189" t="s">
        <v>286</v>
      </c>
      <c r="V189" s="199">
        <v>29750</v>
      </c>
      <c r="W189" s="199">
        <v>34000</v>
      </c>
      <c r="X189" s="199">
        <v>38250</v>
      </c>
      <c r="Y189" s="199">
        <v>42450</v>
      </c>
      <c r="Z189" s="199">
        <v>45850</v>
      </c>
      <c r="AA189" s="199">
        <v>49250</v>
      </c>
      <c r="AB189" s="199">
        <v>52650</v>
      </c>
      <c r="AC189" s="199">
        <v>56050</v>
      </c>
      <c r="AD189" s="284">
        <v>35700</v>
      </c>
      <c r="AE189" s="284">
        <v>40800</v>
      </c>
      <c r="AF189" s="284">
        <v>45900</v>
      </c>
      <c r="AG189" s="284">
        <v>50940</v>
      </c>
      <c r="AH189" s="284">
        <v>55020</v>
      </c>
      <c r="AI189" s="284">
        <v>59100</v>
      </c>
      <c r="AJ189" s="284">
        <v>63180</v>
      </c>
      <c r="AK189" s="284">
        <v>67260</v>
      </c>
      <c r="AL189" t="s">
        <v>820</v>
      </c>
      <c r="AM189" t="s">
        <v>288</v>
      </c>
      <c r="AN189">
        <v>0</v>
      </c>
      <c r="AO189" t="s">
        <v>821</v>
      </c>
      <c r="AP189" t="s">
        <v>290</v>
      </c>
      <c r="AQ189">
        <v>371</v>
      </c>
      <c r="AR189" t="s">
        <v>821</v>
      </c>
    </row>
    <row r="190" spans="1:44">
      <c r="A190" t="str">
        <f t="shared" si="2"/>
        <v>On or After 6/9/2019Polk</v>
      </c>
      <c r="B190" t="s">
        <v>824</v>
      </c>
      <c r="C190" t="s">
        <v>235</v>
      </c>
      <c r="D190">
        <v>53100</v>
      </c>
      <c r="E190" s="199">
        <v>20550</v>
      </c>
      <c r="F190" s="199">
        <v>23500</v>
      </c>
      <c r="G190" s="199">
        <v>26450</v>
      </c>
      <c r="H190" s="199">
        <v>29350</v>
      </c>
      <c r="I190" s="199">
        <v>31700</v>
      </c>
      <c r="J190" s="199">
        <v>34050</v>
      </c>
      <c r="K190" s="199">
        <v>36400</v>
      </c>
      <c r="L190" s="199">
        <v>38750</v>
      </c>
      <c r="M190" s="284">
        <v>24660</v>
      </c>
      <c r="N190" s="284">
        <v>28200</v>
      </c>
      <c r="O190" s="284">
        <v>31740</v>
      </c>
      <c r="P190" s="284">
        <v>35220</v>
      </c>
      <c r="Q190" s="284">
        <v>38040</v>
      </c>
      <c r="R190" s="284">
        <v>40860</v>
      </c>
      <c r="S190" s="284">
        <v>43680</v>
      </c>
      <c r="T190" s="284">
        <v>46500</v>
      </c>
      <c r="U190" t="s">
        <v>301</v>
      </c>
      <c r="AL190" t="s">
        <v>823</v>
      </c>
      <c r="AM190" t="s">
        <v>288</v>
      </c>
      <c r="AN190">
        <v>0</v>
      </c>
      <c r="AO190" t="s">
        <v>824</v>
      </c>
      <c r="AP190" t="s">
        <v>290</v>
      </c>
      <c r="AQ190">
        <v>373</v>
      </c>
      <c r="AR190" t="s">
        <v>824</v>
      </c>
    </row>
    <row r="191" spans="1:44">
      <c r="A191" t="str">
        <f t="shared" si="2"/>
        <v>On or After 6/9/2019Potter</v>
      </c>
      <c r="B191" t="s">
        <v>826</v>
      </c>
      <c r="C191" t="s">
        <v>23</v>
      </c>
      <c r="D191">
        <v>71600</v>
      </c>
      <c r="E191" s="199">
        <v>25100</v>
      </c>
      <c r="F191" s="199">
        <v>28650</v>
      </c>
      <c r="G191" s="199">
        <v>32250</v>
      </c>
      <c r="H191" s="199">
        <v>35800</v>
      </c>
      <c r="I191" s="199">
        <v>38700</v>
      </c>
      <c r="J191" s="199">
        <v>41550</v>
      </c>
      <c r="K191" s="199">
        <v>44400</v>
      </c>
      <c r="L191" s="199">
        <v>47300</v>
      </c>
      <c r="M191" s="284">
        <v>30120</v>
      </c>
      <c r="N191" s="284">
        <v>34380</v>
      </c>
      <c r="O191" s="284">
        <v>38700</v>
      </c>
      <c r="P191" s="284">
        <v>42960</v>
      </c>
      <c r="Q191" s="284">
        <v>46440</v>
      </c>
      <c r="R191" s="284">
        <v>49860</v>
      </c>
      <c r="S191" s="284">
        <v>53280</v>
      </c>
      <c r="T191" s="284">
        <v>56760</v>
      </c>
      <c r="U191" t="s">
        <v>301</v>
      </c>
      <c r="AL191" t="s">
        <v>825</v>
      </c>
      <c r="AM191" t="s">
        <v>288</v>
      </c>
      <c r="AN191">
        <v>1</v>
      </c>
      <c r="AO191" t="s">
        <v>826</v>
      </c>
      <c r="AP191" t="s">
        <v>290</v>
      </c>
      <c r="AQ191">
        <v>375</v>
      </c>
      <c r="AR191" t="s">
        <v>826</v>
      </c>
    </row>
    <row r="192" spans="1:44">
      <c r="A192" t="str">
        <f t="shared" si="2"/>
        <v>On or After 6/9/2019Presidio</v>
      </c>
      <c r="B192" t="s">
        <v>829</v>
      </c>
      <c r="C192" t="s">
        <v>236</v>
      </c>
      <c r="D192">
        <v>42600</v>
      </c>
      <c r="E192" s="199">
        <v>20550</v>
      </c>
      <c r="F192" s="199">
        <v>23500</v>
      </c>
      <c r="G192" s="199">
        <v>26450</v>
      </c>
      <c r="H192" s="199">
        <v>29350</v>
      </c>
      <c r="I192" s="199">
        <v>31700</v>
      </c>
      <c r="J192" s="199">
        <v>34050</v>
      </c>
      <c r="K192" s="199">
        <v>36400</v>
      </c>
      <c r="L192" s="199">
        <v>38750</v>
      </c>
      <c r="M192" s="284">
        <v>24660</v>
      </c>
      <c r="N192" s="284">
        <v>28200</v>
      </c>
      <c r="O192" s="284">
        <v>31740</v>
      </c>
      <c r="P192" s="284">
        <v>35220</v>
      </c>
      <c r="Q192" s="284">
        <v>38040</v>
      </c>
      <c r="R192" s="284">
        <v>40860</v>
      </c>
      <c r="S192" s="284">
        <v>43680</v>
      </c>
      <c r="T192" s="284">
        <v>46500</v>
      </c>
      <c r="U192" t="s">
        <v>286</v>
      </c>
      <c r="V192" s="199">
        <v>24400</v>
      </c>
      <c r="W192" s="199">
        <v>27850</v>
      </c>
      <c r="X192" s="199">
        <v>31350</v>
      </c>
      <c r="Y192" s="199">
        <v>34800</v>
      </c>
      <c r="Z192" s="199">
        <v>37600</v>
      </c>
      <c r="AA192" s="199">
        <v>40400</v>
      </c>
      <c r="AB192" s="199">
        <v>43200</v>
      </c>
      <c r="AC192" s="199">
        <v>45950</v>
      </c>
      <c r="AD192" s="284">
        <v>29280</v>
      </c>
      <c r="AE192" s="284">
        <v>33420</v>
      </c>
      <c r="AF192" s="284">
        <v>37620</v>
      </c>
      <c r="AG192" s="284">
        <v>41760</v>
      </c>
      <c r="AH192" s="284">
        <v>45120</v>
      </c>
      <c r="AI192" s="284">
        <v>48480</v>
      </c>
      <c r="AJ192" s="284">
        <v>51840</v>
      </c>
      <c r="AK192" s="284">
        <v>55140</v>
      </c>
      <c r="AL192" t="s">
        <v>828</v>
      </c>
      <c r="AM192" t="s">
        <v>288</v>
      </c>
      <c r="AN192">
        <v>0</v>
      </c>
      <c r="AO192" t="s">
        <v>829</v>
      </c>
      <c r="AP192" t="s">
        <v>290</v>
      </c>
      <c r="AQ192">
        <v>377</v>
      </c>
      <c r="AR192" t="s">
        <v>829</v>
      </c>
    </row>
    <row r="193" spans="1:44">
      <c r="A193" t="str">
        <f t="shared" si="2"/>
        <v>On or After 6/9/2019Rains</v>
      </c>
      <c r="B193" t="s">
        <v>832</v>
      </c>
      <c r="C193" t="s">
        <v>237</v>
      </c>
      <c r="D193">
        <v>63400</v>
      </c>
      <c r="E193" s="199">
        <v>22200</v>
      </c>
      <c r="F193" s="199">
        <v>25400</v>
      </c>
      <c r="G193" s="199">
        <v>28550</v>
      </c>
      <c r="H193" s="199">
        <v>31700</v>
      </c>
      <c r="I193" s="199">
        <v>34250</v>
      </c>
      <c r="J193" s="199">
        <v>36800</v>
      </c>
      <c r="K193" s="199">
        <v>39350</v>
      </c>
      <c r="L193" s="199">
        <v>41850</v>
      </c>
      <c r="M193" s="284">
        <v>26640</v>
      </c>
      <c r="N193" s="284">
        <v>30480</v>
      </c>
      <c r="O193" s="284">
        <v>34260</v>
      </c>
      <c r="P193" s="284">
        <v>38040</v>
      </c>
      <c r="Q193" s="284">
        <v>41100</v>
      </c>
      <c r="R193" s="284">
        <v>44160</v>
      </c>
      <c r="S193" s="284">
        <v>47220</v>
      </c>
      <c r="T193" s="284">
        <v>50220</v>
      </c>
      <c r="U193" t="s">
        <v>301</v>
      </c>
      <c r="AL193" t="s">
        <v>831</v>
      </c>
      <c r="AM193" t="s">
        <v>288</v>
      </c>
      <c r="AN193">
        <v>0</v>
      </c>
      <c r="AO193" t="s">
        <v>832</v>
      </c>
      <c r="AP193" t="s">
        <v>290</v>
      </c>
      <c r="AQ193">
        <v>379</v>
      </c>
      <c r="AR193" t="s">
        <v>832</v>
      </c>
    </row>
    <row r="194" spans="1:44">
      <c r="A194" t="str">
        <f t="shared" si="2"/>
        <v>On or After 6/9/2019Randall</v>
      </c>
      <c r="B194" t="s">
        <v>834</v>
      </c>
      <c r="C194" t="s">
        <v>24</v>
      </c>
      <c r="D194">
        <v>71600</v>
      </c>
      <c r="E194" s="199">
        <v>25100</v>
      </c>
      <c r="F194" s="199">
        <v>28650</v>
      </c>
      <c r="G194" s="199">
        <v>32250</v>
      </c>
      <c r="H194" s="199">
        <v>35800</v>
      </c>
      <c r="I194" s="199">
        <v>38700</v>
      </c>
      <c r="J194" s="199">
        <v>41550</v>
      </c>
      <c r="K194" s="199">
        <v>44400</v>
      </c>
      <c r="L194" s="199">
        <v>47300</v>
      </c>
      <c r="M194" s="284">
        <v>30120</v>
      </c>
      <c r="N194" s="284">
        <v>34380</v>
      </c>
      <c r="O194" s="284">
        <v>38700</v>
      </c>
      <c r="P194" s="284">
        <v>42960</v>
      </c>
      <c r="Q194" s="284">
        <v>46440</v>
      </c>
      <c r="R194" s="284">
        <v>49860</v>
      </c>
      <c r="S194" s="284">
        <v>53280</v>
      </c>
      <c r="T194" s="284">
        <v>56760</v>
      </c>
      <c r="U194" t="s">
        <v>301</v>
      </c>
      <c r="AL194" t="s">
        <v>833</v>
      </c>
      <c r="AM194" t="s">
        <v>288</v>
      </c>
      <c r="AN194">
        <v>1</v>
      </c>
      <c r="AO194" t="s">
        <v>834</v>
      </c>
      <c r="AP194" t="s">
        <v>290</v>
      </c>
      <c r="AQ194">
        <v>381</v>
      </c>
      <c r="AR194" t="s">
        <v>834</v>
      </c>
    </row>
    <row r="195" spans="1:44">
      <c r="A195" t="str">
        <f t="shared" si="2"/>
        <v>On or After 6/9/2019Reagan</v>
      </c>
      <c r="B195" t="s">
        <v>837</v>
      </c>
      <c r="C195" t="s">
        <v>238</v>
      </c>
      <c r="D195">
        <v>76800</v>
      </c>
      <c r="E195" s="199">
        <v>26900</v>
      </c>
      <c r="F195" s="199">
        <v>30750</v>
      </c>
      <c r="G195" s="199">
        <v>34600</v>
      </c>
      <c r="H195" s="199">
        <v>38400</v>
      </c>
      <c r="I195" s="199">
        <v>41500</v>
      </c>
      <c r="J195" s="199">
        <v>44550</v>
      </c>
      <c r="K195" s="199">
        <v>47650</v>
      </c>
      <c r="L195" s="199">
        <v>50700</v>
      </c>
      <c r="M195" s="284">
        <v>32280</v>
      </c>
      <c r="N195" s="284">
        <v>36900</v>
      </c>
      <c r="O195" s="284">
        <v>41520</v>
      </c>
      <c r="P195" s="284">
        <v>46080</v>
      </c>
      <c r="Q195" s="284">
        <v>49800</v>
      </c>
      <c r="R195" s="284">
        <v>53460</v>
      </c>
      <c r="S195" s="284">
        <v>57180</v>
      </c>
      <c r="T195" s="284">
        <v>60840</v>
      </c>
      <c r="U195" t="s">
        <v>301</v>
      </c>
      <c r="AL195" t="s">
        <v>836</v>
      </c>
      <c r="AM195" t="s">
        <v>288</v>
      </c>
      <c r="AN195">
        <v>0</v>
      </c>
      <c r="AO195" t="s">
        <v>837</v>
      </c>
      <c r="AP195" t="s">
        <v>290</v>
      </c>
      <c r="AQ195">
        <v>383</v>
      </c>
      <c r="AR195" t="s">
        <v>837</v>
      </c>
    </row>
    <row r="196" spans="1:44">
      <c r="A196" t="str">
        <f t="shared" si="2"/>
        <v>On or After 6/9/2019Real</v>
      </c>
      <c r="B196" t="s">
        <v>840</v>
      </c>
      <c r="C196" t="s">
        <v>239</v>
      </c>
      <c r="D196">
        <v>53300</v>
      </c>
      <c r="E196" s="199">
        <v>20550</v>
      </c>
      <c r="F196" s="199">
        <v>23500</v>
      </c>
      <c r="G196" s="199">
        <v>26450</v>
      </c>
      <c r="H196" s="199">
        <v>29350</v>
      </c>
      <c r="I196" s="199">
        <v>31700</v>
      </c>
      <c r="J196" s="199">
        <v>34050</v>
      </c>
      <c r="K196" s="199">
        <v>36400</v>
      </c>
      <c r="L196" s="199">
        <v>38750</v>
      </c>
      <c r="M196" s="284">
        <v>24660</v>
      </c>
      <c r="N196" s="284">
        <v>28200</v>
      </c>
      <c r="O196" s="284">
        <v>31740</v>
      </c>
      <c r="P196" s="284">
        <v>35220</v>
      </c>
      <c r="Q196" s="284">
        <v>38040</v>
      </c>
      <c r="R196" s="284">
        <v>40860</v>
      </c>
      <c r="S196" s="284">
        <v>43680</v>
      </c>
      <c r="T196" s="284">
        <v>46500</v>
      </c>
      <c r="U196" t="s">
        <v>286</v>
      </c>
      <c r="V196" s="199">
        <v>22400</v>
      </c>
      <c r="W196" s="199">
        <v>25600</v>
      </c>
      <c r="X196" s="199">
        <v>28800</v>
      </c>
      <c r="Y196" s="199">
        <v>32000</v>
      </c>
      <c r="Z196" s="199">
        <v>34600</v>
      </c>
      <c r="AA196" s="199">
        <v>37150</v>
      </c>
      <c r="AB196" s="199">
        <v>39700</v>
      </c>
      <c r="AC196" s="199">
        <v>42250</v>
      </c>
      <c r="AD196" s="284">
        <v>26880</v>
      </c>
      <c r="AE196" s="284">
        <v>30720</v>
      </c>
      <c r="AF196" s="284">
        <v>34560</v>
      </c>
      <c r="AG196" s="284">
        <v>38400</v>
      </c>
      <c r="AH196" s="284">
        <v>41520</v>
      </c>
      <c r="AI196" s="284">
        <v>44580</v>
      </c>
      <c r="AJ196" s="284">
        <v>47640</v>
      </c>
      <c r="AK196" s="284">
        <v>50700</v>
      </c>
      <c r="AL196" t="s">
        <v>839</v>
      </c>
      <c r="AM196" t="s">
        <v>288</v>
      </c>
      <c r="AN196">
        <v>0</v>
      </c>
      <c r="AO196" t="s">
        <v>840</v>
      </c>
      <c r="AP196" t="s">
        <v>290</v>
      </c>
      <c r="AQ196">
        <v>385</v>
      </c>
      <c r="AR196" t="s">
        <v>840</v>
      </c>
    </row>
    <row r="197" spans="1:44">
      <c r="A197" t="str">
        <f t="shared" ref="A197:A258" si="3">CONCATENATE($B$2,C197)</f>
        <v>On or After 6/9/2019Red River</v>
      </c>
      <c r="B197" t="s">
        <v>843</v>
      </c>
      <c r="C197" t="s">
        <v>240</v>
      </c>
      <c r="D197">
        <v>45300</v>
      </c>
      <c r="E197" s="199">
        <v>20550</v>
      </c>
      <c r="F197" s="199">
        <v>23500</v>
      </c>
      <c r="G197" s="199">
        <v>26450</v>
      </c>
      <c r="H197" s="199">
        <v>29350</v>
      </c>
      <c r="I197" s="199">
        <v>31700</v>
      </c>
      <c r="J197" s="199">
        <v>34050</v>
      </c>
      <c r="K197" s="199">
        <v>36400</v>
      </c>
      <c r="L197" s="199">
        <v>38750</v>
      </c>
      <c r="M197" s="284">
        <v>24660</v>
      </c>
      <c r="N197" s="284">
        <v>28200</v>
      </c>
      <c r="O197" s="284">
        <v>31740</v>
      </c>
      <c r="P197" s="284">
        <v>35220</v>
      </c>
      <c r="Q197" s="284">
        <v>38040</v>
      </c>
      <c r="R197" s="284">
        <v>40860</v>
      </c>
      <c r="S197" s="284">
        <v>43680</v>
      </c>
      <c r="T197" s="284">
        <v>46500</v>
      </c>
      <c r="U197" t="s">
        <v>301</v>
      </c>
      <c r="AL197" t="s">
        <v>842</v>
      </c>
      <c r="AM197" t="s">
        <v>288</v>
      </c>
      <c r="AN197">
        <v>0</v>
      </c>
      <c r="AO197" t="s">
        <v>843</v>
      </c>
      <c r="AP197" t="s">
        <v>290</v>
      </c>
      <c r="AQ197">
        <v>387</v>
      </c>
      <c r="AR197" t="s">
        <v>843</v>
      </c>
    </row>
    <row r="198" spans="1:44">
      <c r="A198" t="str">
        <f t="shared" si="3"/>
        <v>On or After 6/9/2019Reeves</v>
      </c>
      <c r="B198" t="s">
        <v>846</v>
      </c>
      <c r="C198" t="s">
        <v>241</v>
      </c>
      <c r="D198">
        <v>60800</v>
      </c>
      <c r="E198" s="199">
        <v>21300</v>
      </c>
      <c r="F198" s="199">
        <v>24350</v>
      </c>
      <c r="G198" s="199">
        <v>27400</v>
      </c>
      <c r="H198" s="199">
        <v>30400</v>
      </c>
      <c r="I198" s="199">
        <v>32850</v>
      </c>
      <c r="J198" s="199">
        <v>35300</v>
      </c>
      <c r="K198" s="199">
        <v>37700</v>
      </c>
      <c r="L198" s="199">
        <v>40150</v>
      </c>
      <c r="M198" s="284">
        <v>25560</v>
      </c>
      <c r="N198" s="284">
        <v>29220</v>
      </c>
      <c r="O198" s="284">
        <v>32880</v>
      </c>
      <c r="P198" s="284">
        <v>36480</v>
      </c>
      <c r="Q198" s="284">
        <v>39420</v>
      </c>
      <c r="R198" s="284">
        <v>42360</v>
      </c>
      <c r="S198" s="284">
        <v>45240</v>
      </c>
      <c r="T198" s="284">
        <v>48180</v>
      </c>
      <c r="U198" t="s">
        <v>286</v>
      </c>
      <c r="V198" s="199">
        <v>30150</v>
      </c>
      <c r="W198" s="199">
        <v>34450</v>
      </c>
      <c r="X198" s="199">
        <v>38750</v>
      </c>
      <c r="Y198" s="199">
        <v>43050</v>
      </c>
      <c r="Z198" s="199">
        <v>46500</v>
      </c>
      <c r="AA198" s="199">
        <v>49950</v>
      </c>
      <c r="AB198" s="199">
        <v>53400</v>
      </c>
      <c r="AC198" s="199">
        <v>56850</v>
      </c>
      <c r="AD198" s="284">
        <v>36180</v>
      </c>
      <c r="AE198" s="284">
        <v>41340</v>
      </c>
      <c r="AF198" s="284">
        <v>46500</v>
      </c>
      <c r="AG198" s="284">
        <v>51660</v>
      </c>
      <c r="AH198" s="284">
        <v>55800</v>
      </c>
      <c r="AI198" s="284">
        <v>59940</v>
      </c>
      <c r="AJ198" s="284">
        <v>64080</v>
      </c>
      <c r="AK198" s="284">
        <v>68220</v>
      </c>
      <c r="AL198" t="s">
        <v>845</v>
      </c>
      <c r="AM198" t="s">
        <v>288</v>
      </c>
      <c r="AN198">
        <v>0</v>
      </c>
      <c r="AO198" t="s">
        <v>846</v>
      </c>
      <c r="AP198" t="s">
        <v>290</v>
      </c>
      <c r="AQ198">
        <v>389</v>
      </c>
      <c r="AR198" t="s">
        <v>846</v>
      </c>
    </row>
    <row r="199" spans="1:44">
      <c r="A199" t="str">
        <f t="shared" si="3"/>
        <v>On or After 6/9/2019Refugio</v>
      </c>
      <c r="B199" t="s">
        <v>849</v>
      </c>
      <c r="C199" t="s">
        <v>242</v>
      </c>
      <c r="D199">
        <v>60600</v>
      </c>
      <c r="E199" s="199">
        <v>21250</v>
      </c>
      <c r="F199" s="199">
        <v>24250</v>
      </c>
      <c r="G199" s="199">
        <v>27300</v>
      </c>
      <c r="H199" s="199">
        <v>30300</v>
      </c>
      <c r="I199" s="199">
        <v>32750</v>
      </c>
      <c r="J199" s="199">
        <v>35150</v>
      </c>
      <c r="K199" s="199">
        <v>37600</v>
      </c>
      <c r="L199" s="199">
        <v>40000</v>
      </c>
      <c r="M199" s="284">
        <v>25500</v>
      </c>
      <c r="N199" s="284">
        <v>29100</v>
      </c>
      <c r="O199" s="284">
        <v>32760</v>
      </c>
      <c r="P199" s="284">
        <v>36360</v>
      </c>
      <c r="Q199" s="284">
        <v>39300</v>
      </c>
      <c r="R199" s="284">
        <v>42180</v>
      </c>
      <c r="S199" s="284">
        <v>45120</v>
      </c>
      <c r="T199" s="284">
        <v>48000</v>
      </c>
      <c r="U199" t="s">
        <v>286</v>
      </c>
      <c r="V199" s="199">
        <v>21350</v>
      </c>
      <c r="W199" s="199">
        <v>24400</v>
      </c>
      <c r="X199" s="199">
        <v>27450</v>
      </c>
      <c r="Y199" s="199">
        <v>30500</v>
      </c>
      <c r="Z199" s="199">
        <v>32950</v>
      </c>
      <c r="AA199" s="199">
        <v>35400</v>
      </c>
      <c r="AB199" s="199">
        <v>37850</v>
      </c>
      <c r="AC199" s="199">
        <v>40300</v>
      </c>
      <c r="AD199" s="284">
        <v>25620</v>
      </c>
      <c r="AE199" s="284">
        <v>29280</v>
      </c>
      <c r="AF199" s="284">
        <v>32940</v>
      </c>
      <c r="AG199" s="284">
        <v>36600</v>
      </c>
      <c r="AH199" s="284">
        <v>39540</v>
      </c>
      <c r="AI199" s="284">
        <v>42480</v>
      </c>
      <c r="AJ199" s="284">
        <v>45420</v>
      </c>
      <c r="AK199" s="284">
        <v>48360</v>
      </c>
      <c r="AL199" t="s">
        <v>848</v>
      </c>
      <c r="AM199" t="s">
        <v>288</v>
      </c>
      <c r="AN199">
        <v>0</v>
      </c>
      <c r="AO199" t="s">
        <v>849</v>
      </c>
      <c r="AP199" t="s">
        <v>290</v>
      </c>
      <c r="AQ199">
        <v>391</v>
      </c>
      <c r="AR199" t="s">
        <v>849</v>
      </c>
    </row>
    <row r="200" spans="1:44">
      <c r="A200" t="str">
        <f t="shared" si="3"/>
        <v>On or After 6/9/2019Roberts</v>
      </c>
      <c r="B200" t="s">
        <v>852</v>
      </c>
      <c r="C200" t="s">
        <v>243</v>
      </c>
      <c r="D200">
        <v>91100</v>
      </c>
      <c r="E200" s="199">
        <v>31900</v>
      </c>
      <c r="F200" s="199">
        <v>36450</v>
      </c>
      <c r="G200" s="199">
        <v>41000</v>
      </c>
      <c r="H200" s="199">
        <v>45550</v>
      </c>
      <c r="I200" s="199">
        <v>49200</v>
      </c>
      <c r="J200" s="199">
        <v>52850</v>
      </c>
      <c r="K200" s="199">
        <v>56500</v>
      </c>
      <c r="L200" s="199">
        <v>60150</v>
      </c>
      <c r="M200" s="284">
        <v>38280</v>
      </c>
      <c r="N200" s="284">
        <v>43740</v>
      </c>
      <c r="O200" s="284">
        <v>49200</v>
      </c>
      <c r="P200" s="284">
        <v>54660</v>
      </c>
      <c r="Q200" s="284">
        <v>59040</v>
      </c>
      <c r="R200" s="284">
        <v>63420</v>
      </c>
      <c r="S200" s="284">
        <v>67800</v>
      </c>
      <c r="T200" s="284">
        <v>72180</v>
      </c>
      <c r="U200" t="s">
        <v>301</v>
      </c>
      <c r="AL200" t="s">
        <v>851</v>
      </c>
      <c r="AM200" t="s">
        <v>288</v>
      </c>
      <c r="AN200">
        <v>0</v>
      </c>
      <c r="AO200" t="s">
        <v>852</v>
      </c>
      <c r="AP200" t="s">
        <v>290</v>
      </c>
      <c r="AQ200">
        <v>393</v>
      </c>
      <c r="AR200" t="s">
        <v>852</v>
      </c>
    </row>
    <row r="201" spans="1:44">
      <c r="A201" t="str">
        <f t="shared" si="3"/>
        <v>On or After 6/9/2019Robertson</v>
      </c>
      <c r="B201" t="s">
        <v>854</v>
      </c>
      <c r="C201" t="s">
        <v>36</v>
      </c>
      <c r="D201">
        <v>68500</v>
      </c>
      <c r="E201" s="199">
        <v>24000</v>
      </c>
      <c r="F201" s="199">
        <v>27400</v>
      </c>
      <c r="G201" s="199">
        <v>30850</v>
      </c>
      <c r="H201" s="199">
        <v>34250</v>
      </c>
      <c r="I201" s="199">
        <v>37000</v>
      </c>
      <c r="J201" s="199">
        <v>39750</v>
      </c>
      <c r="K201" s="199">
        <v>42500</v>
      </c>
      <c r="L201" s="199">
        <v>45250</v>
      </c>
      <c r="M201" s="284">
        <v>28800</v>
      </c>
      <c r="N201" s="284">
        <v>32880</v>
      </c>
      <c r="O201" s="284">
        <v>37020</v>
      </c>
      <c r="P201" s="284">
        <v>41100</v>
      </c>
      <c r="Q201" s="284">
        <v>44400</v>
      </c>
      <c r="R201" s="284">
        <v>47700</v>
      </c>
      <c r="S201" s="284">
        <v>51000</v>
      </c>
      <c r="T201" s="284">
        <v>54300</v>
      </c>
      <c r="U201" t="s">
        <v>286</v>
      </c>
      <c r="V201" s="199">
        <v>25900</v>
      </c>
      <c r="W201" s="199">
        <v>29600</v>
      </c>
      <c r="X201" s="199">
        <v>33300</v>
      </c>
      <c r="Y201" s="199">
        <v>36950</v>
      </c>
      <c r="Z201" s="199">
        <v>39950</v>
      </c>
      <c r="AA201" s="199">
        <v>42900</v>
      </c>
      <c r="AB201" s="199">
        <v>45850</v>
      </c>
      <c r="AC201" s="199">
        <v>48800</v>
      </c>
      <c r="AD201" s="284">
        <v>31080</v>
      </c>
      <c r="AE201" s="284">
        <v>35520</v>
      </c>
      <c r="AF201" s="284">
        <v>39960</v>
      </c>
      <c r="AG201" s="284">
        <v>44340</v>
      </c>
      <c r="AH201" s="284">
        <v>47940</v>
      </c>
      <c r="AI201" s="284">
        <v>51480</v>
      </c>
      <c r="AJ201" s="284">
        <v>55020</v>
      </c>
      <c r="AK201" s="284">
        <v>58560</v>
      </c>
      <c r="AL201" t="s">
        <v>853</v>
      </c>
      <c r="AM201" t="s">
        <v>288</v>
      </c>
      <c r="AN201">
        <v>1</v>
      </c>
      <c r="AO201" t="s">
        <v>854</v>
      </c>
      <c r="AP201" t="s">
        <v>290</v>
      </c>
      <c r="AQ201">
        <v>395</v>
      </c>
      <c r="AR201" t="s">
        <v>854</v>
      </c>
    </row>
    <row r="202" spans="1:44">
      <c r="A202" t="str">
        <f t="shared" si="3"/>
        <v>On or After 6/9/2019Rockwall</v>
      </c>
      <c r="B202" t="s">
        <v>856</v>
      </c>
      <c r="C202" t="s">
        <v>49</v>
      </c>
      <c r="D202">
        <v>83100</v>
      </c>
      <c r="E202" s="199">
        <v>29100</v>
      </c>
      <c r="F202" s="199">
        <v>33250</v>
      </c>
      <c r="G202" s="199">
        <v>37400</v>
      </c>
      <c r="H202" s="199">
        <v>41550</v>
      </c>
      <c r="I202" s="199">
        <v>44900</v>
      </c>
      <c r="J202" s="199">
        <v>48200</v>
      </c>
      <c r="K202" s="199">
        <v>51550</v>
      </c>
      <c r="L202" s="199">
        <v>54850</v>
      </c>
      <c r="M202" s="284">
        <v>34920</v>
      </c>
      <c r="N202" s="284">
        <v>39900</v>
      </c>
      <c r="O202" s="284">
        <v>44880</v>
      </c>
      <c r="P202" s="284">
        <v>49860</v>
      </c>
      <c r="Q202" s="284">
        <v>53880</v>
      </c>
      <c r="R202" s="284">
        <v>57840</v>
      </c>
      <c r="S202" s="284">
        <v>61860</v>
      </c>
      <c r="T202" s="284">
        <v>65820</v>
      </c>
      <c r="U202" t="s">
        <v>286</v>
      </c>
      <c r="V202" s="199">
        <v>29900</v>
      </c>
      <c r="W202" s="199">
        <v>34150</v>
      </c>
      <c r="X202" s="199">
        <v>38400</v>
      </c>
      <c r="Y202" s="199">
        <v>42650</v>
      </c>
      <c r="Z202" s="199">
        <v>46100</v>
      </c>
      <c r="AA202" s="199">
        <v>49500</v>
      </c>
      <c r="AB202" s="199">
        <v>52900</v>
      </c>
      <c r="AC202" s="199">
        <v>56300</v>
      </c>
      <c r="AD202" s="284">
        <v>35880</v>
      </c>
      <c r="AE202" s="284">
        <v>40980</v>
      </c>
      <c r="AF202" s="284">
        <v>46080</v>
      </c>
      <c r="AG202" s="284">
        <v>51180</v>
      </c>
      <c r="AH202" s="284">
        <v>55320</v>
      </c>
      <c r="AI202" s="284">
        <v>59400</v>
      </c>
      <c r="AJ202" s="284">
        <v>63480</v>
      </c>
      <c r="AK202" s="284">
        <v>67560</v>
      </c>
      <c r="AL202" t="s">
        <v>855</v>
      </c>
      <c r="AM202" t="s">
        <v>288</v>
      </c>
      <c r="AN202">
        <v>1</v>
      </c>
      <c r="AO202" t="s">
        <v>856</v>
      </c>
      <c r="AP202" t="s">
        <v>290</v>
      </c>
      <c r="AQ202">
        <v>397</v>
      </c>
      <c r="AR202" t="s">
        <v>856</v>
      </c>
    </row>
    <row r="203" spans="1:44">
      <c r="A203" t="str">
        <f t="shared" si="3"/>
        <v>On or After 6/9/2019Runnels</v>
      </c>
      <c r="B203" t="s">
        <v>859</v>
      </c>
      <c r="C203" t="s">
        <v>244</v>
      </c>
      <c r="D203">
        <v>51700</v>
      </c>
      <c r="E203" s="199">
        <v>20550</v>
      </c>
      <c r="F203" s="199">
        <v>23500</v>
      </c>
      <c r="G203" s="199">
        <v>26450</v>
      </c>
      <c r="H203" s="199">
        <v>29350</v>
      </c>
      <c r="I203" s="199">
        <v>31700</v>
      </c>
      <c r="J203" s="199">
        <v>34050</v>
      </c>
      <c r="K203" s="199">
        <v>36400</v>
      </c>
      <c r="L203" s="199">
        <v>38750</v>
      </c>
      <c r="M203" s="284">
        <v>24660</v>
      </c>
      <c r="N203" s="284">
        <v>28200</v>
      </c>
      <c r="O203" s="284">
        <v>31740</v>
      </c>
      <c r="P203" s="284">
        <v>35220</v>
      </c>
      <c r="Q203" s="284">
        <v>38040</v>
      </c>
      <c r="R203" s="284">
        <v>40860</v>
      </c>
      <c r="S203" s="284">
        <v>43680</v>
      </c>
      <c r="T203" s="284">
        <v>46500</v>
      </c>
      <c r="U203" t="s">
        <v>301</v>
      </c>
      <c r="AL203" t="s">
        <v>858</v>
      </c>
      <c r="AM203" t="s">
        <v>288</v>
      </c>
      <c r="AN203">
        <v>0</v>
      </c>
      <c r="AO203" t="s">
        <v>859</v>
      </c>
      <c r="AP203" t="s">
        <v>290</v>
      </c>
      <c r="AQ203">
        <v>399</v>
      </c>
      <c r="AR203" t="s">
        <v>859</v>
      </c>
    </row>
    <row r="204" spans="1:44">
      <c r="A204" t="str">
        <f t="shared" si="3"/>
        <v>On or After 6/9/2019Rusk</v>
      </c>
      <c r="B204" t="s">
        <v>862</v>
      </c>
      <c r="C204" t="s">
        <v>245</v>
      </c>
      <c r="D204">
        <v>59200</v>
      </c>
      <c r="E204" s="199">
        <v>20750</v>
      </c>
      <c r="F204" s="199">
        <v>23700</v>
      </c>
      <c r="G204" s="199">
        <v>26650</v>
      </c>
      <c r="H204" s="199">
        <v>29600</v>
      </c>
      <c r="I204" s="199">
        <v>32000</v>
      </c>
      <c r="J204" s="199">
        <v>34350</v>
      </c>
      <c r="K204" s="199">
        <v>36750</v>
      </c>
      <c r="L204" s="199">
        <v>39100</v>
      </c>
      <c r="M204" s="284">
        <v>24900</v>
      </c>
      <c r="N204" s="284">
        <v>28440</v>
      </c>
      <c r="O204" s="284">
        <v>31980</v>
      </c>
      <c r="P204" s="284">
        <v>35520</v>
      </c>
      <c r="Q204" s="284">
        <v>38400</v>
      </c>
      <c r="R204" s="284">
        <v>41220</v>
      </c>
      <c r="S204" s="284">
        <v>44100</v>
      </c>
      <c r="T204" s="284">
        <v>46920</v>
      </c>
      <c r="U204" t="s">
        <v>301</v>
      </c>
      <c r="AL204" t="s">
        <v>861</v>
      </c>
      <c r="AM204" t="s">
        <v>288</v>
      </c>
      <c r="AN204">
        <v>1</v>
      </c>
      <c r="AO204" t="s">
        <v>862</v>
      </c>
      <c r="AP204" t="s">
        <v>290</v>
      </c>
      <c r="AQ204">
        <v>401</v>
      </c>
      <c r="AR204" t="s">
        <v>862</v>
      </c>
    </row>
    <row r="205" spans="1:44">
      <c r="A205" t="str">
        <f t="shared" si="3"/>
        <v>On or After 6/9/2019Sabine</v>
      </c>
      <c r="B205" t="s">
        <v>865</v>
      </c>
      <c r="C205" t="s">
        <v>246</v>
      </c>
      <c r="D205">
        <v>43400</v>
      </c>
      <c r="E205" s="199">
        <v>20550</v>
      </c>
      <c r="F205" s="199">
        <v>23500</v>
      </c>
      <c r="G205" s="199">
        <v>26450</v>
      </c>
      <c r="H205" s="199">
        <v>29350</v>
      </c>
      <c r="I205" s="199">
        <v>31700</v>
      </c>
      <c r="J205" s="199">
        <v>34050</v>
      </c>
      <c r="K205" s="199">
        <v>36400</v>
      </c>
      <c r="L205" s="199">
        <v>38750</v>
      </c>
      <c r="M205" s="284">
        <v>24660</v>
      </c>
      <c r="N205" s="284">
        <v>28200</v>
      </c>
      <c r="O205" s="284">
        <v>31740</v>
      </c>
      <c r="P205" s="284">
        <v>35220</v>
      </c>
      <c r="Q205" s="284">
        <v>38040</v>
      </c>
      <c r="R205" s="284">
        <v>40860</v>
      </c>
      <c r="S205" s="284">
        <v>43680</v>
      </c>
      <c r="T205" s="284">
        <v>46500</v>
      </c>
      <c r="U205" t="s">
        <v>301</v>
      </c>
      <c r="AL205" t="s">
        <v>864</v>
      </c>
      <c r="AM205" t="s">
        <v>288</v>
      </c>
      <c r="AN205">
        <v>0</v>
      </c>
      <c r="AO205" t="s">
        <v>865</v>
      </c>
      <c r="AP205" t="s">
        <v>290</v>
      </c>
      <c r="AQ205">
        <v>403</v>
      </c>
      <c r="AR205" t="s">
        <v>865</v>
      </c>
    </row>
    <row r="206" spans="1:44">
      <c r="A206" t="str">
        <f t="shared" si="3"/>
        <v>On or After 6/9/2019San Augustine</v>
      </c>
      <c r="B206" t="s">
        <v>868</v>
      </c>
      <c r="C206" t="s">
        <v>247</v>
      </c>
      <c r="D206">
        <v>43400</v>
      </c>
      <c r="E206" s="199">
        <v>20550</v>
      </c>
      <c r="F206" s="199">
        <v>23500</v>
      </c>
      <c r="G206" s="199">
        <v>26450</v>
      </c>
      <c r="H206" s="199">
        <v>29350</v>
      </c>
      <c r="I206" s="199">
        <v>31700</v>
      </c>
      <c r="J206" s="199">
        <v>34050</v>
      </c>
      <c r="K206" s="199">
        <v>36400</v>
      </c>
      <c r="L206" s="199">
        <v>38750</v>
      </c>
      <c r="M206" s="284">
        <v>24660</v>
      </c>
      <c r="N206" s="284">
        <v>28200</v>
      </c>
      <c r="O206" s="284">
        <v>31740</v>
      </c>
      <c r="P206" s="284">
        <v>35220</v>
      </c>
      <c r="Q206" s="284">
        <v>38040</v>
      </c>
      <c r="R206" s="284">
        <v>40860</v>
      </c>
      <c r="S206" s="284">
        <v>43680</v>
      </c>
      <c r="T206" s="284">
        <v>46500</v>
      </c>
      <c r="U206" t="s">
        <v>301</v>
      </c>
      <c r="AL206" t="s">
        <v>867</v>
      </c>
      <c r="AM206" t="s">
        <v>288</v>
      </c>
      <c r="AN206">
        <v>0</v>
      </c>
      <c r="AO206" t="s">
        <v>868</v>
      </c>
      <c r="AP206" t="s">
        <v>290</v>
      </c>
      <c r="AQ206">
        <v>405</v>
      </c>
      <c r="AR206" t="s">
        <v>868</v>
      </c>
    </row>
    <row r="207" spans="1:44">
      <c r="A207" t="str">
        <f t="shared" si="3"/>
        <v>On or After 6/9/2019San Jacinto</v>
      </c>
      <c r="B207" t="s">
        <v>870</v>
      </c>
      <c r="C207" t="s">
        <v>58</v>
      </c>
      <c r="D207">
        <v>59800</v>
      </c>
      <c r="E207" s="199">
        <v>20950</v>
      </c>
      <c r="F207" s="199">
        <v>23950</v>
      </c>
      <c r="G207" s="199">
        <v>26950</v>
      </c>
      <c r="H207" s="199">
        <v>29900</v>
      </c>
      <c r="I207" s="199">
        <v>32300</v>
      </c>
      <c r="J207" s="199">
        <v>34700</v>
      </c>
      <c r="K207" s="199">
        <v>37100</v>
      </c>
      <c r="L207" s="199">
        <v>39500</v>
      </c>
      <c r="M207" s="284">
        <v>25140</v>
      </c>
      <c r="N207" s="284">
        <v>28740</v>
      </c>
      <c r="O207" s="284">
        <v>32340</v>
      </c>
      <c r="P207" s="284">
        <v>35880</v>
      </c>
      <c r="Q207" s="284">
        <v>38760</v>
      </c>
      <c r="R207" s="284">
        <v>41640</v>
      </c>
      <c r="S207" s="284">
        <v>44520</v>
      </c>
      <c r="T207" s="284">
        <v>47400</v>
      </c>
      <c r="U207" t="s">
        <v>286</v>
      </c>
      <c r="V207" s="199">
        <v>24300</v>
      </c>
      <c r="W207" s="199">
        <v>27750</v>
      </c>
      <c r="X207" s="199">
        <v>31200</v>
      </c>
      <c r="Y207" s="199">
        <v>34650</v>
      </c>
      <c r="Z207" s="199">
        <v>37450</v>
      </c>
      <c r="AA207" s="199">
        <v>40200</v>
      </c>
      <c r="AB207" s="199">
        <v>43000</v>
      </c>
      <c r="AC207" s="199">
        <v>45750</v>
      </c>
      <c r="AD207" s="284">
        <v>29160</v>
      </c>
      <c r="AE207" s="284">
        <v>33300</v>
      </c>
      <c r="AF207" s="284">
        <v>37440</v>
      </c>
      <c r="AG207" s="284">
        <v>41580</v>
      </c>
      <c r="AH207" s="284">
        <v>44940</v>
      </c>
      <c r="AI207" s="284">
        <v>48240</v>
      </c>
      <c r="AJ207" s="284">
        <v>51600</v>
      </c>
      <c r="AK207" s="284">
        <v>54900</v>
      </c>
      <c r="AL207" t="s">
        <v>869</v>
      </c>
      <c r="AM207" t="s">
        <v>288</v>
      </c>
      <c r="AN207">
        <v>0</v>
      </c>
      <c r="AO207" t="s">
        <v>870</v>
      </c>
      <c r="AP207" t="s">
        <v>290</v>
      </c>
      <c r="AQ207">
        <v>407</v>
      </c>
      <c r="AR207" t="s">
        <v>870</v>
      </c>
    </row>
    <row r="208" spans="1:44">
      <c r="A208" t="str">
        <f t="shared" si="3"/>
        <v>On or After 6/9/2019San Patricio</v>
      </c>
      <c r="B208" t="s">
        <v>872</v>
      </c>
      <c r="C208" t="s">
        <v>39</v>
      </c>
      <c r="D208">
        <v>66300</v>
      </c>
      <c r="E208" s="199">
        <v>23250</v>
      </c>
      <c r="F208" s="199">
        <v>26550</v>
      </c>
      <c r="G208" s="199">
        <v>29850</v>
      </c>
      <c r="H208" s="199">
        <v>33150</v>
      </c>
      <c r="I208" s="199">
        <v>35850</v>
      </c>
      <c r="J208" s="199">
        <v>38500</v>
      </c>
      <c r="K208" s="199">
        <v>41150</v>
      </c>
      <c r="L208" s="199">
        <v>43800</v>
      </c>
      <c r="M208" s="284">
        <v>27900</v>
      </c>
      <c r="N208" s="284">
        <v>31860</v>
      </c>
      <c r="O208" s="284">
        <v>35820</v>
      </c>
      <c r="P208" s="284">
        <v>39780</v>
      </c>
      <c r="Q208" s="284">
        <v>43020</v>
      </c>
      <c r="R208" s="284">
        <v>46200</v>
      </c>
      <c r="S208" s="284">
        <v>49380</v>
      </c>
      <c r="T208" s="284">
        <v>52560</v>
      </c>
      <c r="U208" t="s">
        <v>286</v>
      </c>
      <c r="V208" s="199">
        <v>23450</v>
      </c>
      <c r="W208" s="199">
        <v>26800</v>
      </c>
      <c r="X208" s="199">
        <v>30150</v>
      </c>
      <c r="Y208" s="199">
        <v>33450</v>
      </c>
      <c r="Z208" s="199">
        <v>36150</v>
      </c>
      <c r="AA208" s="199">
        <v>38850</v>
      </c>
      <c r="AB208" s="199">
        <v>41500</v>
      </c>
      <c r="AC208" s="199">
        <v>44200</v>
      </c>
      <c r="AD208" s="284">
        <v>28140</v>
      </c>
      <c r="AE208" s="284">
        <v>32160</v>
      </c>
      <c r="AF208" s="284">
        <v>36180</v>
      </c>
      <c r="AG208" s="284">
        <v>40140</v>
      </c>
      <c r="AH208" s="284">
        <v>43380</v>
      </c>
      <c r="AI208" s="284">
        <v>46620</v>
      </c>
      <c r="AJ208" s="284">
        <v>49800</v>
      </c>
      <c r="AK208" s="284">
        <v>53040</v>
      </c>
      <c r="AL208" t="s">
        <v>871</v>
      </c>
      <c r="AM208" t="s">
        <v>288</v>
      </c>
      <c r="AN208">
        <v>1</v>
      </c>
      <c r="AO208" t="s">
        <v>872</v>
      </c>
      <c r="AP208" t="s">
        <v>290</v>
      </c>
      <c r="AQ208">
        <v>409</v>
      </c>
      <c r="AR208" t="s">
        <v>872</v>
      </c>
    </row>
    <row r="209" spans="1:44">
      <c r="A209" t="str">
        <f t="shared" si="3"/>
        <v>On or After 6/9/2019San Saba</v>
      </c>
      <c r="B209" t="s">
        <v>875</v>
      </c>
      <c r="C209" t="s">
        <v>248</v>
      </c>
      <c r="D209">
        <v>52100</v>
      </c>
      <c r="E209" s="199">
        <v>20550</v>
      </c>
      <c r="F209" s="199">
        <v>23500</v>
      </c>
      <c r="G209" s="199">
        <v>26450</v>
      </c>
      <c r="H209" s="199">
        <v>29350</v>
      </c>
      <c r="I209" s="199">
        <v>31700</v>
      </c>
      <c r="J209" s="199">
        <v>34050</v>
      </c>
      <c r="K209" s="199">
        <v>36400</v>
      </c>
      <c r="L209" s="199">
        <v>38750</v>
      </c>
      <c r="M209" s="284">
        <v>24660</v>
      </c>
      <c r="N209" s="284">
        <v>28200</v>
      </c>
      <c r="O209" s="284">
        <v>31740</v>
      </c>
      <c r="P209" s="284">
        <v>35220</v>
      </c>
      <c r="Q209" s="284">
        <v>38040</v>
      </c>
      <c r="R209" s="284">
        <v>40860</v>
      </c>
      <c r="S209" s="284">
        <v>43680</v>
      </c>
      <c r="T209" s="284">
        <v>46500</v>
      </c>
      <c r="U209" t="s">
        <v>301</v>
      </c>
      <c r="AL209" t="s">
        <v>874</v>
      </c>
      <c r="AM209" t="s">
        <v>288</v>
      </c>
      <c r="AN209">
        <v>0</v>
      </c>
      <c r="AO209" t="s">
        <v>875</v>
      </c>
      <c r="AP209" t="s">
        <v>290</v>
      </c>
      <c r="AQ209">
        <v>411</v>
      </c>
      <c r="AR209" t="s">
        <v>875</v>
      </c>
    </row>
    <row r="210" spans="1:44">
      <c r="A210" t="str">
        <f t="shared" si="3"/>
        <v>On or After 6/9/2019Schleicher</v>
      </c>
      <c r="B210" t="s">
        <v>878</v>
      </c>
      <c r="C210" t="s">
        <v>249</v>
      </c>
      <c r="D210">
        <v>74200</v>
      </c>
      <c r="E210" s="199">
        <v>26000</v>
      </c>
      <c r="F210" s="199">
        <v>29700</v>
      </c>
      <c r="G210" s="199">
        <v>33400</v>
      </c>
      <c r="H210" s="199">
        <v>37100</v>
      </c>
      <c r="I210" s="199">
        <v>40100</v>
      </c>
      <c r="J210" s="199">
        <v>43050</v>
      </c>
      <c r="K210" s="199">
        <v>46050</v>
      </c>
      <c r="L210" s="199">
        <v>49000</v>
      </c>
      <c r="M210" s="284">
        <v>31200</v>
      </c>
      <c r="N210" s="284">
        <v>35640</v>
      </c>
      <c r="O210" s="284">
        <v>40080</v>
      </c>
      <c r="P210" s="284">
        <v>44520</v>
      </c>
      <c r="Q210" s="284">
        <v>48120</v>
      </c>
      <c r="R210" s="284">
        <v>51660</v>
      </c>
      <c r="S210" s="284">
        <v>55260</v>
      </c>
      <c r="T210" s="284">
        <v>58800</v>
      </c>
      <c r="U210" t="s">
        <v>301</v>
      </c>
      <c r="AL210" t="s">
        <v>877</v>
      </c>
      <c r="AM210" t="s">
        <v>288</v>
      </c>
      <c r="AN210">
        <v>0</v>
      </c>
      <c r="AO210" t="s">
        <v>878</v>
      </c>
      <c r="AP210" t="s">
        <v>290</v>
      </c>
      <c r="AQ210">
        <v>413</v>
      </c>
      <c r="AR210" t="s">
        <v>878</v>
      </c>
    </row>
    <row r="211" spans="1:44">
      <c r="A211" t="str">
        <f t="shared" si="3"/>
        <v>On or After 6/9/2019Scurry</v>
      </c>
      <c r="B211" t="s">
        <v>881</v>
      </c>
      <c r="C211" t="s">
        <v>250</v>
      </c>
      <c r="D211">
        <v>71000</v>
      </c>
      <c r="E211" s="199">
        <v>24850</v>
      </c>
      <c r="F211" s="199">
        <v>28400</v>
      </c>
      <c r="G211" s="199">
        <v>31950</v>
      </c>
      <c r="H211" s="199">
        <v>35500</v>
      </c>
      <c r="I211" s="199">
        <v>38350</v>
      </c>
      <c r="J211" s="199">
        <v>41200</v>
      </c>
      <c r="K211" s="199">
        <v>44050</v>
      </c>
      <c r="L211" s="199">
        <v>46900</v>
      </c>
      <c r="M211" s="284">
        <v>29820</v>
      </c>
      <c r="N211" s="284">
        <v>34080</v>
      </c>
      <c r="O211" s="284">
        <v>38340</v>
      </c>
      <c r="P211" s="284">
        <v>42600</v>
      </c>
      <c r="Q211" s="284">
        <v>46020</v>
      </c>
      <c r="R211" s="284">
        <v>49440</v>
      </c>
      <c r="S211" s="284">
        <v>52860</v>
      </c>
      <c r="T211" s="284">
        <v>56280</v>
      </c>
      <c r="U211" t="s">
        <v>301</v>
      </c>
      <c r="AL211" t="s">
        <v>880</v>
      </c>
      <c r="AM211" t="s">
        <v>288</v>
      </c>
      <c r="AN211">
        <v>0</v>
      </c>
      <c r="AO211" t="s">
        <v>881</v>
      </c>
      <c r="AP211" t="s">
        <v>290</v>
      </c>
      <c r="AQ211">
        <v>415</v>
      </c>
      <c r="AR211" t="s">
        <v>881</v>
      </c>
    </row>
    <row r="212" spans="1:44">
      <c r="A212" t="str">
        <f t="shared" si="3"/>
        <v>On or After 6/9/2019Shackelford</v>
      </c>
      <c r="B212" t="s">
        <v>884</v>
      </c>
      <c r="C212" t="s">
        <v>251</v>
      </c>
      <c r="D212">
        <v>61600</v>
      </c>
      <c r="E212" s="199">
        <v>21600</v>
      </c>
      <c r="F212" s="199">
        <v>24650</v>
      </c>
      <c r="G212" s="199">
        <v>27750</v>
      </c>
      <c r="H212" s="199">
        <v>30800</v>
      </c>
      <c r="I212" s="199">
        <v>33300</v>
      </c>
      <c r="J212" s="199">
        <v>35750</v>
      </c>
      <c r="K212" s="199">
        <v>38200</v>
      </c>
      <c r="L212" s="199">
        <v>40700</v>
      </c>
      <c r="M212" s="284">
        <v>25920</v>
      </c>
      <c r="N212" s="284">
        <v>29580</v>
      </c>
      <c r="O212" s="284">
        <v>33300</v>
      </c>
      <c r="P212" s="284">
        <v>36960</v>
      </c>
      <c r="Q212" s="284">
        <v>39960</v>
      </c>
      <c r="R212" s="284">
        <v>42900</v>
      </c>
      <c r="S212" s="284">
        <v>45840</v>
      </c>
      <c r="T212" s="284">
        <v>48840</v>
      </c>
      <c r="U212" t="s">
        <v>286</v>
      </c>
      <c r="V212" s="199">
        <v>22350</v>
      </c>
      <c r="W212" s="199">
        <v>25550</v>
      </c>
      <c r="X212" s="199">
        <v>28750</v>
      </c>
      <c r="Y212" s="199">
        <v>31900</v>
      </c>
      <c r="Z212" s="199">
        <v>34500</v>
      </c>
      <c r="AA212" s="199">
        <v>37050</v>
      </c>
      <c r="AB212" s="199">
        <v>39600</v>
      </c>
      <c r="AC212" s="199">
        <v>42150</v>
      </c>
      <c r="AD212" s="284">
        <v>26820</v>
      </c>
      <c r="AE212" s="284">
        <v>30660</v>
      </c>
      <c r="AF212" s="284">
        <v>34500</v>
      </c>
      <c r="AG212" s="284">
        <v>38280</v>
      </c>
      <c r="AH212" s="284">
        <v>41400</v>
      </c>
      <c r="AI212" s="284">
        <v>44460</v>
      </c>
      <c r="AJ212" s="284">
        <v>47520</v>
      </c>
      <c r="AK212" s="284">
        <v>50580</v>
      </c>
      <c r="AL212" t="s">
        <v>883</v>
      </c>
      <c r="AM212" t="s">
        <v>288</v>
      </c>
      <c r="AN212">
        <v>0</v>
      </c>
      <c r="AO212" t="s">
        <v>884</v>
      </c>
      <c r="AP212" t="s">
        <v>290</v>
      </c>
      <c r="AQ212">
        <v>417</v>
      </c>
      <c r="AR212" t="s">
        <v>884</v>
      </c>
    </row>
    <row r="213" spans="1:44">
      <c r="A213" t="str">
        <f t="shared" si="3"/>
        <v>On or After 6/9/2019Shelby</v>
      </c>
      <c r="B213" t="s">
        <v>887</v>
      </c>
      <c r="C213" t="s">
        <v>252</v>
      </c>
      <c r="D213">
        <v>48000</v>
      </c>
      <c r="E213" s="199">
        <v>20550</v>
      </c>
      <c r="F213" s="199">
        <v>23500</v>
      </c>
      <c r="G213" s="199">
        <v>26450</v>
      </c>
      <c r="H213" s="199">
        <v>29350</v>
      </c>
      <c r="I213" s="199">
        <v>31700</v>
      </c>
      <c r="J213" s="199">
        <v>34050</v>
      </c>
      <c r="K213" s="199">
        <v>36400</v>
      </c>
      <c r="L213" s="199">
        <v>38750</v>
      </c>
      <c r="M213" s="284">
        <v>24660</v>
      </c>
      <c r="N213" s="284">
        <v>28200</v>
      </c>
      <c r="O213" s="284">
        <v>31740</v>
      </c>
      <c r="P213" s="284">
        <v>35220</v>
      </c>
      <c r="Q213" s="284">
        <v>38040</v>
      </c>
      <c r="R213" s="284">
        <v>40860</v>
      </c>
      <c r="S213" s="284">
        <v>43680</v>
      </c>
      <c r="T213" s="284">
        <v>46500</v>
      </c>
      <c r="U213" t="s">
        <v>301</v>
      </c>
      <c r="AL213" t="s">
        <v>886</v>
      </c>
      <c r="AM213" t="s">
        <v>288</v>
      </c>
      <c r="AN213">
        <v>0</v>
      </c>
      <c r="AO213" t="s">
        <v>887</v>
      </c>
      <c r="AP213" t="s">
        <v>290</v>
      </c>
      <c r="AQ213">
        <v>419</v>
      </c>
      <c r="AR213" t="s">
        <v>887</v>
      </c>
    </row>
    <row r="214" spans="1:44">
      <c r="A214" t="str">
        <f t="shared" si="3"/>
        <v>On or After 6/9/2019Sherman</v>
      </c>
      <c r="B214" t="s">
        <v>890</v>
      </c>
      <c r="C214" t="s">
        <v>253</v>
      </c>
      <c r="D214">
        <v>66200</v>
      </c>
      <c r="E214" s="199">
        <v>23200</v>
      </c>
      <c r="F214" s="199">
        <v>26500</v>
      </c>
      <c r="G214" s="199">
        <v>29800</v>
      </c>
      <c r="H214" s="199">
        <v>33100</v>
      </c>
      <c r="I214" s="199">
        <v>35750</v>
      </c>
      <c r="J214" s="199">
        <v>38400</v>
      </c>
      <c r="K214" s="199">
        <v>41050</v>
      </c>
      <c r="L214" s="199">
        <v>43700</v>
      </c>
      <c r="M214" s="284">
        <v>27840</v>
      </c>
      <c r="N214" s="284">
        <v>31800</v>
      </c>
      <c r="O214" s="284">
        <v>35760</v>
      </c>
      <c r="P214" s="284">
        <v>39720</v>
      </c>
      <c r="Q214" s="284">
        <v>42900</v>
      </c>
      <c r="R214" s="284">
        <v>46080</v>
      </c>
      <c r="S214" s="284">
        <v>49260</v>
      </c>
      <c r="T214" s="284">
        <v>52440</v>
      </c>
      <c r="U214" t="s">
        <v>301</v>
      </c>
      <c r="AL214" t="s">
        <v>889</v>
      </c>
      <c r="AM214" t="s">
        <v>288</v>
      </c>
      <c r="AN214">
        <v>0</v>
      </c>
      <c r="AO214" t="s">
        <v>890</v>
      </c>
      <c r="AP214" t="s">
        <v>290</v>
      </c>
      <c r="AQ214">
        <v>421</v>
      </c>
      <c r="AR214" t="s">
        <v>890</v>
      </c>
    </row>
    <row r="215" spans="1:44">
      <c r="A215" t="str">
        <f t="shared" si="3"/>
        <v>On or After 6/9/2019Smith</v>
      </c>
      <c r="B215" t="s">
        <v>893</v>
      </c>
      <c r="C215" t="s">
        <v>86</v>
      </c>
      <c r="D215">
        <v>70900</v>
      </c>
      <c r="E215" s="199">
        <v>24650</v>
      </c>
      <c r="F215" s="199">
        <v>28200</v>
      </c>
      <c r="G215" s="199">
        <v>31700</v>
      </c>
      <c r="H215" s="199">
        <v>35200</v>
      </c>
      <c r="I215" s="199">
        <v>38050</v>
      </c>
      <c r="J215" s="199">
        <v>40850</v>
      </c>
      <c r="K215" s="199">
        <v>43650</v>
      </c>
      <c r="L215" s="199">
        <v>46500</v>
      </c>
      <c r="M215" s="284">
        <v>29580</v>
      </c>
      <c r="N215" s="284">
        <v>33840</v>
      </c>
      <c r="O215" s="284">
        <v>38040</v>
      </c>
      <c r="P215" s="284">
        <v>42240</v>
      </c>
      <c r="Q215" s="284">
        <v>45660</v>
      </c>
      <c r="R215" s="284">
        <v>49020</v>
      </c>
      <c r="S215" s="284">
        <v>52380</v>
      </c>
      <c r="T215" s="284">
        <v>55800</v>
      </c>
      <c r="U215" t="s">
        <v>286</v>
      </c>
      <c r="V215" s="199">
        <v>24850</v>
      </c>
      <c r="W215" s="199">
        <v>28400</v>
      </c>
      <c r="X215" s="199">
        <v>31950</v>
      </c>
      <c r="Y215" s="199">
        <v>35450</v>
      </c>
      <c r="Z215" s="199">
        <v>38300</v>
      </c>
      <c r="AA215" s="199">
        <v>41150</v>
      </c>
      <c r="AB215" s="199">
        <v>44000</v>
      </c>
      <c r="AC215" s="199">
        <v>46800</v>
      </c>
      <c r="AD215" s="284">
        <v>29820</v>
      </c>
      <c r="AE215" s="284">
        <v>34080</v>
      </c>
      <c r="AF215" s="284">
        <v>38340</v>
      </c>
      <c r="AG215" s="284">
        <v>42540</v>
      </c>
      <c r="AH215" s="284">
        <v>45960</v>
      </c>
      <c r="AI215" s="284">
        <v>49380</v>
      </c>
      <c r="AJ215" s="284">
        <v>52800</v>
      </c>
      <c r="AK215" s="284">
        <v>56160</v>
      </c>
      <c r="AL215" t="s">
        <v>892</v>
      </c>
      <c r="AM215" t="s">
        <v>288</v>
      </c>
      <c r="AN215">
        <v>1</v>
      </c>
      <c r="AO215" t="s">
        <v>893</v>
      </c>
      <c r="AP215" t="s">
        <v>290</v>
      </c>
      <c r="AQ215">
        <v>423</v>
      </c>
      <c r="AR215" t="s">
        <v>893</v>
      </c>
    </row>
    <row r="216" spans="1:44">
      <c r="A216" t="str">
        <f t="shared" si="3"/>
        <v>On or After 6/9/2019Somervell</v>
      </c>
      <c r="B216" t="s">
        <v>896</v>
      </c>
      <c r="C216" t="s">
        <v>254</v>
      </c>
      <c r="D216">
        <v>61400</v>
      </c>
      <c r="E216" s="199">
        <v>21500</v>
      </c>
      <c r="F216" s="199">
        <v>24600</v>
      </c>
      <c r="G216" s="199">
        <v>27650</v>
      </c>
      <c r="H216" s="199">
        <v>30700</v>
      </c>
      <c r="I216" s="199">
        <v>33200</v>
      </c>
      <c r="J216" s="199">
        <v>35650</v>
      </c>
      <c r="K216" s="199">
        <v>38100</v>
      </c>
      <c r="L216" s="199">
        <v>40550</v>
      </c>
      <c r="M216" s="284">
        <v>25800</v>
      </c>
      <c r="N216" s="284">
        <v>29520</v>
      </c>
      <c r="O216" s="284">
        <v>33180</v>
      </c>
      <c r="P216" s="284">
        <v>36840</v>
      </c>
      <c r="Q216" s="284">
        <v>39840</v>
      </c>
      <c r="R216" s="284">
        <v>42780</v>
      </c>
      <c r="S216" s="284">
        <v>45720</v>
      </c>
      <c r="T216" s="284">
        <v>48660</v>
      </c>
      <c r="U216" t="s">
        <v>286</v>
      </c>
      <c r="V216" s="199">
        <v>25700</v>
      </c>
      <c r="W216" s="199">
        <v>29350</v>
      </c>
      <c r="X216" s="199">
        <v>33000</v>
      </c>
      <c r="Y216" s="199">
        <v>36650</v>
      </c>
      <c r="Z216" s="199">
        <v>39600</v>
      </c>
      <c r="AA216" s="199">
        <v>42550</v>
      </c>
      <c r="AB216" s="199">
        <v>45450</v>
      </c>
      <c r="AC216" s="199">
        <v>48400</v>
      </c>
      <c r="AD216" s="284">
        <v>30840</v>
      </c>
      <c r="AE216" s="284">
        <v>35220</v>
      </c>
      <c r="AF216" s="284">
        <v>39600</v>
      </c>
      <c r="AG216" s="284">
        <v>43980</v>
      </c>
      <c r="AH216" s="284">
        <v>47520</v>
      </c>
      <c r="AI216" s="284">
        <v>51060</v>
      </c>
      <c r="AJ216" s="284">
        <v>54540</v>
      </c>
      <c r="AK216" s="284">
        <v>58080</v>
      </c>
      <c r="AL216" t="s">
        <v>895</v>
      </c>
      <c r="AM216" t="s">
        <v>288</v>
      </c>
      <c r="AN216">
        <v>1</v>
      </c>
      <c r="AO216" t="s">
        <v>896</v>
      </c>
      <c r="AP216" t="s">
        <v>290</v>
      </c>
      <c r="AQ216">
        <v>425</v>
      </c>
      <c r="AR216" t="s">
        <v>896</v>
      </c>
    </row>
    <row r="217" spans="1:44">
      <c r="A217" t="str">
        <f t="shared" si="3"/>
        <v>On or After 6/9/2019Starr</v>
      </c>
      <c r="B217" t="s">
        <v>899</v>
      </c>
      <c r="C217" t="s">
        <v>255</v>
      </c>
      <c r="D217">
        <v>31200</v>
      </c>
      <c r="E217" s="199">
        <v>20550</v>
      </c>
      <c r="F217" s="199">
        <v>23500</v>
      </c>
      <c r="G217" s="199">
        <v>26450</v>
      </c>
      <c r="H217" s="199">
        <v>29350</v>
      </c>
      <c r="I217" s="199">
        <v>31700</v>
      </c>
      <c r="J217" s="199">
        <v>34050</v>
      </c>
      <c r="K217" s="199">
        <v>36400</v>
      </c>
      <c r="L217" s="199">
        <v>38750</v>
      </c>
      <c r="M217" s="284">
        <v>24660</v>
      </c>
      <c r="N217" s="284">
        <v>28200</v>
      </c>
      <c r="O217" s="284">
        <v>31740</v>
      </c>
      <c r="P217" s="284">
        <v>35220</v>
      </c>
      <c r="Q217" s="284">
        <v>38040</v>
      </c>
      <c r="R217" s="284">
        <v>40860</v>
      </c>
      <c r="S217" s="284">
        <v>43680</v>
      </c>
      <c r="T217" s="284">
        <v>46500</v>
      </c>
      <c r="U217" t="s">
        <v>286</v>
      </c>
      <c r="V217" s="199">
        <v>22600</v>
      </c>
      <c r="W217" s="199">
        <v>25800</v>
      </c>
      <c r="X217" s="199">
        <v>29050</v>
      </c>
      <c r="Y217" s="199">
        <v>32250</v>
      </c>
      <c r="Z217" s="199">
        <v>34850</v>
      </c>
      <c r="AA217" s="199">
        <v>37450</v>
      </c>
      <c r="AB217" s="199">
        <v>40000</v>
      </c>
      <c r="AC217" s="199">
        <v>42600</v>
      </c>
      <c r="AD217" s="284">
        <v>27120</v>
      </c>
      <c r="AE217" s="284">
        <v>30960</v>
      </c>
      <c r="AF217" s="284">
        <v>34860</v>
      </c>
      <c r="AG217" s="284">
        <v>38700</v>
      </c>
      <c r="AH217" s="284">
        <v>41820</v>
      </c>
      <c r="AI217" s="284">
        <v>44940</v>
      </c>
      <c r="AJ217" s="284">
        <v>48000</v>
      </c>
      <c r="AK217" s="284">
        <v>51120</v>
      </c>
      <c r="AL217" t="s">
        <v>898</v>
      </c>
      <c r="AM217" t="s">
        <v>288</v>
      </c>
      <c r="AN217">
        <v>0</v>
      </c>
      <c r="AO217" t="s">
        <v>899</v>
      </c>
      <c r="AP217" t="s">
        <v>290</v>
      </c>
      <c r="AQ217">
        <v>427</v>
      </c>
      <c r="AR217" t="s">
        <v>899</v>
      </c>
    </row>
    <row r="218" spans="1:44">
      <c r="A218" t="str">
        <f t="shared" si="3"/>
        <v>On or After 6/9/2019Stephens</v>
      </c>
      <c r="B218" t="s">
        <v>902</v>
      </c>
      <c r="C218" t="s">
        <v>256</v>
      </c>
      <c r="D218">
        <v>55700</v>
      </c>
      <c r="E218" s="199">
        <v>20550</v>
      </c>
      <c r="F218" s="199">
        <v>23500</v>
      </c>
      <c r="G218" s="199">
        <v>26450</v>
      </c>
      <c r="H218" s="199">
        <v>29350</v>
      </c>
      <c r="I218" s="199">
        <v>31700</v>
      </c>
      <c r="J218" s="199">
        <v>34050</v>
      </c>
      <c r="K218" s="199">
        <v>36400</v>
      </c>
      <c r="L218" s="199">
        <v>38750</v>
      </c>
      <c r="M218" s="284">
        <v>24660</v>
      </c>
      <c r="N218" s="284">
        <v>28200</v>
      </c>
      <c r="O218" s="284">
        <v>31740</v>
      </c>
      <c r="P218" s="284">
        <v>35220</v>
      </c>
      <c r="Q218" s="284">
        <v>38040</v>
      </c>
      <c r="R218" s="284">
        <v>40860</v>
      </c>
      <c r="S218" s="284">
        <v>43680</v>
      </c>
      <c r="T218" s="284">
        <v>46500</v>
      </c>
      <c r="U218" t="s">
        <v>286</v>
      </c>
      <c r="V218" s="199">
        <v>20800</v>
      </c>
      <c r="W218" s="199">
        <v>23750</v>
      </c>
      <c r="X218" s="199">
        <v>26700</v>
      </c>
      <c r="Y218" s="199">
        <v>29650</v>
      </c>
      <c r="Z218" s="199">
        <v>32050</v>
      </c>
      <c r="AA218" s="199">
        <v>34400</v>
      </c>
      <c r="AB218" s="199">
        <v>36800</v>
      </c>
      <c r="AC218" s="199">
        <v>39150</v>
      </c>
      <c r="AD218" s="284">
        <v>24960</v>
      </c>
      <c r="AE218" s="284">
        <v>28500</v>
      </c>
      <c r="AF218" s="284">
        <v>32040</v>
      </c>
      <c r="AG218" s="284">
        <v>35580</v>
      </c>
      <c r="AH218" s="284">
        <v>38460</v>
      </c>
      <c r="AI218" s="284">
        <v>41280</v>
      </c>
      <c r="AJ218" s="284">
        <v>44160</v>
      </c>
      <c r="AK218" s="284">
        <v>46980</v>
      </c>
      <c r="AL218" t="s">
        <v>901</v>
      </c>
      <c r="AM218" t="s">
        <v>288</v>
      </c>
      <c r="AN218">
        <v>0</v>
      </c>
      <c r="AO218" t="s">
        <v>902</v>
      </c>
      <c r="AP218" t="s">
        <v>290</v>
      </c>
      <c r="AQ218">
        <v>429</v>
      </c>
      <c r="AR218" t="s">
        <v>902</v>
      </c>
    </row>
    <row r="219" spans="1:44">
      <c r="A219" t="str">
        <f t="shared" si="3"/>
        <v>On or After 6/9/2019Sterling</v>
      </c>
      <c r="B219" t="s">
        <v>905</v>
      </c>
      <c r="C219" t="s">
        <v>257</v>
      </c>
      <c r="D219">
        <v>67000</v>
      </c>
      <c r="E219" s="199">
        <v>23450</v>
      </c>
      <c r="F219" s="199">
        <v>26800</v>
      </c>
      <c r="G219" s="199">
        <v>30150</v>
      </c>
      <c r="H219" s="199">
        <v>33500</v>
      </c>
      <c r="I219" s="199">
        <v>36200</v>
      </c>
      <c r="J219" s="199">
        <v>38900</v>
      </c>
      <c r="K219" s="199">
        <v>41550</v>
      </c>
      <c r="L219" s="199">
        <v>44250</v>
      </c>
      <c r="M219" s="284">
        <v>28140</v>
      </c>
      <c r="N219" s="284">
        <v>32160</v>
      </c>
      <c r="O219" s="284">
        <v>36180</v>
      </c>
      <c r="P219" s="284">
        <v>40200</v>
      </c>
      <c r="Q219" s="284">
        <v>43440</v>
      </c>
      <c r="R219" s="284">
        <v>46680</v>
      </c>
      <c r="S219" s="284">
        <v>49860</v>
      </c>
      <c r="T219" s="284">
        <v>53100</v>
      </c>
      <c r="U219" t="s">
        <v>286</v>
      </c>
      <c r="V219" s="199">
        <v>24950</v>
      </c>
      <c r="W219" s="199">
        <v>28500</v>
      </c>
      <c r="X219" s="199">
        <v>32050</v>
      </c>
      <c r="Y219" s="199">
        <v>35600</v>
      </c>
      <c r="Z219" s="199">
        <v>38450</v>
      </c>
      <c r="AA219" s="199">
        <v>41300</v>
      </c>
      <c r="AB219" s="199">
        <v>44150</v>
      </c>
      <c r="AC219" s="199">
        <v>47000</v>
      </c>
      <c r="AD219" s="284">
        <v>29940</v>
      </c>
      <c r="AE219" s="284">
        <v>34200</v>
      </c>
      <c r="AF219" s="284">
        <v>38460</v>
      </c>
      <c r="AG219" s="284">
        <v>42720</v>
      </c>
      <c r="AH219" s="284">
        <v>46140</v>
      </c>
      <c r="AI219" s="284">
        <v>49560</v>
      </c>
      <c r="AJ219" s="284">
        <v>52980</v>
      </c>
      <c r="AK219" s="284">
        <v>56400</v>
      </c>
      <c r="AL219" t="s">
        <v>904</v>
      </c>
      <c r="AM219" t="s">
        <v>288</v>
      </c>
      <c r="AN219">
        <v>0</v>
      </c>
      <c r="AO219" t="s">
        <v>905</v>
      </c>
      <c r="AP219" t="s">
        <v>290</v>
      </c>
      <c r="AQ219">
        <v>431</v>
      </c>
      <c r="AR219" t="s">
        <v>905</v>
      </c>
    </row>
    <row r="220" spans="1:44">
      <c r="A220" t="str">
        <f t="shared" si="3"/>
        <v>On or After 6/9/2019Stonewall</v>
      </c>
      <c r="B220" t="s">
        <v>908</v>
      </c>
      <c r="C220" t="s">
        <v>258</v>
      </c>
      <c r="D220">
        <v>69200</v>
      </c>
      <c r="E220" s="199">
        <v>23250</v>
      </c>
      <c r="F220" s="199">
        <v>26600</v>
      </c>
      <c r="G220" s="199">
        <v>29900</v>
      </c>
      <c r="H220" s="199">
        <v>33200</v>
      </c>
      <c r="I220" s="199">
        <v>35900</v>
      </c>
      <c r="J220" s="199">
        <v>38550</v>
      </c>
      <c r="K220" s="199">
        <v>41200</v>
      </c>
      <c r="L220" s="199">
        <v>43850</v>
      </c>
      <c r="M220" s="284">
        <v>27900</v>
      </c>
      <c r="N220" s="284">
        <v>31920</v>
      </c>
      <c r="O220" s="284">
        <v>35880</v>
      </c>
      <c r="P220" s="284">
        <v>39840</v>
      </c>
      <c r="Q220" s="284">
        <v>43080</v>
      </c>
      <c r="R220" s="284">
        <v>46260</v>
      </c>
      <c r="S220" s="284">
        <v>49440</v>
      </c>
      <c r="T220" s="284">
        <v>52620</v>
      </c>
      <c r="U220" t="s">
        <v>286</v>
      </c>
      <c r="V220" s="199">
        <v>25100</v>
      </c>
      <c r="W220" s="199">
        <v>28700</v>
      </c>
      <c r="X220" s="199">
        <v>32300</v>
      </c>
      <c r="Y220" s="199">
        <v>35850</v>
      </c>
      <c r="Z220" s="199">
        <v>38750</v>
      </c>
      <c r="AA220" s="199">
        <v>41600</v>
      </c>
      <c r="AB220" s="199">
        <v>44500</v>
      </c>
      <c r="AC220" s="199">
        <v>47350</v>
      </c>
      <c r="AD220" s="284">
        <v>30120</v>
      </c>
      <c r="AE220" s="284">
        <v>34440</v>
      </c>
      <c r="AF220" s="284">
        <v>38760</v>
      </c>
      <c r="AG220" s="284">
        <v>43020</v>
      </c>
      <c r="AH220" s="284">
        <v>46500</v>
      </c>
      <c r="AI220" s="284">
        <v>49920</v>
      </c>
      <c r="AJ220" s="284">
        <v>53400</v>
      </c>
      <c r="AK220" s="284">
        <v>56820</v>
      </c>
      <c r="AL220" t="s">
        <v>907</v>
      </c>
      <c r="AM220" t="s">
        <v>288</v>
      </c>
      <c r="AN220">
        <v>0</v>
      </c>
      <c r="AO220" t="s">
        <v>908</v>
      </c>
      <c r="AP220" t="s">
        <v>290</v>
      </c>
      <c r="AQ220">
        <v>433</v>
      </c>
      <c r="AR220" t="s">
        <v>908</v>
      </c>
    </row>
    <row r="221" spans="1:44">
      <c r="A221" t="str">
        <f t="shared" si="3"/>
        <v>On or After 6/9/2019Sutton</v>
      </c>
      <c r="B221" t="s">
        <v>911</v>
      </c>
      <c r="C221" t="s">
        <v>259</v>
      </c>
      <c r="D221">
        <v>62000</v>
      </c>
      <c r="E221" s="199">
        <v>21700</v>
      </c>
      <c r="F221" s="199">
        <v>24800</v>
      </c>
      <c r="G221" s="199">
        <v>27900</v>
      </c>
      <c r="H221" s="199">
        <v>31000</v>
      </c>
      <c r="I221" s="199">
        <v>33500</v>
      </c>
      <c r="J221" s="199">
        <v>36000</v>
      </c>
      <c r="K221" s="199">
        <v>38450</v>
      </c>
      <c r="L221" s="199">
        <v>40950</v>
      </c>
      <c r="M221" s="284">
        <v>26040</v>
      </c>
      <c r="N221" s="284">
        <v>29760</v>
      </c>
      <c r="O221" s="284">
        <v>33480</v>
      </c>
      <c r="P221" s="284">
        <v>37200</v>
      </c>
      <c r="Q221" s="284">
        <v>40200</v>
      </c>
      <c r="R221" s="284">
        <v>43200</v>
      </c>
      <c r="S221" s="284">
        <v>46140</v>
      </c>
      <c r="T221" s="284">
        <v>49140</v>
      </c>
      <c r="U221" t="s">
        <v>286</v>
      </c>
      <c r="V221" s="199">
        <v>24050</v>
      </c>
      <c r="W221" s="199">
        <v>27500</v>
      </c>
      <c r="X221" s="199">
        <v>30950</v>
      </c>
      <c r="Y221" s="199">
        <v>34350</v>
      </c>
      <c r="Z221" s="199">
        <v>37100</v>
      </c>
      <c r="AA221" s="199">
        <v>39850</v>
      </c>
      <c r="AB221" s="199">
        <v>42600</v>
      </c>
      <c r="AC221" s="199">
        <v>45350</v>
      </c>
      <c r="AD221" s="284">
        <v>28860</v>
      </c>
      <c r="AE221" s="284">
        <v>33000</v>
      </c>
      <c r="AF221" s="284">
        <v>37140</v>
      </c>
      <c r="AG221" s="284">
        <v>41220</v>
      </c>
      <c r="AH221" s="284">
        <v>44520</v>
      </c>
      <c r="AI221" s="284">
        <v>47820</v>
      </c>
      <c r="AJ221" s="284">
        <v>51120</v>
      </c>
      <c r="AK221" s="284">
        <v>54420</v>
      </c>
      <c r="AL221" t="s">
        <v>910</v>
      </c>
      <c r="AM221" t="s">
        <v>288</v>
      </c>
      <c r="AN221">
        <v>0</v>
      </c>
      <c r="AO221" t="s">
        <v>911</v>
      </c>
      <c r="AP221" t="s">
        <v>290</v>
      </c>
      <c r="AQ221">
        <v>435</v>
      </c>
      <c r="AR221" t="s">
        <v>911</v>
      </c>
    </row>
    <row r="222" spans="1:44">
      <c r="A222" t="str">
        <f t="shared" si="3"/>
        <v>On or After 6/9/2019Swisher</v>
      </c>
      <c r="B222" t="s">
        <v>914</v>
      </c>
      <c r="C222" t="s">
        <v>260</v>
      </c>
      <c r="D222">
        <v>50900</v>
      </c>
      <c r="E222" s="199">
        <v>20550</v>
      </c>
      <c r="F222" s="199">
        <v>23500</v>
      </c>
      <c r="G222" s="199">
        <v>26450</v>
      </c>
      <c r="H222" s="199">
        <v>29350</v>
      </c>
      <c r="I222" s="199">
        <v>31700</v>
      </c>
      <c r="J222" s="199">
        <v>34050</v>
      </c>
      <c r="K222" s="199">
        <v>36400</v>
      </c>
      <c r="L222" s="199">
        <v>38750</v>
      </c>
      <c r="M222" s="284">
        <v>24660</v>
      </c>
      <c r="N222" s="284">
        <v>28200</v>
      </c>
      <c r="O222" s="284">
        <v>31740</v>
      </c>
      <c r="P222" s="284">
        <v>35220</v>
      </c>
      <c r="Q222" s="284">
        <v>38040</v>
      </c>
      <c r="R222" s="284">
        <v>40860</v>
      </c>
      <c r="S222" s="284">
        <v>43680</v>
      </c>
      <c r="T222" s="284">
        <v>46500</v>
      </c>
      <c r="U222" t="s">
        <v>301</v>
      </c>
      <c r="AL222" t="s">
        <v>913</v>
      </c>
      <c r="AM222" t="s">
        <v>288</v>
      </c>
      <c r="AN222">
        <v>0</v>
      </c>
      <c r="AO222" t="s">
        <v>914</v>
      </c>
      <c r="AP222" t="s">
        <v>290</v>
      </c>
      <c r="AQ222">
        <v>437</v>
      </c>
      <c r="AR222" t="s">
        <v>914</v>
      </c>
    </row>
    <row r="223" spans="1:44">
      <c r="A223" t="str">
        <f t="shared" si="3"/>
        <v>On or After 6/9/2019Tarrant</v>
      </c>
      <c r="B223" t="s">
        <v>916</v>
      </c>
      <c r="C223" t="s">
        <v>50</v>
      </c>
      <c r="D223">
        <v>76000</v>
      </c>
      <c r="E223" s="199">
        <v>26600</v>
      </c>
      <c r="F223" s="199">
        <v>30400</v>
      </c>
      <c r="G223" s="199">
        <v>34200</v>
      </c>
      <c r="H223" s="199">
        <v>38000</v>
      </c>
      <c r="I223" s="199">
        <v>41050</v>
      </c>
      <c r="J223" s="199">
        <v>44100</v>
      </c>
      <c r="K223" s="199">
        <v>47150</v>
      </c>
      <c r="L223" s="199">
        <v>50200</v>
      </c>
      <c r="M223" s="284">
        <v>31920</v>
      </c>
      <c r="N223" s="284">
        <v>36480</v>
      </c>
      <c r="O223" s="284">
        <v>41040</v>
      </c>
      <c r="P223" s="284">
        <v>45600</v>
      </c>
      <c r="Q223" s="284">
        <v>49260</v>
      </c>
      <c r="R223" s="284">
        <v>52920</v>
      </c>
      <c r="S223" s="284">
        <v>56580</v>
      </c>
      <c r="T223" s="284">
        <v>60240</v>
      </c>
      <c r="U223" t="s">
        <v>301</v>
      </c>
      <c r="AL223" t="s">
        <v>915</v>
      </c>
      <c r="AM223" t="s">
        <v>288</v>
      </c>
      <c r="AN223">
        <v>1</v>
      </c>
      <c r="AO223" t="s">
        <v>916</v>
      </c>
      <c r="AP223" t="s">
        <v>290</v>
      </c>
      <c r="AQ223">
        <v>439</v>
      </c>
      <c r="AR223" t="s">
        <v>916</v>
      </c>
    </row>
    <row r="224" spans="1:44">
      <c r="A224" t="str">
        <f t="shared" si="3"/>
        <v>On or After 6/9/2019Taylor</v>
      </c>
      <c r="B224" t="s">
        <v>918</v>
      </c>
      <c r="C224" t="s">
        <v>19</v>
      </c>
      <c r="D224">
        <v>62900</v>
      </c>
      <c r="E224" s="199">
        <v>22050</v>
      </c>
      <c r="F224" s="199">
        <v>25200</v>
      </c>
      <c r="G224" s="199">
        <v>28350</v>
      </c>
      <c r="H224" s="199">
        <v>31450</v>
      </c>
      <c r="I224" s="199">
        <v>34000</v>
      </c>
      <c r="J224" s="199">
        <v>36500</v>
      </c>
      <c r="K224" s="199">
        <v>39000</v>
      </c>
      <c r="L224" s="199">
        <v>41550</v>
      </c>
      <c r="M224" s="284">
        <v>26460</v>
      </c>
      <c r="N224" s="284">
        <v>30240</v>
      </c>
      <c r="O224" s="284">
        <v>34020</v>
      </c>
      <c r="P224" s="284">
        <v>37740</v>
      </c>
      <c r="Q224" s="284">
        <v>40800</v>
      </c>
      <c r="R224" s="284">
        <v>43800</v>
      </c>
      <c r="S224" s="284">
        <v>46800</v>
      </c>
      <c r="T224" s="284">
        <v>49860</v>
      </c>
      <c r="U224" t="s">
        <v>286</v>
      </c>
      <c r="V224" s="199">
        <v>22400</v>
      </c>
      <c r="W224" s="199">
        <v>25600</v>
      </c>
      <c r="X224" s="199">
        <v>28800</v>
      </c>
      <c r="Y224" s="199">
        <v>31950</v>
      </c>
      <c r="Z224" s="199">
        <v>34550</v>
      </c>
      <c r="AA224" s="199">
        <v>37100</v>
      </c>
      <c r="AB224" s="199">
        <v>39650</v>
      </c>
      <c r="AC224" s="199">
        <v>42200</v>
      </c>
      <c r="AD224" s="284">
        <v>26880</v>
      </c>
      <c r="AE224" s="284">
        <v>30720</v>
      </c>
      <c r="AF224" s="284">
        <v>34560</v>
      </c>
      <c r="AG224" s="284">
        <v>38340</v>
      </c>
      <c r="AH224" s="284">
        <v>41460</v>
      </c>
      <c r="AI224" s="284">
        <v>44520</v>
      </c>
      <c r="AJ224" s="284">
        <v>47580</v>
      </c>
      <c r="AK224" s="284">
        <v>50640</v>
      </c>
      <c r="AL224" t="s">
        <v>917</v>
      </c>
      <c r="AM224" t="s">
        <v>288</v>
      </c>
      <c r="AN224">
        <v>1</v>
      </c>
      <c r="AO224" t="s">
        <v>918</v>
      </c>
      <c r="AP224" t="s">
        <v>290</v>
      </c>
      <c r="AQ224">
        <v>441</v>
      </c>
      <c r="AR224" t="s">
        <v>918</v>
      </c>
    </row>
    <row r="225" spans="1:44">
      <c r="A225" t="str">
        <f t="shared" si="3"/>
        <v>On or After 6/9/2019Terrell</v>
      </c>
      <c r="B225" t="s">
        <v>921</v>
      </c>
      <c r="C225" t="s">
        <v>261</v>
      </c>
      <c r="D225">
        <v>58700</v>
      </c>
      <c r="E225" s="199">
        <v>20550</v>
      </c>
      <c r="F225" s="199">
        <v>23500</v>
      </c>
      <c r="G225" s="199">
        <v>26450</v>
      </c>
      <c r="H225" s="199">
        <v>29350</v>
      </c>
      <c r="I225" s="199">
        <v>31700</v>
      </c>
      <c r="J225" s="199">
        <v>34050</v>
      </c>
      <c r="K225" s="199">
        <v>36400</v>
      </c>
      <c r="L225" s="199">
        <v>38750</v>
      </c>
      <c r="M225" s="284">
        <v>24660</v>
      </c>
      <c r="N225" s="284">
        <v>28200</v>
      </c>
      <c r="O225" s="284">
        <v>31740</v>
      </c>
      <c r="P225" s="284">
        <v>35220</v>
      </c>
      <c r="Q225" s="284">
        <v>38040</v>
      </c>
      <c r="R225" s="284">
        <v>40860</v>
      </c>
      <c r="S225" s="284">
        <v>43680</v>
      </c>
      <c r="T225" s="284">
        <v>46500</v>
      </c>
      <c r="U225" t="s">
        <v>286</v>
      </c>
      <c r="V225" s="199">
        <v>25600</v>
      </c>
      <c r="W225" s="199">
        <v>29250</v>
      </c>
      <c r="X225" s="199">
        <v>32900</v>
      </c>
      <c r="Y225" s="199">
        <v>36550</v>
      </c>
      <c r="Z225" s="199">
        <v>39500</v>
      </c>
      <c r="AA225" s="199">
        <v>42400</v>
      </c>
      <c r="AB225" s="199">
        <v>45350</v>
      </c>
      <c r="AC225" s="199">
        <v>48250</v>
      </c>
      <c r="AD225" s="284">
        <v>30720</v>
      </c>
      <c r="AE225" s="284">
        <v>35100</v>
      </c>
      <c r="AF225" s="284">
        <v>39480</v>
      </c>
      <c r="AG225" s="284">
        <v>43860</v>
      </c>
      <c r="AH225" s="284">
        <v>47400</v>
      </c>
      <c r="AI225" s="284">
        <v>50880</v>
      </c>
      <c r="AJ225" s="284">
        <v>54420</v>
      </c>
      <c r="AK225" s="284">
        <v>57900</v>
      </c>
      <c r="AL225" t="s">
        <v>920</v>
      </c>
      <c r="AM225" t="s">
        <v>288</v>
      </c>
      <c r="AN225">
        <v>0</v>
      </c>
      <c r="AO225" t="s">
        <v>921</v>
      </c>
      <c r="AP225" t="s">
        <v>290</v>
      </c>
      <c r="AQ225">
        <v>443</v>
      </c>
      <c r="AR225" t="s">
        <v>921</v>
      </c>
    </row>
    <row r="226" spans="1:44">
      <c r="A226" t="str">
        <f t="shared" si="3"/>
        <v>On or After 6/9/2019Terry</v>
      </c>
      <c r="B226" t="s">
        <v>924</v>
      </c>
      <c r="C226" t="s">
        <v>262</v>
      </c>
      <c r="D226">
        <v>47300</v>
      </c>
      <c r="E226" s="199">
        <v>20550</v>
      </c>
      <c r="F226" s="199">
        <v>23500</v>
      </c>
      <c r="G226" s="199">
        <v>26450</v>
      </c>
      <c r="H226" s="199">
        <v>29350</v>
      </c>
      <c r="I226" s="199">
        <v>31700</v>
      </c>
      <c r="J226" s="199">
        <v>34050</v>
      </c>
      <c r="K226" s="199">
        <v>36400</v>
      </c>
      <c r="L226" s="199">
        <v>38750</v>
      </c>
      <c r="M226" s="284">
        <v>24660</v>
      </c>
      <c r="N226" s="284">
        <v>28200</v>
      </c>
      <c r="O226" s="284">
        <v>31740</v>
      </c>
      <c r="P226" s="284">
        <v>35220</v>
      </c>
      <c r="Q226" s="284">
        <v>38040</v>
      </c>
      <c r="R226" s="284">
        <v>40860</v>
      </c>
      <c r="S226" s="284">
        <v>43680</v>
      </c>
      <c r="T226" s="284">
        <v>46500</v>
      </c>
      <c r="U226" t="s">
        <v>301</v>
      </c>
      <c r="AL226" t="s">
        <v>923</v>
      </c>
      <c r="AM226" t="s">
        <v>288</v>
      </c>
      <c r="AN226">
        <v>0</v>
      </c>
      <c r="AO226" t="s">
        <v>924</v>
      </c>
      <c r="AP226" t="s">
        <v>290</v>
      </c>
      <c r="AQ226">
        <v>445</v>
      </c>
      <c r="AR226" t="s">
        <v>924</v>
      </c>
    </row>
    <row r="227" spans="1:44">
      <c r="A227" t="str">
        <f t="shared" si="3"/>
        <v>On or After 6/9/2019Throckmorton</v>
      </c>
      <c r="B227" t="s">
        <v>927</v>
      </c>
      <c r="C227" t="s">
        <v>263</v>
      </c>
      <c r="D227">
        <v>63400</v>
      </c>
      <c r="E227" s="199">
        <v>21750</v>
      </c>
      <c r="F227" s="199">
        <v>24850</v>
      </c>
      <c r="G227" s="199">
        <v>27950</v>
      </c>
      <c r="H227" s="199">
        <v>31050</v>
      </c>
      <c r="I227" s="199">
        <v>33550</v>
      </c>
      <c r="J227" s="199">
        <v>36050</v>
      </c>
      <c r="K227" s="199">
        <v>38550</v>
      </c>
      <c r="L227" s="199">
        <v>41000</v>
      </c>
      <c r="M227" s="284">
        <v>26100</v>
      </c>
      <c r="N227" s="284">
        <v>29820</v>
      </c>
      <c r="O227" s="284">
        <v>33540</v>
      </c>
      <c r="P227" s="284">
        <v>37260</v>
      </c>
      <c r="Q227" s="284">
        <v>40260</v>
      </c>
      <c r="R227" s="284">
        <v>43260</v>
      </c>
      <c r="S227" s="284">
        <v>46260</v>
      </c>
      <c r="T227" s="284">
        <v>49200</v>
      </c>
      <c r="U227" t="s">
        <v>286</v>
      </c>
      <c r="V227" s="199">
        <v>23100</v>
      </c>
      <c r="W227" s="199">
        <v>26400</v>
      </c>
      <c r="X227" s="199">
        <v>29700</v>
      </c>
      <c r="Y227" s="199">
        <v>33000</v>
      </c>
      <c r="Z227" s="199">
        <v>35650</v>
      </c>
      <c r="AA227" s="199">
        <v>38300</v>
      </c>
      <c r="AB227" s="199">
        <v>40950</v>
      </c>
      <c r="AC227" s="199">
        <v>43600</v>
      </c>
      <c r="AD227" s="284">
        <v>27720</v>
      </c>
      <c r="AE227" s="284">
        <v>31680</v>
      </c>
      <c r="AF227" s="284">
        <v>35640</v>
      </c>
      <c r="AG227" s="284">
        <v>39600</v>
      </c>
      <c r="AH227" s="284">
        <v>42780</v>
      </c>
      <c r="AI227" s="284">
        <v>45960</v>
      </c>
      <c r="AJ227" s="284">
        <v>49140</v>
      </c>
      <c r="AK227" s="284">
        <v>52320</v>
      </c>
      <c r="AL227" t="s">
        <v>926</v>
      </c>
      <c r="AM227" t="s">
        <v>288</v>
      </c>
      <c r="AN227">
        <v>0</v>
      </c>
      <c r="AO227" t="s">
        <v>927</v>
      </c>
      <c r="AP227" t="s">
        <v>290</v>
      </c>
      <c r="AQ227">
        <v>447</v>
      </c>
      <c r="AR227" t="s">
        <v>927</v>
      </c>
    </row>
    <row r="228" spans="1:44">
      <c r="A228" t="str">
        <f t="shared" si="3"/>
        <v>On or After 6/9/2019Titus</v>
      </c>
      <c r="B228" t="s">
        <v>930</v>
      </c>
      <c r="C228" t="s">
        <v>264</v>
      </c>
      <c r="D228">
        <v>52300</v>
      </c>
      <c r="E228" s="199">
        <v>20550</v>
      </c>
      <c r="F228" s="199">
        <v>23500</v>
      </c>
      <c r="G228" s="199">
        <v>26450</v>
      </c>
      <c r="H228" s="199">
        <v>29350</v>
      </c>
      <c r="I228" s="199">
        <v>31700</v>
      </c>
      <c r="J228" s="199">
        <v>34050</v>
      </c>
      <c r="K228" s="199">
        <v>36400</v>
      </c>
      <c r="L228" s="199">
        <v>38750</v>
      </c>
      <c r="M228" s="284">
        <v>24660</v>
      </c>
      <c r="N228" s="284">
        <v>28200</v>
      </c>
      <c r="O228" s="284">
        <v>31740</v>
      </c>
      <c r="P228" s="284">
        <v>35220</v>
      </c>
      <c r="Q228" s="284">
        <v>38040</v>
      </c>
      <c r="R228" s="284">
        <v>40860</v>
      </c>
      <c r="S228" s="284">
        <v>43680</v>
      </c>
      <c r="T228" s="284">
        <v>46500</v>
      </c>
      <c r="U228" t="s">
        <v>301</v>
      </c>
      <c r="AL228" t="s">
        <v>929</v>
      </c>
      <c r="AM228" t="s">
        <v>288</v>
      </c>
      <c r="AN228">
        <v>0</v>
      </c>
      <c r="AO228" t="s">
        <v>930</v>
      </c>
      <c r="AP228" t="s">
        <v>290</v>
      </c>
      <c r="AQ228">
        <v>449</v>
      </c>
      <c r="AR228" t="s">
        <v>930</v>
      </c>
    </row>
    <row r="229" spans="1:44">
      <c r="A229" t="str">
        <f t="shared" si="3"/>
        <v>On or After 6/9/2019Tom Green</v>
      </c>
      <c r="B229" t="s">
        <v>932</v>
      </c>
      <c r="C229" t="s">
        <v>76</v>
      </c>
      <c r="D229">
        <v>64900</v>
      </c>
      <c r="E229" s="199">
        <v>22750</v>
      </c>
      <c r="F229" s="199">
        <v>26000</v>
      </c>
      <c r="G229" s="199">
        <v>29250</v>
      </c>
      <c r="H229" s="199">
        <v>32450</v>
      </c>
      <c r="I229" s="199">
        <v>35050</v>
      </c>
      <c r="J229" s="199">
        <v>37650</v>
      </c>
      <c r="K229" s="199">
        <v>40250</v>
      </c>
      <c r="L229" s="199">
        <v>42850</v>
      </c>
      <c r="M229" s="284">
        <v>27300</v>
      </c>
      <c r="N229" s="284">
        <v>31200</v>
      </c>
      <c r="O229" s="284">
        <v>35100</v>
      </c>
      <c r="P229" s="284">
        <v>38940</v>
      </c>
      <c r="Q229" s="284">
        <v>42060</v>
      </c>
      <c r="R229" s="284">
        <v>45180</v>
      </c>
      <c r="S229" s="284">
        <v>48300</v>
      </c>
      <c r="T229" s="284">
        <v>51420</v>
      </c>
      <c r="U229" t="s">
        <v>301</v>
      </c>
      <c r="AL229" t="s">
        <v>931</v>
      </c>
      <c r="AM229" t="s">
        <v>288</v>
      </c>
      <c r="AN229">
        <v>1</v>
      </c>
      <c r="AO229" t="s">
        <v>932</v>
      </c>
      <c r="AP229" t="s">
        <v>290</v>
      </c>
      <c r="AQ229">
        <v>451</v>
      </c>
      <c r="AR229" t="s">
        <v>932</v>
      </c>
    </row>
    <row r="230" spans="1:44">
      <c r="A230" t="str">
        <f t="shared" si="3"/>
        <v>On or After 6/9/2019Travis</v>
      </c>
      <c r="B230" t="s">
        <v>934</v>
      </c>
      <c r="C230" t="s">
        <v>28</v>
      </c>
      <c r="D230">
        <v>95900</v>
      </c>
      <c r="E230" s="199">
        <v>33150</v>
      </c>
      <c r="F230" s="199">
        <v>37850</v>
      </c>
      <c r="G230" s="199">
        <v>42600</v>
      </c>
      <c r="H230" s="199">
        <v>47300</v>
      </c>
      <c r="I230" s="199">
        <v>51100</v>
      </c>
      <c r="J230" s="199">
        <v>54900</v>
      </c>
      <c r="K230" s="199">
        <v>58700</v>
      </c>
      <c r="L230" s="199">
        <v>62450</v>
      </c>
      <c r="M230" s="284">
        <v>39780</v>
      </c>
      <c r="N230" s="284">
        <v>45420</v>
      </c>
      <c r="O230" s="284">
        <v>51120</v>
      </c>
      <c r="P230" s="284">
        <v>56760</v>
      </c>
      <c r="Q230" s="284">
        <v>61320</v>
      </c>
      <c r="R230" s="284">
        <v>65880</v>
      </c>
      <c r="S230" s="284">
        <v>70440</v>
      </c>
      <c r="T230" s="284">
        <v>74940</v>
      </c>
      <c r="U230" t="s">
        <v>286</v>
      </c>
      <c r="V230" s="199">
        <v>34550</v>
      </c>
      <c r="W230" s="199">
        <v>39500</v>
      </c>
      <c r="X230" s="199">
        <v>44450</v>
      </c>
      <c r="Y230" s="199">
        <v>49350</v>
      </c>
      <c r="Z230" s="199">
        <v>53300</v>
      </c>
      <c r="AA230" s="199">
        <v>57250</v>
      </c>
      <c r="AB230" s="199">
        <v>61200</v>
      </c>
      <c r="AC230" s="199">
        <v>65150</v>
      </c>
      <c r="AD230" s="284">
        <v>41460</v>
      </c>
      <c r="AE230" s="284">
        <v>47400</v>
      </c>
      <c r="AF230" s="284">
        <v>53340</v>
      </c>
      <c r="AG230" s="284">
        <v>59220</v>
      </c>
      <c r="AH230" s="284">
        <v>63960</v>
      </c>
      <c r="AI230" s="284">
        <v>68700</v>
      </c>
      <c r="AJ230" s="284">
        <v>73440</v>
      </c>
      <c r="AK230" s="284">
        <v>78180</v>
      </c>
      <c r="AL230" t="s">
        <v>933</v>
      </c>
      <c r="AM230" t="s">
        <v>288</v>
      </c>
      <c r="AN230">
        <v>1</v>
      </c>
      <c r="AO230" t="s">
        <v>934</v>
      </c>
      <c r="AP230" t="s">
        <v>290</v>
      </c>
      <c r="AQ230">
        <v>453</v>
      </c>
      <c r="AR230" t="s">
        <v>934</v>
      </c>
    </row>
    <row r="231" spans="1:44">
      <c r="A231" t="str">
        <f t="shared" si="3"/>
        <v>On or After 6/9/2019Trinity</v>
      </c>
      <c r="B231" t="s">
        <v>937</v>
      </c>
      <c r="C231" t="s">
        <v>265</v>
      </c>
      <c r="D231">
        <v>44400</v>
      </c>
      <c r="E231" s="199">
        <v>20550</v>
      </c>
      <c r="F231" s="199">
        <v>23500</v>
      </c>
      <c r="G231" s="199">
        <v>26450</v>
      </c>
      <c r="H231" s="199">
        <v>29350</v>
      </c>
      <c r="I231" s="199">
        <v>31700</v>
      </c>
      <c r="J231" s="199">
        <v>34050</v>
      </c>
      <c r="K231" s="199">
        <v>36400</v>
      </c>
      <c r="L231" s="199">
        <v>38750</v>
      </c>
      <c r="M231" s="284">
        <v>24660</v>
      </c>
      <c r="N231" s="284">
        <v>28200</v>
      </c>
      <c r="O231" s="284">
        <v>31740</v>
      </c>
      <c r="P231" s="284">
        <v>35220</v>
      </c>
      <c r="Q231" s="284">
        <v>38040</v>
      </c>
      <c r="R231" s="284">
        <v>40860</v>
      </c>
      <c r="S231" s="284">
        <v>43680</v>
      </c>
      <c r="T231" s="284">
        <v>46500</v>
      </c>
      <c r="U231" t="s">
        <v>301</v>
      </c>
      <c r="AL231" t="s">
        <v>936</v>
      </c>
      <c r="AM231" t="s">
        <v>288</v>
      </c>
      <c r="AN231">
        <v>0</v>
      </c>
      <c r="AO231" t="s">
        <v>937</v>
      </c>
      <c r="AP231" t="s">
        <v>290</v>
      </c>
      <c r="AQ231">
        <v>455</v>
      </c>
      <c r="AR231" t="s">
        <v>937</v>
      </c>
    </row>
    <row r="232" spans="1:44">
      <c r="A232" t="str">
        <f t="shared" si="3"/>
        <v>On or After 6/9/2019Tyler</v>
      </c>
      <c r="B232" t="s">
        <v>940</v>
      </c>
      <c r="C232" t="s">
        <v>85</v>
      </c>
      <c r="D232">
        <v>63300</v>
      </c>
      <c r="E232" s="199">
        <v>21750</v>
      </c>
      <c r="F232" s="199">
        <v>24850</v>
      </c>
      <c r="G232" s="199">
        <v>27950</v>
      </c>
      <c r="H232" s="199">
        <v>31050</v>
      </c>
      <c r="I232" s="199">
        <v>33550</v>
      </c>
      <c r="J232" s="199">
        <v>36050</v>
      </c>
      <c r="K232" s="199">
        <v>38550</v>
      </c>
      <c r="L232" s="199">
        <v>41000</v>
      </c>
      <c r="M232" s="284">
        <v>26100</v>
      </c>
      <c r="N232" s="284">
        <v>29820</v>
      </c>
      <c r="O232" s="284">
        <v>33540</v>
      </c>
      <c r="P232" s="284">
        <v>37260</v>
      </c>
      <c r="Q232" s="284">
        <v>40260</v>
      </c>
      <c r="R232" s="284">
        <v>43260</v>
      </c>
      <c r="S232" s="284">
        <v>46260</v>
      </c>
      <c r="T232" s="284">
        <v>49200</v>
      </c>
      <c r="U232" t="s">
        <v>286</v>
      </c>
      <c r="V232" s="199">
        <v>23000</v>
      </c>
      <c r="W232" s="199">
        <v>26300</v>
      </c>
      <c r="X232" s="199">
        <v>29600</v>
      </c>
      <c r="Y232" s="199">
        <v>32850</v>
      </c>
      <c r="Z232" s="199">
        <v>35500</v>
      </c>
      <c r="AA232" s="199">
        <v>38150</v>
      </c>
      <c r="AB232" s="199">
        <v>40750</v>
      </c>
      <c r="AC232" s="199">
        <v>43400</v>
      </c>
      <c r="AD232" s="284">
        <v>27600</v>
      </c>
      <c r="AE232" s="284">
        <v>31560</v>
      </c>
      <c r="AF232" s="284">
        <v>35520</v>
      </c>
      <c r="AG232" s="284">
        <v>39420</v>
      </c>
      <c r="AH232" s="284">
        <v>42600</v>
      </c>
      <c r="AI232" s="284">
        <v>45780</v>
      </c>
      <c r="AJ232" s="284">
        <v>48900</v>
      </c>
      <c r="AK232" s="284">
        <v>52080</v>
      </c>
      <c r="AL232" t="s">
        <v>939</v>
      </c>
      <c r="AM232" t="s">
        <v>288</v>
      </c>
      <c r="AN232">
        <v>0</v>
      </c>
      <c r="AO232" t="s">
        <v>940</v>
      </c>
      <c r="AP232" t="s">
        <v>290</v>
      </c>
      <c r="AQ232">
        <v>457</v>
      </c>
      <c r="AR232" t="s">
        <v>940</v>
      </c>
    </row>
    <row r="233" spans="1:44">
      <c r="A233" t="str">
        <f t="shared" si="3"/>
        <v>On or After 6/9/2019Upshur</v>
      </c>
      <c r="B233" t="s">
        <v>942</v>
      </c>
      <c r="C233" t="s">
        <v>67</v>
      </c>
      <c r="D233">
        <v>57400</v>
      </c>
      <c r="E233" s="199">
        <v>20550</v>
      </c>
      <c r="F233" s="199">
        <v>23500</v>
      </c>
      <c r="G233" s="199">
        <v>26450</v>
      </c>
      <c r="H233" s="199">
        <v>29350</v>
      </c>
      <c r="I233" s="199">
        <v>31700</v>
      </c>
      <c r="J233" s="199">
        <v>34050</v>
      </c>
      <c r="K233" s="199">
        <v>36400</v>
      </c>
      <c r="L233" s="199">
        <v>38750</v>
      </c>
      <c r="M233" s="284">
        <v>24660</v>
      </c>
      <c r="N233" s="284">
        <v>28200</v>
      </c>
      <c r="O233" s="284">
        <v>31740</v>
      </c>
      <c r="P233" s="284">
        <v>35220</v>
      </c>
      <c r="Q233" s="284">
        <v>38040</v>
      </c>
      <c r="R233" s="284">
        <v>40860</v>
      </c>
      <c r="S233" s="284">
        <v>43680</v>
      </c>
      <c r="T233" s="284">
        <v>46500</v>
      </c>
      <c r="U233" t="s">
        <v>286</v>
      </c>
      <c r="V233" s="199">
        <v>21500</v>
      </c>
      <c r="W233" s="199">
        <v>24600</v>
      </c>
      <c r="X233" s="199">
        <v>27650</v>
      </c>
      <c r="Y233" s="199">
        <v>30700</v>
      </c>
      <c r="Z233" s="199">
        <v>33200</v>
      </c>
      <c r="AA233" s="199">
        <v>35650</v>
      </c>
      <c r="AB233" s="199">
        <v>38100</v>
      </c>
      <c r="AC233" s="199">
        <v>40550</v>
      </c>
      <c r="AD233" s="284">
        <v>25800</v>
      </c>
      <c r="AE233" s="284">
        <v>29520</v>
      </c>
      <c r="AF233" s="284">
        <v>33180</v>
      </c>
      <c r="AG233" s="284">
        <v>36840</v>
      </c>
      <c r="AH233" s="284">
        <v>39840</v>
      </c>
      <c r="AI233" s="284">
        <v>42780</v>
      </c>
      <c r="AJ233" s="284">
        <v>45720</v>
      </c>
      <c r="AK233" s="284">
        <v>48660</v>
      </c>
      <c r="AL233" t="s">
        <v>941</v>
      </c>
      <c r="AM233" t="s">
        <v>288</v>
      </c>
      <c r="AN233">
        <v>1</v>
      </c>
      <c r="AO233" t="s">
        <v>942</v>
      </c>
      <c r="AP233" t="s">
        <v>290</v>
      </c>
      <c r="AQ233">
        <v>459</v>
      </c>
      <c r="AR233" t="s">
        <v>942</v>
      </c>
    </row>
    <row r="234" spans="1:44">
      <c r="A234" t="str">
        <f t="shared" si="3"/>
        <v>On or After 6/9/2019Upton</v>
      </c>
      <c r="B234" t="s">
        <v>945</v>
      </c>
      <c r="C234" t="s">
        <v>266</v>
      </c>
      <c r="D234">
        <v>70600</v>
      </c>
      <c r="E234" s="199">
        <v>23400</v>
      </c>
      <c r="F234" s="199">
        <v>26750</v>
      </c>
      <c r="G234" s="199">
        <v>30100</v>
      </c>
      <c r="H234" s="199">
        <v>33400</v>
      </c>
      <c r="I234" s="199">
        <v>36100</v>
      </c>
      <c r="J234" s="199">
        <v>38750</v>
      </c>
      <c r="K234" s="199">
        <v>41450</v>
      </c>
      <c r="L234" s="199">
        <v>44100</v>
      </c>
      <c r="M234" s="284">
        <v>28080</v>
      </c>
      <c r="N234" s="284">
        <v>32100</v>
      </c>
      <c r="O234" s="284">
        <v>36120</v>
      </c>
      <c r="P234" s="284">
        <v>40080</v>
      </c>
      <c r="Q234" s="284">
        <v>43320</v>
      </c>
      <c r="R234" s="284">
        <v>46500</v>
      </c>
      <c r="S234" s="284">
        <v>49740</v>
      </c>
      <c r="T234" s="284">
        <v>52920</v>
      </c>
      <c r="U234" t="s">
        <v>286</v>
      </c>
      <c r="V234" s="199">
        <v>24750</v>
      </c>
      <c r="W234" s="199">
        <v>28250</v>
      </c>
      <c r="X234" s="199">
        <v>31800</v>
      </c>
      <c r="Y234" s="199">
        <v>35300</v>
      </c>
      <c r="Z234" s="199">
        <v>38150</v>
      </c>
      <c r="AA234" s="199">
        <v>40950</v>
      </c>
      <c r="AB234" s="199">
        <v>43800</v>
      </c>
      <c r="AC234" s="199">
        <v>46600</v>
      </c>
      <c r="AD234" s="284">
        <v>29700</v>
      </c>
      <c r="AE234" s="284">
        <v>33900</v>
      </c>
      <c r="AF234" s="284">
        <v>38160</v>
      </c>
      <c r="AG234" s="284">
        <v>42360</v>
      </c>
      <c r="AH234" s="284">
        <v>45780</v>
      </c>
      <c r="AI234" s="284">
        <v>49140</v>
      </c>
      <c r="AJ234" s="284">
        <v>52560</v>
      </c>
      <c r="AK234" s="284">
        <v>55920</v>
      </c>
      <c r="AL234" t="s">
        <v>944</v>
      </c>
      <c r="AM234" t="s">
        <v>288</v>
      </c>
      <c r="AN234">
        <v>0</v>
      </c>
      <c r="AO234" t="s">
        <v>945</v>
      </c>
      <c r="AP234" t="s">
        <v>290</v>
      </c>
      <c r="AQ234">
        <v>461</v>
      </c>
      <c r="AR234" t="s">
        <v>945</v>
      </c>
    </row>
    <row r="235" spans="1:44">
      <c r="A235" t="str">
        <f t="shared" si="3"/>
        <v>On or After 6/9/2019Uvalde</v>
      </c>
      <c r="B235" t="s">
        <v>948</v>
      </c>
      <c r="C235" t="s">
        <v>267</v>
      </c>
      <c r="D235">
        <v>50000</v>
      </c>
      <c r="E235" s="199">
        <v>20550</v>
      </c>
      <c r="F235" s="199">
        <v>23500</v>
      </c>
      <c r="G235" s="199">
        <v>26450</v>
      </c>
      <c r="H235" s="199">
        <v>29350</v>
      </c>
      <c r="I235" s="199">
        <v>31700</v>
      </c>
      <c r="J235" s="199">
        <v>34050</v>
      </c>
      <c r="K235" s="199">
        <v>36400</v>
      </c>
      <c r="L235" s="199">
        <v>38750</v>
      </c>
      <c r="M235" s="284">
        <v>24660</v>
      </c>
      <c r="N235" s="284">
        <v>28200</v>
      </c>
      <c r="O235" s="284">
        <v>31740</v>
      </c>
      <c r="P235" s="284">
        <v>35220</v>
      </c>
      <c r="Q235" s="284">
        <v>38040</v>
      </c>
      <c r="R235" s="284">
        <v>40860</v>
      </c>
      <c r="S235" s="284">
        <v>43680</v>
      </c>
      <c r="T235" s="284">
        <v>46500</v>
      </c>
      <c r="U235" t="s">
        <v>286</v>
      </c>
      <c r="V235" s="199">
        <v>21000</v>
      </c>
      <c r="W235" s="199">
        <v>24000</v>
      </c>
      <c r="X235" s="199">
        <v>27000</v>
      </c>
      <c r="Y235" s="199">
        <v>29950</v>
      </c>
      <c r="Z235" s="199">
        <v>32350</v>
      </c>
      <c r="AA235" s="199">
        <v>34750</v>
      </c>
      <c r="AB235" s="199">
        <v>37150</v>
      </c>
      <c r="AC235" s="199">
        <v>39550</v>
      </c>
      <c r="AD235" s="284">
        <v>25200</v>
      </c>
      <c r="AE235" s="284">
        <v>28800</v>
      </c>
      <c r="AF235" s="284">
        <v>32400</v>
      </c>
      <c r="AG235" s="284">
        <v>35940</v>
      </c>
      <c r="AH235" s="284">
        <v>38820</v>
      </c>
      <c r="AI235" s="284">
        <v>41700</v>
      </c>
      <c r="AJ235" s="284">
        <v>44580</v>
      </c>
      <c r="AK235" s="284">
        <v>47460</v>
      </c>
      <c r="AL235" t="s">
        <v>947</v>
      </c>
      <c r="AM235" t="s">
        <v>288</v>
      </c>
      <c r="AN235">
        <v>0</v>
      </c>
      <c r="AO235" t="s">
        <v>948</v>
      </c>
      <c r="AP235" t="s">
        <v>290</v>
      </c>
      <c r="AQ235">
        <v>463</v>
      </c>
      <c r="AR235" t="s">
        <v>948</v>
      </c>
    </row>
    <row r="236" spans="1:44">
      <c r="A236" t="str">
        <f t="shared" si="3"/>
        <v>On or After 6/9/2019Val Verde</v>
      </c>
      <c r="B236" t="s">
        <v>951</v>
      </c>
      <c r="C236" t="s">
        <v>269</v>
      </c>
      <c r="D236">
        <v>53900</v>
      </c>
      <c r="E236" s="199">
        <v>20550</v>
      </c>
      <c r="F236" s="199">
        <v>23500</v>
      </c>
      <c r="G236" s="199">
        <v>26450</v>
      </c>
      <c r="H236" s="199">
        <v>29350</v>
      </c>
      <c r="I236" s="199">
        <v>31700</v>
      </c>
      <c r="J236" s="199">
        <v>34050</v>
      </c>
      <c r="K236" s="199">
        <v>36400</v>
      </c>
      <c r="L236" s="199">
        <v>38750</v>
      </c>
      <c r="M236" s="284">
        <v>24660</v>
      </c>
      <c r="N236" s="284">
        <v>28200</v>
      </c>
      <c r="O236" s="284">
        <v>31740</v>
      </c>
      <c r="P236" s="284">
        <v>35220</v>
      </c>
      <c r="Q236" s="284">
        <v>38040</v>
      </c>
      <c r="R236" s="284">
        <v>40860</v>
      </c>
      <c r="S236" s="284">
        <v>43680</v>
      </c>
      <c r="T236" s="284">
        <v>46500</v>
      </c>
      <c r="U236" t="s">
        <v>286</v>
      </c>
      <c r="V236" s="199">
        <v>21650</v>
      </c>
      <c r="W236" s="199">
        <v>24750</v>
      </c>
      <c r="X236" s="199">
        <v>27850</v>
      </c>
      <c r="Y236" s="199">
        <v>30900</v>
      </c>
      <c r="Z236" s="199">
        <v>33400</v>
      </c>
      <c r="AA236" s="199">
        <v>35850</v>
      </c>
      <c r="AB236" s="199">
        <v>38350</v>
      </c>
      <c r="AC236" s="199">
        <v>40800</v>
      </c>
      <c r="AD236" s="284">
        <v>25980</v>
      </c>
      <c r="AE236" s="284">
        <v>29700</v>
      </c>
      <c r="AF236" s="284">
        <v>33420</v>
      </c>
      <c r="AG236" s="284">
        <v>37080</v>
      </c>
      <c r="AH236" s="284">
        <v>40080</v>
      </c>
      <c r="AI236" s="284">
        <v>43020</v>
      </c>
      <c r="AJ236" s="284">
        <v>46020</v>
      </c>
      <c r="AK236" s="284">
        <v>48960</v>
      </c>
      <c r="AL236" t="s">
        <v>950</v>
      </c>
      <c r="AM236" t="s">
        <v>288</v>
      </c>
      <c r="AN236">
        <v>0</v>
      </c>
      <c r="AO236" t="s">
        <v>951</v>
      </c>
      <c r="AP236" t="s">
        <v>290</v>
      </c>
      <c r="AQ236">
        <v>465</v>
      </c>
      <c r="AR236" t="s">
        <v>951</v>
      </c>
    </row>
    <row r="237" spans="1:44">
      <c r="A237" t="str">
        <f t="shared" si="3"/>
        <v>On or After 6/9/2019Van Zandt</v>
      </c>
      <c r="B237" t="s">
        <v>954</v>
      </c>
      <c r="C237" t="s">
        <v>270</v>
      </c>
      <c r="D237">
        <v>60500</v>
      </c>
      <c r="E237" s="199">
        <v>21200</v>
      </c>
      <c r="F237" s="199">
        <v>24200</v>
      </c>
      <c r="G237" s="199">
        <v>27250</v>
      </c>
      <c r="H237" s="199">
        <v>30250</v>
      </c>
      <c r="I237" s="199">
        <v>32700</v>
      </c>
      <c r="J237" s="199">
        <v>35100</v>
      </c>
      <c r="K237" s="199">
        <v>37550</v>
      </c>
      <c r="L237" s="199">
        <v>39950</v>
      </c>
      <c r="M237" s="284">
        <v>25440</v>
      </c>
      <c r="N237" s="284">
        <v>29040</v>
      </c>
      <c r="O237" s="284">
        <v>32700</v>
      </c>
      <c r="P237" s="284">
        <v>36300</v>
      </c>
      <c r="Q237" s="284">
        <v>39240</v>
      </c>
      <c r="R237" s="284">
        <v>42120</v>
      </c>
      <c r="S237" s="284">
        <v>45060</v>
      </c>
      <c r="T237" s="284">
        <v>47940</v>
      </c>
      <c r="U237" t="s">
        <v>301</v>
      </c>
      <c r="AL237" t="s">
        <v>953</v>
      </c>
      <c r="AM237" t="s">
        <v>288</v>
      </c>
      <c r="AN237">
        <v>0</v>
      </c>
      <c r="AO237" t="s">
        <v>954</v>
      </c>
      <c r="AP237" t="s">
        <v>290</v>
      </c>
      <c r="AQ237">
        <v>467</v>
      </c>
      <c r="AR237" t="s">
        <v>954</v>
      </c>
    </row>
    <row r="238" spans="1:44">
      <c r="A238" t="str">
        <f t="shared" si="3"/>
        <v>On or After 6/9/2019Victoria</v>
      </c>
      <c r="B238" t="s">
        <v>956</v>
      </c>
      <c r="C238" t="s">
        <v>87</v>
      </c>
      <c r="D238">
        <v>68100</v>
      </c>
      <c r="E238" s="199">
        <v>23850</v>
      </c>
      <c r="F238" s="199">
        <v>27250</v>
      </c>
      <c r="G238" s="199">
        <v>30650</v>
      </c>
      <c r="H238" s="199">
        <v>34050</v>
      </c>
      <c r="I238" s="199">
        <v>36800</v>
      </c>
      <c r="J238" s="199">
        <v>39500</v>
      </c>
      <c r="K238" s="199">
        <v>42250</v>
      </c>
      <c r="L238" s="199">
        <v>44950</v>
      </c>
      <c r="M238" s="284">
        <v>28620</v>
      </c>
      <c r="N238" s="284">
        <v>32700</v>
      </c>
      <c r="O238" s="284">
        <v>36780</v>
      </c>
      <c r="P238" s="284">
        <v>40860</v>
      </c>
      <c r="Q238" s="284">
        <v>44160</v>
      </c>
      <c r="R238" s="284">
        <v>47400</v>
      </c>
      <c r="S238" s="284">
        <v>50700</v>
      </c>
      <c r="T238" s="284">
        <v>53940</v>
      </c>
      <c r="U238" t="s">
        <v>286</v>
      </c>
      <c r="V238" s="199">
        <v>25450</v>
      </c>
      <c r="W238" s="199">
        <v>29050</v>
      </c>
      <c r="X238" s="199">
        <v>32700</v>
      </c>
      <c r="Y238" s="199">
        <v>36300</v>
      </c>
      <c r="Z238" s="199">
        <v>39250</v>
      </c>
      <c r="AA238" s="199">
        <v>42150</v>
      </c>
      <c r="AB238" s="199">
        <v>45050</v>
      </c>
      <c r="AC238" s="199">
        <v>47950</v>
      </c>
      <c r="AD238" s="284">
        <v>30540</v>
      </c>
      <c r="AE238" s="284">
        <v>34860</v>
      </c>
      <c r="AF238" s="284">
        <v>39240</v>
      </c>
      <c r="AG238" s="284">
        <v>43560</v>
      </c>
      <c r="AH238" s="284">
        <v>47100</v>
      </c>
      <c r="AI238" s="284">
        <v>50580</v>
      </c>
      <c r="AJ238" s="284">
        <v>54060</v>
      </c>
      <c r="AK238" s="284">
        <v>57540</v>
      </c>
      <c r="AL238" t="s">
        <v>955</v>
      </c>
      <c r="AM238" t="s">
        <v>288</v>
      </c>
      <c r="AN238">
        <v>1</v>
      </c>
      <c r="AO238" t="s">
        <v>956</v>
      </c>
      <c r="AP238" t="s">
        <v>290</v>
      </c>
      <c r="AQ238">
        <v>469</v>
      </c>
      <c r="AR238" t="s">
        <v>956</v>
      </c>
    </row>
    <row r="239" spans="1:44">
      <c r="A239" t="str">
        <f t="shared" si="3"/>
        <v>On or After 6/9/2019Walker</v>
      </c>
      <c r="B239" t="s">
        <v>959</v>
      </c>
      <c r="C239" t="s">
        <v>271</v>
      </c>
      <c r="D239">
        <v>68100</v>
      </c>
      <c r="E239" s="199">
        <v>23850</v>
      </c>
      <c r="F239" s="199">
        <v>27250</v>
      </c>
      <c r="G239" s="199">
        <v>30650</v>
      </c>
      <c r="H239" s="199">
        <v>34050</v>
      </c>
      <c r="I239" s="199">
        <v>36800</v>
      </c>
      <c r="J239" s="199">
        <v>39500</v>
      </c>
      <c r="K239" s="199">
        <v>42250</v>
      </c>
      <c r="L239" s="199">
        <v>44950</v>
      </c>
      <c r="M239" s="284">
        <v>28620</v>
      </c>
      <c r="N239" s="284">
        <v>32700</v>
      </c>
      <c r="O239" s="284">
        <v>36780</v>
      </c>
      <c r="P239" s="284">
        <v>40860</v>
      </c>
      <c r="Q239" s="284">
        <v>44160</v>
      </c>
      <c r="R239" s="284">
        <v>47400</v>
      </c>
      <c r="S239" s="284">
        <v>50700</v>
      </c>
      <c r="T239" s="284">
        <v>53940</v>
      </c>
      <c r="U239" t="s">
        <v>301</v>
      </c>
      <c r="AL239" t="s">
        <v>958</v>
      </c>
      <c r="AM239" t="s">
        <v>288</v>
      </c>
      <c r="AN239">
        <v>0</v>
      </c>
      <c r="AO239" t="s">
        <v>959</v>
      </c>
      <c r="AP239" t="s">
        <v>290</v>
      </c>
      <c r="AQ239">
        <v>471</v>
      </c>
      <c r="AR239" t="s">
        <v>959</v>
      </c>
    </row>
    <row r="240" spans="1:44">
      <c r="A240" t="str">
        <f t="shared" si="3"/>
        <v>On or After 6/9/2019Waller</v>
      </c>
      <c r="B240" t="s">
        <v>961</v>
      </c>
      <c r="C240" t="s">
        <v>59</v>
      </c>
      <c r="D240">
        <v>76300</v>
      </c>
      <c r="E240" s="199">
        <v>26750</v>
      </c>
      <c r="F240" s="199">
        <v>30550</v>
      </c>
      <c r="G240" s="199">
        <v>34350</v>
      </c>
      <c r="H240" s="199">
        <v>38150</v>
      </c>
      <c r="I240" s="199">
        <v>41250</v>
      </c>
      <c r="J240" s="199">
        <v>44300</v>
      </c>
      <c r="K240" s="199">
        <v>47350</v>
      </c>
      <c r="L240" s="199">
        <v>50400</v>
      </c>
      <c r="M240" s="284">
        <v>32100</v>
      </c>
      <c r="N240" s="284">
        <v>36660</v>
      </c>
      <c r="O240" s="284">
        <v>41220</v>
      </c>
      <c r="P240" s="284">
        <v>45780</v>
      </c>
      <c r="Q240" s="284">
        <v>49500</v>
      </c>
      <c r="R240" s="284">
        <v>53160</v>
      </c>
      <c r="S240" s="284">
        <v>56820</v>
      </c>
      <c r="T240" s="284">
        <v>60480</v>
      </c>
      <c r="U240" t="s">
        <v>301</v>
      </c>
      <c r="AL240" t="s">
        <v>960</v>
      </c>
      <c r="AM240" t="s">
        <v>288</v>
      </c>
      <c r="AN240">
        <v>1</v>
      </c>
      <c r="AO240" t="s">
        <v>961</v>
      </c>
      <c r="AP240" t="s">
        <v>290</v>
      </c>
      <c r="AQ240">
        <v>473</v>
      </c>
      <c r="AR240" t="s">
        <v>961</v>
      </c>
    </row>
    <row r="241" spans="1:44">
      <c r="A241" t="str">
        <f t="shared" si="3"/>
        <v>On or After 6/9/2019Ward</v>
      </c>
      <c r="B241" t="s">
        <v>964</v>
      </c>
      <c r="C241" t="s">
        <v>272</v>
      </c>
      <c r="D241">
        <v>78100</v>
      </c>
      <c r="E241" s="199">
        <v>24250</v>
      </c>
      <c r="F241" s="199">
        <v>27700</v>
      </c>
      <c r="G241" s="199">
        <v>31150</v>
      </c>
      <c r="H241" s="199">
        <v>34600</v>
      </c>
      <c r="I241" s="199">
        <v>37400</v>
      </c>
      <c r="J241" s="199">
        <v>40150</v>
      </c>
      <c r="K241" s="199">
        <v>42950</v>
      </c>
      <c r="L241" s="199">
        <v>45700</v>
      </c>
      <c r="M241" s="284">
        <v>29100</v>
      </c>
      <c r="N241" s="284">
        <v>33240</v>
      </c>
      <c r="O241" s="284">
        <v>37380</v>
      </c>
      <c r="P241" s="284">
        <v>41520</v>
      </c>
      <c r="Q241" s="284">
        <v>44880</v>
      </c>
      <c r="R241" s="284">
        <v>48180</v>
      </c>
      <c r="S241" s="284">
        <v>51540</v>
      </c>
      <c r="T241" s="284">
        <v>54840</v>
      </c>
      <c r="U241" t="s">
        <v>286</v>
      </c>
      <c r="V241" s="199">
        <v>27350</v>
      </c>
      <c r="W241" s="199">
        <v>31250</v>
      </c>
      <c r="X241" s="199">
        <v>35150</v>
      </c>
      <c r="Y241" s="199">
        <v>39050</v>
      </c>
      <c r="Z241" s="199">
        <v>42200</v>
      </c>
      <c r="AA241" s="199">
        <v>45300</v>
      </c>
      <c r="AB241" s="199">
        <v>48450</v>
      </c>
      <c r="AC241" s="199">
        <v>51550</v>
      </c>
      <c r="AD241" s="284">
        <v>32820</v>
      </c>
      <c r="AE241" s="284">
        <v>37500</v>
      </c>
      <c r="AF241" s="284">
        <v>42180</v>
      </c>
      <c r="AG241" s="284">
        <v>46860</v>
      </c>
      <c r="AH241" s="284">
        <v>50640</v>
      </c>
      <c r="AI241" s="284">
        <v>54360</v>
      </c>
      <c r="AJ241" s="284">
        <v>58140</v>
      </c>
      <c r="AK241" s="284">
        <v>61860</v>
      </c>
      <c r="AL241" t="s">
        <v>963</v>
      </c>
      <c r="AM241" t="s">
        <v>288</v>
      </c>
      <c r="AN241">
        <v>0</v>
      </c>
      <c r="AO241" t="s">
        <v>964</v>
      </c>
      <c r="AP241" t="s">
        <v>290</v>
      </c>
      <c r="AQ241">
        <v>475</v>
      </c>
      <c r="AR241" t="s">
        <v>964</v>
      </c>
    </row>
    <row r="242" spans="1:44">
      <c r="A242" t="str">
        <f t="shared" si="3"/>
        <v>On or After 6/9/2019Washington</v>
      </c>
      <c r="B242" t="s">
        <v>967</v>
      </c>
      <c r="C242" t="s">
        <v>273</v>
      </c>
      <c r="D242">
        <v>67400</v>
      </c>
      <c r="E242" s="199">
        <v>23600</v>
      </c>
      <c r="F242" s="199">
        <v>27000</v>
      </c>
      <c r="G242" s="199">
        <v>30350</v>
      </c>
      <c r="H242" s="199">
        <v>33700</v>
      </c>
      <c r="I242" s="199">
        <v>36400</v>
      </c>
      <c r="J242" s="199">
        <v>39100</v>
      </c>
      <c r="K242" s="199">
        <v>41800</v>
      </c>
      <c r="L242" s="199">
        <v>44500</v>
      </c>
      <c r="M242" s="284">
        <v>28320</v>
      </c>
      <c r="N242" s="284">
        <v>32400</v>
      </c>
      <c r="O242" s="284">
        <v>36420</v>
      </c>
      <c r="P242" s="284">
        <v>40440</v>
      </c>
      <c r="Q242" s="284">
        <v>43680</v>
      </c>
      <c r="R242" s="284">
        <v>46920</v>
      </c>
      <c r="S242" s="284">
        <v>50160</v>
      </c>
      <c r="T242" s="284">
        <v>53400</v>
      </c>
      <c r="U242" t="s">
        <v>301</v>
      </c>
      <c r="AL242" t="s">
        <v>966</v>
      </c>
      <c r="AM242" t="s">
        <v>288</v>
      </c>
      <c r="AN242">
        <v>0</v>
      </c>
      <c r="AO242" t="s">
        <v>967</v>
      </c>
      <c r="AP242" t="s">
        <v>290</v>
      </c>
      <c r="AQ242">
        <v>477</v>
      </c>
      <c r="AR242" t="s">
        <v>967</v>
      </c>
    </row>
    <row r="243" spans="1:44">
      <c r="A243" t="str">
        <f t="shared" si="3"/>
        <v>On or After 6/9/2019Webb</v>
      </c>
      <c r="B243" t="s">
        <v>970</v>
      </c>
      <c r="C243" t="s">
        <v>63</v>
      </c>
      <c r="D243">
        <v>40600</v>
      </c>
      <c r="E243" s="199">
        <v>20550</v>
      </c>
      <c r="F243" s="199">
        <v>23500</v>
      </c>
      <c r="G243" s="199">
        <v>26450</v>
      </c>
      <c r="H243" s="199">
        <v>29350</v>
      </c>
      <c r="I243" s="199">
        <v>31700</v>
      </c>
      <c r="J243" s="199">
        <v>34050</v>
      </c>
      <c r="K243" s="199">
        <v>36400</v>
      </c>
      <c r="L243" s="199">
        <v>38750</v>
      </c>
      <c r="M243" s="284">
        <v>24660</v>
      </c>
      <c r="N243" s="284">
        <v>28200</v>
      </c>
      <c r="O243" s="284">
        <v>31740</v>
      </c>
      <c r="P243" s="284">
        <v>35220</v>
      </c>
      <c r="Q243" s="284">
        <v>38040</v>
      </c>
      <c r="R243" s="284">
        <v>40860</v>
      </c>
      <c r="S243" s="284">
        <v>43680</v>
      </c>
      <c r="T243" s="284">
        <v>46500</v>
      </c>
      <c r="U243" t="s">
        <v>301</v>
      </c>
      <c r="AL243" t="s">
        <v>969</v>
      </c>
      <c r="AM243" t="s">
        <v>288</v>
      </c>
      <c r="AN243">
        <v>1</v>
      </c>
      <c r="AO243" t="s">
        <v>970</v>
      </c>
      <c r="AP243" t="s">
        <v>290</v>
      </c>
      <c r="AQ243">
        <v>479</v>
      </c>
      <c r="AR243" t="s">
        <v>970</v>
      </c>
    </row>
    <row r="244" spans="1:44">
      <c r="A244" t="str">
        <f t="shared" si="3"/>
        <v>On or After 6/9/2019Wharton</v>
      </c>
      <c r="B244" t="s">
        <v>973</v>
      </c>
      <c r="C244" t="s">
        <v>274</v>
      </c>
      <c r="D244">
        <v>58500</v>
      </c>
      <c r="E244" s="199">
        <v>20550</v>
      </c>
      <c r="F244" s="199">
        <v>23500</v>
      </c>
      <c r="G244" s="199">
        <v>26450</v>
      </c>
      <c r="H244" s="199">
        <v>29350</v>
      </c>
      <c r="I244" s="199">
        <v>31700</v>
      </c>
      <c r="J244" s="199">
        <v>34050</v>
      </c>
      <c r="K244" s="199">
        <v>36400</v>
      </c>
      <c r="L244" s="199">
        <v>38750</v>
      </c>
      <c r="M244" s="284">
        <v>24660</v>
      </c>
      <c r="N244" s="284">
        <v>28200</v>
      </c>
      <c r="O244" s="284">
        <v>31740</v>
      </c>
      <c r="P244" s="284">
        <v>35220</v>
      </c>
      <c r="Q244" s="284">
        <v>38040</v>
      </c>
      <c r="R244" s="284">
        <v>40860</v>
      </c>
      <c r="S244" s="284">
        <v>43680</v>
      </c>
      <c r="T244" s="284">
        <v>46500</v>
      </c>
      <c r="U244" t="s">
        <v>301</v>
      </c>
      <c r="AL244" t="s">
        <v>972</v>
      </c>
      <c r="AM244" t="s">
        <v>288</v>
      </c>
      <c r="AN244">
        <v>0</v>
      </c>
      <c r="AO244" t="s">
        <v>973</v>
      </c>
      <c r="AP244" t="s">
        <v>290</v>
      </c>
      <c r="AQ244">
        <v>481</v>
      </c>
      <c r="AR244" t="s">
        <v>973</v>
      </c>
    </row>
    <row r="245" spans="1:44">
      <c r="A245" t="str">
        <f t="shared" si="3"/>
        <v>On or After 6/9/2019Wheeler</v>
      </c>
      <c r="B245" t="s">
        <v>976</v>
      </c>
      <c r="C245" t="s">
        <v>275</v>
      </c>
      <c r="D245">
        <v>58600</v>
      </c>
      <c r="E245" s="199">
        <v>20550</v>
      </c>
      <c r="F245" s="199">
        <v>23500</v>
      </c>
      <c r="G245" s="199">
        <v>26450</v>
      </c>
      <c r="H245" s="199">
        <v>29350</v>
      </c>
      <c r="I245" s="199">
        <v>31700</v>
      </c>
      <c r="J245" s="199">
        <v>34050</v>
      </c>
      <c r="K245" s="199">
        <v>36400</v>
      </c>
      <c r="L245" s="199">
        <v>38750</v>
      </c>
      <c r="M245" s="284">
        <v>24660</v>
      </c>
      <c r="N245" s="284">
        <v>28200</v>
      </c>
      <c r="O245" s="284">
        <v>31740</v>
      </c>
      <c r="P245" s="284">
        <v>35220</v>
      </c>
      <c r="Q245" s="284">
        <v>38040</v>
      </c>
      <c r="R245" s="284">
        <v>40860</v>
      </c>
      <c r="S245" s="284">
        <v>43680</v>
      </c>
      <c r="T245" s="284">
        <v>46500</v>
      </c>
      <c r="U245" t="s">
        <v>286</v>
      </c>
      <c r="V245" s="199">
        <v>22650</v>
      </c>
      <c r="W245" s="199">
        <v>25900</v>
      </c>
      <c r="X245" s="199">
        <v>29150</v>
      </c>
      <c r="Y245" s="199">
        <v>32350</v>
      </c>
      <c r="Z245" s="199">
        <v>34950</v>
      </c>
      <c r="AA245" s="199">
        <v>37550</v>
      </c>
      <c r="AB245" s="199">
        <v>40150</v>
      </c>
      <c r="AC245" s="199">
        <v>42750</v>
      </c>
      <c r="AD245" s="284">
        <v>27180</v>
      </c>
      <c r="AE245" s="284">
        <v>31080</v>
      </c>
      <c r="AF245" s="284">
        <v>34980</v>
      </c>
      <c r="AG245" s="284">
        <v>38820</v>
      </c>
      <c r="AH245" s="284">
        <v>41940</v>
      </c>
      <c r="AI245" s="284">
        <v>45060</v>
      </c>
      <c r="AJ245" s="284">
        <v>48180</v>
      </c>
      <c r="AK245" s="284">
        <v>51300</v>
      </c>
      <c r="AL245" t="s">
        <v>975</v>
      </c>
      <c r="AM245" t="s">
        <v>288</v>
      </c>
      <c r="AN245">
        <v>0</v>
      </c>
      <c r="AO245" t="s">
        <v>976</v>
      </c>
      <c r="AP245" t="s">
        <v>290</v>
      </c>
      <c r="AQ245">
        <v>483</v>
      </c>
      <c r="AR245" t="s">
        <v>976</v>
      </c>
    </row>
    <row r="246" spans="1:44">
      <c r="A246" t="str">
        <f t="shared" si="3"/>
        <v>On or After 6/9/2019Wichita</v>
      </c>
      <c r="B246" t="s">
        <v>978</v>
      </c>
      <c r="C246" t="s">
        <v>94</v>
      </c>
      <c r="D246">
        <v>59600</v>
      </c>
      <c r="E246" s="199">
        <v>20950</v>
      </c>
      <c r="F246" s="199">
        <v>23950</v>
      </c>
      <c r="G246" s="199">
        <v>26950</v>
      </c>
      <c r="H246" s="199">
        <v>29900</v>
      </c>
      <c r="I246" s="199">
        <v>32300</v>
      </c>
      <c r="J246" s="199">
        <v>34700</v>
      </c>
      <c r="K246" s="199">
        <v>37100</v>
      </c>
      <c r="L246" s="199">
        <v>39500</v>
      </c>
      <c r="M246" s="284">
        <v>25140</v>
      </c>
      <c r="N246" s="284">
        <v>28740</v>
      </c>
      <c r="O246" s="284">
        <v>32340</v>
      </c>
      <c r="P246" s="284">
        <v>35880</v>
      </c>
      <c r="Q246" s="284">
        <v>38760</v>
      </c>
      <c r="R246" s="284">
        <v>41640</v>
      </c>
      <c r="S246" s="284">
        <v>44520</v>
      </c>
      <c r="T246" s="284">
        <v>47400</v>
      </c>
      <c r="U246" t="s">
        <v>301</v>
      </c>
      <c r="AL246" t="s">
        <v>977</v>
      </c>
      <c r="AM246" t="s">
        <v>288</v>
      </c>
      <c r="AN246">
        <v>1</v>
      </c>
      <c r="AO246" t="s">
        <v>978</v>
      </c>
      <c r="AP246" t="s">
        <v>290</v>
      </c>
      <c r="AQ246">
        <v>485</v>
      </c>
      <c r="AR246" t="s">
        <v>978</v>
      </c>
    </row>
    <row r="247" spans="1:44">
      <c r="A247" t="str">
        <f t="shared" si="3"/>
        <v>On or After 6/9/2019Wilbarger</v>
      </c>
      <c r="B247" t="s">
        <v>981</v>
      </c>
      <c r="C247" t="s">
        <v>276</v>
      </c>
      <c r="D247">
        <v>58400</v>
      </c>
      <c r="E247" s="199">
        <v>20550</v>
      </c>
      <c r="F247" s="199">
        <v>23500</v>
      </c>
      <c r="G247" s="199">
        <v>26450</v>
      </c>
      <c r="H247" s="199">
        <v>29350</v>
      </c>
      <c r="I247" s="199">
        <v>31700</v>
      </c>
      <c r="J247" s="199">
        <v>34050</v>
      </c>
      <c r="K247" s="199">
        <v>36400</v>
      </c>
      <c r="L247" s="199">
        <v>38750</v>
      </c>
      <c r="M247" s="284">
        <v>24660</v>
      </c>
      <c r="N247" s="284">
        <v>28200</v>
      </c>
      <c r="O247" s="284">
        <v>31740</v>
      </c>
      <c r="P247" s="284">
        <v>35220</v>
      </c>
      <c r="Q247" s="284">
        <v>38040</v>
      </c>
      <c r="R247" s="284">
        <v>40860</v>
      </c>
      <c r="S247" s="284">
        <v>43680</v>
      </c>
      <c r="T247" s="284">
        <v>46500</v>
      </c>
      <c r="U247" t="s">
        <v>301</v>
      </c>
      <c r="AL247" t="s">
        <v>980</v>
      </c>
      <c r="AM247" t="s">
        <v>288</v>
      </c>
      <c r="AN247">
        <v>0</v>
      </c>
      <c r="AO247" t="s">
        <v>981</v>
      </c>
      <c r="AP247" t="s">
        <v>290</v>
      </c>
      <c r="AQ247">
        <v>487</v>
      </c>
      <c r="AR247" t="s">
        <v>981</v>
      </c>
    </row>
    <row r="248" spans="1:44">
      <c r="A248" t="str">
        <f t="shared" si="3"/>
        <v>On or After 6/9/2019Willacy</v>
      </c>
      <c r="B248" t="s">
        <v>984</v>
      </c>
      <c r="C248" t="s">
        <v>277</v>
      </c>
      <c r="D248">
        <v>32500</v>
      </c>
      <c r="E248" s="199">
        <v>20550</v>
      </c>
      <c r="F248" s="199">
        <v>23500</v>
      </c>
      <c r="G248" s="199">
        <v>26450</v>
      </c>
      <c r="H248" s="199">
        <v>29350</v>
      </c>
      <c r="I248" s="199">
        <v>31700</v>
      </c>
      <c r="J248" s="199">
        <v>34050</v>
      </c>
      <c r="K248" s="199">
        <v>36400</v>
      </c>
      <c r="L248" s="199">
        <v>38750</v>
      </c>
      <c r="M248" s="284">
        <v>24660</v>
      </c>
      <c r="N248" s="284">
        <v>28200</v>
      </c>
      <c r="O248" s="284">
        <v>31740</v>
      </c>
      <c r="P248" s="284">
        <v>35220</v>
      </c>
      <c r="Q248" s="284">
        <v>38040</v>
      </c>
      <c r="R248" s="284">
        <v>40860</v>
      </c>
      <c r="S248" s="284">
        <v>43680</v>
      </c>
      <c r="T248" s="284">
        <v>46500</v>
      </c>
      <c r="U248" t="s">
        <v>301</v>
      </c>
      <c r="AL248" t="s">
        <v>983</v>
      </c>
      <c r="AM248" t="s">
        <v>288</v>
      </c>
      <c r="AN248">
        <v>0</v>
      </c>
      <c r="AO248" t="s">
        <v>984</v>
      </c>
      <c r="AP248" t="s">
        <v>290</v>
      </c>
      <c r="AQ248">
        <v>489</v>
      </c>
      <c r="AR248" t="s">
        <v>984</v>
      </c>
    </row>
    <row r="249" spans="1:44">
      <c r="A249" t="str">
        <f t="shared" si="3"/>
        <v>On or After 6/9/2019Williamson</v>
      </c>
      <c r="B249" t="s">
        <v>986</v>
      </c>
      <c r="C249" t="s">
        <v>29</v>
      </c>
      <c r="D249">
        <v>95900</v>
      </c>
      <c r="E249" s="199">
        <v>33150</v>
      </c>
      <c r="F249" s="199">
        <v>37850</v>
      </c>
      <c r="G249" s="199">
        <v>42600</v>
      </c>
      <c r="H249" s="199">
        <v>47300</v>
      </c>
      <c r="I249" s="199">
        <v>51100</v>
      </c>
      <c r="J249" s="199">
        <v>54900</v>
      </c>
      <c r="K249" s="199">
        <v>58700</v>
      </c>
      <c r="L249" s="199">
        <v>62450</v>
      </c>
      <c r="M249" s="284">
        <v>39780</v>
      </c>
      <c r="N249" s="284">
        <v>45420</v>
      </c>
      <c r="O249" s="284">
        <v>51120</v>
      </c>
      <c r="P249" s="284">
        <v>56760</v>
      </c>
      <c r="Q249" s="284">
        <v>61320</v>
      </c>
      <c r="R249" s="284">
        <v>65880</v>
      </c>
      <c r="S249" s="284">
        <v>70440</v>
      </c>
      <c r="T249" s="284">
        <v>74940</v>
      </c>
      <c r="U249" t="s">
        <v>286</v>
      </c>
      <c r="V249" s="199">
        <v>34550</v>
      </c>
      <c r="W249" s="199">
        <v>39500</v>
      </c>
      <c r="X249" s="199">
        <v>44450</v>
      </c>
      <c r="Y249" s="199">
        <v>49350</v>
      </c>
      <c r="Z249" s="199">
        <v>53300</v>
      </c>
      <c r="AA249" s="199">
        <v>57250</v>
      </c>
      <c r="AB249" s="199">
        <v>61200</v>
      </c>
      <c r="AC249" s="199">
        <v>65150</v>
      </c>
      <c r="AD249" s="284">
        <v>41460</v>
      </c>
      <c r="AE249" s="284">
        <v>47400</v>
      </c>
      <c r="AF249" s="284">
        <v>53340</v>
      </c>
      <c r="AG249" s="284">
        <v>59220</v>
      </c>
      <c r="AH249" s="284">
        <v>63960</v>
      </c>
      <c r="AI249" s="284">
        <v>68700</v>
      </c>
      <c r="AJ249" s="284">
        <v>73440</v>
      </c>
      <c r="AK249" s="284">
        <v>78180</v>
      </c>
      <c r="AL249" t="s">
        <v>985</v>
      </c>
      <c r="AM249" t="s">
        <v>288</v>
      </c>
      <c r="AN249">
        <v>1</v>
      </c>
      <c r="AO249" t="s">
        <v>986</v>
      </c>
      <c r="AP249" t="s">
        <v>290</v>
      </c>
      <c r="AQ249">
        <v>491</v>
      </c>
      <c r="AR249" t="s">
        <v>986</v>
      </c>
    </row>
    <row r="250" spans="1:44">
      <c r="A250" t="str">
        <f t="shared" si="3"/>
        <v>On or After 6/9/2019Wilson</v>
      </c>
      <c r="B250" t="s">
        <v>988</v>
      </c>
      <c r="C250" t="s">
        <v>82</v>
      </c>
      <c r="D250">
        <v>71000</v>
      </c>
      <c r="E250" s="199">
        <v>24850</v>
      </c>
      <c r="F250" s="199">
        <v>28400</v>
      </c>
      <c r="G250" s="199">
        <v>31950</v>
      </c>
      <c r="H250" s="199">
        <v>35500</v>
      </c>
      <c r="I250" s="199">
        <v>38350</v>
      </c>
      <c r="J250" s="199">
        <v>41200</v>
      </c>
      <c r="K250" s="199">
        <v>44050</v>
      </c>
      <c r="L250" s="199">
        <v>46900</v>
      </c>
      <c r="M250" s="284">
        <v>29820</v>
      </c>
      <c r="N250" s="284">
        <v>34080</v>
      </c>
      <c r="O250" s="284">
        <v>38340</v>
      </c>
      <c r="P250" s="284">
        <v>42600</v>
      </c>
      <c r="Q250" s="284">
        <v>46020</v>
      </c>
      <c r="R250" s="284">
        <v>49440</v>
      </c>
      <c r="S250" s="284">
        <v>52860</v>
      </c>
      <c r="T250" s="284">
        <v>56280</v>
      </c>
      <c r="U250" t="s">
        <v>301</v>
      </c>
      <c r="AL250" t="s">
        <v>987</v>
      </c>
      <c r="AM250" t="s">
        <v>288</v>
      </c>
      <c r="AN250">
        <v>1</v>
      </c>
      <c r="AO250" t="s">
        <v>988</v>
      </c>
      <c r="AP250" t="s">
        <v>290</v>
      </c>
      <c r="AQ250">
        <v>493</v>
      </c>
      <c r="AR250" t="s">
        <v>988</v>
      </c>
    </row>
    <row r="251" spans="1:44">
      <c r="A251" t="str">
        <f t="shared" si="3"/>
        <v>On or After 6/9/2019Winkler</v>
      </c>
      <c r="B251" t="s">
        <v>991</v>
      </c>
      <c r="C251" t="s">
        <v>278</v>
      </c>
      <c r="D251">
        <v>64200</v>
      </c>
      <c r="E251" s="199">
        <v>22500</v>
      </c>
      <c r="F251" s="199">
        <v>25700</v>
      </c>
      <c r="G251" s="199">
        <v>28900</v>
      </c>
      <c r="H251" s="199">
        <v>32100</v>
      </c>
      <c r="I251" s="199">
        <v>34700</v>
      </c>
      <c r="J251" s="199">
        <v>37250</v>
      </c>
      <c r="K251" s="199">
        <v>39850</v>
      </c>
      <c r="L251" s="199">
        <v>42400</v>
      </c>
      <c r="M251" s="284">
        <v>27000</v>
      </c>
      <c r="N251" s="284">
        <v>30840</v>
      </c>
      <c r="O251" s="284">
        <v>34680</v>
      </c>
      <c r="P251" s="284">
        <v>38520</v>
      </c>
      <c r="Q251" s="284">
        <v>41640</v>
      </c>
      <c r="R251" s="284">
        <v>44700</v>
      </c>
      <c r="S251" s="284">
        <v>47820</v>
      </c>
      <c r="T251" s="284">
        <v>50880</v>
      </c>
      <c r="U251" t="s">
        <v>286</v>
      </c>
      <c r="V251" s="199">
        <v>23100</v>
      </c>
      <c r="W251" s="199">
        <v>26400</v>
      </c>
      <c r="X251" s="199">
        <v>29700</v>
      </c>
      <c r="Y251" s="199">
        <v>32950</v>
      </c>
      <c r="Z251" s="199">
        <v>35600</v>
      </c>
      <c r="AA251" s="199">
        <v>38250</v>
      </c>
      <c r="AB251" s="199">
        <v>40900</v>
      </c>
      <c r="AC251" s="199">
        <v>43500</v>
      </c>
      <c r="AD251" s="284">
        <v>27720</v>
      </c>
      <c r="AE251" s="284">
        <v>31680</v>
      </c>
      <c r="AF251" s="284">
        <v>35640</v>
      </c>
      <c r="AG251" s="284">
        <v>39540</v>
      </c>
      <c r="AH251" s="284">
        <v>42720</v>
      </c>
      <c r="AI251" s="284">
        <v>45900</v>
      </c>
      <c r="AJ251" s="284">
        <v>49080</v>
      </c>
      <c r="AK251" s="284">
        <v>52200</v>
      </c>
      <c r="AL251" t="s">
        <v>990</v>
      </c>
      <c r="AM251" t="s">
        <v>288</v>
      </c>
      <c r="AN251">
        <v>0</v>
      </c>
      <c r="AO251" t="s">
        <v>991</v>
      </c>
      <c r="AP251" t="s">
        <v>290</v>
      </c>
      <c r="AQ251">
        <v>495</v>
      </c>
      <c r="AR251" t="s">
        <v>991</v>
      </c>
    </row>
    <row r="252" spans="1:44">
      <c r="A252" t="str">
        <f t="shared" si="3"/>
        <v>On or After 6/9/2019Wise</v>
      </c>
      <c r="B252" t="s">
        <v>994</v>
      </c>
      <c r="C252" t="s">
        <v>279</v>
      </c>
      <c r="D252">
        <v>67300</v>
      </c>
      <c r="E252" s="199">
        <v>23600</v>
      </c>
      <c r="F252" s="199">
        <v>26950</v>
      </c>
      <c r="G252" s="199">
        <v>30300</v>
      </c>
      <c r="H252" s="199">
        <v>33650</v>
      </c>
      <c r="I252" s="199">
        <v>36350</v>
      </c>
      <c r="J252" s="199">
        <v>39050</v>
      </c>
      <c r="K252" s="199">
        <v>41750</v>
      </c>
      <c r="L252" s="199">
        <v>44450</v>
      </c>
      <c r="M252" s="284">
        <v>28320</v>
      </c>
      <c r="N252" s="284">
        <v>32340</v>
      </c>
      <c r="O252" s="284">
        <v>36360</v>
      </c>
      <c r="P252" s="284">
        <v>40380</v>
      </c>
      <c r="Q252" s="284">
        <v>43620</v>
      </c>
      <c r="R252" s="284">
        <v>46860</v>
      </c>
      <c r="S252" s="284">
        <v>50100</v>
      </c>
      <c r="T252" s="284">
        <v>53340</v>
      </c>
      <c r="U252" t="s">
        <v>286</v>
      </c>
      <c r="V252" s="199">
        <v>24650</v>
      </c>
      <c r="W252" s="199">
        <v>28200</v>
      </c>
      <c r="X252" s="199">
        <v>31700</v>
      </c>
      <c r="Y252" s="199">
        <v>35200</v>
      </c>
      <c r="Z252" s="199">
        <v>38050</v>
      </c>
      <c r="AA252" s="199">
        <v>40850</v>
      </c>
      <c r="AB252" s="199">
        <v>43650</v>
      </c>
      <c r="AC252" s="199">
        <v>46500</v>
      </c>
      <c r="AD252" s="284">
        <v>29580</v>
      </c>
      <c r="AE252" s="284">
        <v>33840</v>
      </c>
      <c r="AF252" s="284">
        <v>38040</v>
      </c>
      <c r="AG252" s="284">
        <v>42240</v>
      </c>
      <c r="AH252" s="284">
        <v>45660</v>
      </c>
      <c r="AI252" s="284">
        <v>49020</v>
      </c>
      <c r="AJ252" s="284">
        <v>52380</v>
      </c>
      <c r="AK252" s="284">
        <v>55800</v>
      </c>
      <c r="AL252" t="s">
        <v>993</v>
      </c>
      <c r="AM252" t="s">
        <v>288</v>
      </c>
      <c r="AN252">
        <v>1</v>
      </c>
      <c r="AO252" t="s">
        <v>994</v>
      </c>
      <c r="AP252" t="s">
        <v>290</v>
      </c>
      <c r="AQ252">
        <v>497</v>
      </c>
      <c r="AR252" t="s">
        <v>994</v>
      </c>
    </row>
    <row r="253" spans="1:44">
      <c r="A253" t="str">
        <f t="shared" si="3"/>
        <v>On or After 6/9/2019Wood</v>
      </c>
      <c r="B253" t="s">
        <v>997</v>
      </c>
      <c r="C253" t="s">
        <v>280</v>
      </c>
      <c r="D253">
        <v>59100</v>
      </c>
      <c r="E253" s="199">
        <v>20700</v>
      </c>
      <c r="F253" s="199">
        <v>23650</v>
      </c>
      <c r="G253" s="199">
        <v>26600</v>
      </c>
      <c r="H253" s="199">
        <v>29550</v>
      </c>
      <c r="I253" s="199">
        <v>31950</v>
      </c>
      <c r="J253" s="199">
        <v>34300</v>
      </c>
      <c r="K253" s="199">
        <v>36650</v>
      </c>
      <c r="L253" s="199">
        <v>39050</v>
      </c>
      <c r="M253" s="284">
        <v>24840</v>
      </c>
      <c r="N253" s="284">
        <v>28380</v>
      </c>
      <c r="O253" s="284">
        <v>31920</v>
      </c>
      <c r="P253" s="284">
        <v>35460</v>
      </c>
      <c r="Q253" s="284">
        <v>38340</v>
      </c>
      <c r="R253" s="284">
        <v>41160</v>
      </c>
      <c r="S253" s="284">
        <v>43980</v>
      </c>
      <c r="T253" s="284">
        <v>46860</v>
      </c>
      <c r="U253" t="s">
        <v>301</v>
      </c>
      <c r="AL253" t="s">
        <v>996</v>
      </c>
      <c r="AM253" t="s">
        <v>288</v>
      </c>
      <c r="AN253">
        <v>0</v>
      </c>
      <c r="AO253" t="s">
        <v>997</v>
      </c>
      <c r="AP253" t="s">
        <v>290</v>
      </c>
      <c r="AQ253">
        <v>499</v>
      </c>
      <c r="AR253" t="s">
        <v>997</v>
      </c>
    </row>
    <row r="254" spans="1:44">
      <c r="A254" t="str">
        <f t="shared" si="3"/>
        <v>On or After 6/9/2019Yoakum</v>
      </c>
      <c r="B254" t="s">
        <v>1000</v>
      </c>
      <c r="C254" t="s">
        <v>281</v>
      </c>
      <c r="D254">
        <v>70100</v>
      </c>
      <c r="E254" s="199">
        <v>24550</v>
      </c>
      <c r="F254" s="199">
        <v>28050</v>
      </c>
      <c r="G254" s="199">
        <v>31550</v>
      </c>
      <c r="H254" s="199">
        <v>35050</v>
      </c>
      <c r="I254" s="199">
        <v>37900</v>
      </c>
      <c r="J254" s="199">
        <v>40700</v>
      </c>
      <c r="K254" s="199">
        <v>43500</v>
      </c>
      <c r="L254" s="199">
        <v>46300</v>
      </c>
      <c r="M254" s="284">
        <v>29460</v>
      </c>
      <c r="N254" s="284">
        <v>33660</v>
      </c>
      <c r="O254" s="284">
        <v>37860</v>
      </c>
      <c r="P254" s="284">
        <v>42060</v>
      </c>
      <c r="Q254" s="284">
        <v>45480</v>
      </c>
      <c r="R254" s="284">
        <v>48840</v>
      </c>
      <c r="S254" s="284">
        <v>52200</v>
      </c>
      <c r="T254" s="284">
        <v>55560</v>
      </c>
      <c r="U254" t="s">
        <v>301</v>
      </c>
      <c r="AL254" t="s">
        <v>999</v>
      </c>
      <c r="AM254" t="s">
        <v>288</v>
      </c>
      <c r="AN254">
        <v>0</v>
      </c>
      <c r="AO254" t="s">
        <v>1000</v>
      </c>
      <c r="AP254" t="s">
        <v>290</v>
      </c>
      <c r="AQ254">
        <v>501</v>
      </c>
      <c r="AR254" t="s">
        <v>1000</v>
      </c>
    </row>
    <row r="255" spans="1:44">
      <c r="A255" t="str">
        <f t="shared" si="3"/>
        <v>On or After 6/9/2019Young</v>
      </c>
      <c r="B255" t="s">
        <v>1003</v>
      </c>
      <c r="C255" t="s">
        <v>282</v>
      </c>
      <c r="D255">
        <v>62300</v>
      </c>
      <c r="E255" s="199">
        <v>21850</v>
      </c>
      <c r="F255" s="199">
        <v>24950</v>
      </c>
      <c r="G255" s="199">
        <v>28050</v>
      </c>
      <c r="H255" s="199">
        <v>31150</v>
      </c>
      <c r="I255" s="199">
        <v>33650</v>
      </c>
      <c r="J255" s="199">
        <v>36150</v>
      </c>
      <c r="K255" s="199">
        <v>38650</v>
      </c>
      <c r="L255" s="199">
        <v>41150</v>
      </c>
      <c r="M255" s="284">
        <v>26220</v>
      </c>
      <c r="N255" s="284">
        <v>29940</v>
      </c>
      <c r="O255" s="284">
        <v>33660</v>
      </c>
      <c r="P255" s="284">
        <v>37380</v>
      </c>
      <c r="Q255" s="284">
        <v>40380</v>
      </c>
      <c r="R255" s="284">
        <v>43380</v>
      </c>
      <c r="S255" s="284">
        <v>46380</v>
      </c>
      <c r="T255" s="284">
        <v>49380</v>
      </c>
      <c r="U255" t="s">
        <v>301</v>
      </c>
      <c r="AL255" t="s">
        <v>1002</v>
      </c>
      <c r="AM255" t="s">
        <v>288</v>
      </c>
      <c r="AN255">
        <v>0</v>
      </c>
      <c r="AO255" t="s">
        <v>1003</v>
      </c>
      <c r="AP255" t="s">
        <v>290</v>
      </c>
      <c r="AQ255">
        <v>503</v>
      </c>
      <c r="AR255" t="s">
        <v>1003</v>
      </c>
    </row>
    <row r="256" spans="1:44">
      <c r="A256" t="str">
        <f t="shared" si="3"/>
        <v>On or After 6/9/2019Zapata</v>
      </c>
      <c r="B256" t="s">
        <v>1006</v>
      </c>
      <c r="C256" t="s">
        <v>283</v>
      </c>
      <c r="D256">
        <v>42300</v>
      </c>
      <c r="E256" s="199">
        <v>20550</v>
      </c>
      <c r="F256" s="199">
        <v>23500</v>
      </c>
      <c r="G256" s="199">
        <v>26450</v>
      </c>
      <c r="H256" s="199">
        <v>29350</v>
      </c>
      <c r="I256" s="199">
        <v>31700</v>
      </c>
      <c r="J256" s="199">
        <v>34050</v>
      </c>
      <c r="K256" s="199">
        <v>36400</v>
      </c>
      <c r="L256" s="199">
        <v>38750</v>
      </c>
      <c r="M256" s="284">
        <v>24660</v>
      </c>
      <c r="N256" s="284">
        <v>28200</v>
      </c>
      <c r="O256" s="284">
        <v>31740</v>
      </c>
      <c r="P256" s="284">
        <v>35220</v>
      </c>
      <c r="Q256" s="284">
        <v>38040</v>
      </c>
      <c r="R256" s="284">
        <v>40860</v>
      </c>
      <c r="S256" s="284">
        <v>43680</v>
      </c>
      <c r="T256" s="284">
        <v>46500</v>
      </c>
      <c r="U256" t="s">
        <v>301</v>
      </c>
      <c r="AL256" t="s">
        <v>1005</v>
      </c>
      <c r="AM256" t="s">
        <v>288</v>
      </c>
      <c r="AN256">
        <v>0</v>
      </c>
      <c r="AO256" t="s">
        <v>1006</v>
      </c>
      <c r="AP256" t="s">
        <v>290</v>
      </c>
      <c r="AQ256">
        <v>505</v>
      </c>
      <c r="AR256" t="s">
        <v>1006</v>
      </c>
    </row>
    <row r="257" spans="1:44">
      <c r="A257" t="str">
        <f t="shared" si="3"/>
        <v>On or After 6/9/2019Zavala</v>
      </c>
      <c r="B257" t="s">
        <v>1009</v>
      </c>
      <c r="C257" t="s">
        <v>284</v>
      </c>
      <c r="D257">
        <v>36300</v>
      </c>
      <c r="E257" s="199">
        <v>20550</v>
      </c>
      <c r="F257" s="199">
        <v>23500</v>
      </c>
      <c r="G257" s="199">
        <v>26450</v>
      </c>
      <c r="H257" s="199">
        <v>29350</v>
      </c>
      <c r="I257" s="199">
        <v>31700</v>
      </c>
      <c r="J257" s="199">
        <v>34050</v>
      </c>
      <c r="K257" s="199">
        <v>36400</v>
      </c>
      <c r="L257" s="199">
        <v>38750</v>
      </c>
      <c r="M257" s="284">
        <v>24660</v>
      </c>
      <c r="N257" s="284">
        <v>28200</v>
      </c>
      <c r="O257" s="284">
        <v>31740</v>
      </c>
      <c r="P257" s="284">
        <v>35220</v>
      </c>
      <c r="Q257" s="284">
        <v>38040</v>
      </c>
      <c r="R257" s="284">
        <v>40860</v>
      </c>
      <c r="S257" s="284">
        <v>43680</v>
      </c>
      <c r="T257" s="284">
        <v>46500</v>
      </c>
      <c r="U257" t="s">
        <v>286</v>
      </c>
      <c r="V257" s="199">
        <v>24000</v>
      </c>
      <c r="W257" s="199">
        <v>27400</v>
      </c>
      <c r="X257" s="199">
        <v>30850</v>
      </c>
      <c r="Y257" s="199">
        <v>34250</v>
      </c>
      <c r="Z257" s="199">
        <v>37000</v>
      </c>
      <c r="AA257" s="199">
        <v>39750</v>
      </c>
      <c r="AB257" s="199">
        <v>42500</v>
      </c>
      <c r="AC257" s="199">
        <v>45250</v>
      </c>
      <c r="AD257" s="284">
        <v>28800</v>
      </c>
      <c r="AE257" s="284">
        <v>32880</v>
      </c>
      <c r="AF257" s="284">
        <v>37020</v>
      </c>
      <c r="AG257" s="284">
        <v>41100</v>
      </c>
      <c r="AH257" s="284">
        <v>44400</v>
      </c>
      <c r="AI257" s="284">
        <v>47700</v>
      </c>
      <c r="AJ257" s="284">
        <v>51000</v>
      </c>
      <c r="AK257" s="284">
        <v>54300</v>
      </c>
      <c r="AL257" t="s">
        <v>1008</v>
      </c>
      <c r="AM257" t="s">
        <v>288</v>
      </c>
      <c r="AN257">
        <v>0</v>
      </c>
      <c r="AO257" t="s">
        <v>1009</v>
      </c>
      <c r="AP257" t="s">
        <v>290</v>
      </c>
      <c r="AQ257">
        <v>507</v>
      </c>
      <c r="AR257" t="s">
        <v>1009</v>
      </c>
    </row>
    <row r="258" spans="1:44">
      <c r="A258" t="str">
        <f t="shared" si="3"/>
        <v>On or After 6/9/2019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0">
        <v>457</v>
      </c>
      <c r="F3" s="200">
        <v>520</v>
      </c>
      <c r="G3" s="200">
        <v>623</v>
      </c>
      <c r="H3" s="200">
        <v>720</v>
      </c>
      <c r="I3" s="200">
        <v>803</v>
      </c>
      <c r="J3" s="201">
        <v>886</v>
      </c>
      <c r="K3" s="200">
        <v>457</v>
      </c>
      <c r="L3" s="200">
        <v>544</v>
      </c>
      <c r="M3" s="200">
        <v>645</v>
      </c>
      <c r="N3" s="200">
        <v>843</v>
      </c>
      <c r="O3" s="200">
        <v>1025</v>
      </c>
      <c r="P3" s="201">
        <v>1112</v>
      </c>
    </row>
    <row r="4" spans="1:16">
      <c r="A4" t="s">
        <v>96</v>
      </c>
      <c r="B4" t="s">
        <v>293</v>
      </c>
      <c r="C4" t="s">
        <v>96</v>
      </c>
      <c r="E4" s="200">
        <v>531</v>
      </c>
      <c r="F4" s="200">
        <v>569</v>
      </c>
      <c r="G4" s="200">
        <v>683</v>
      </c>
      <c r="H4" s="200">
        <v>789</v>
      </c>
      <c r="I4" s="200">
        <v>881</v>
      </c>
      <c r="J4" s="201">
        <v>971</v>
      </c>
      <c r="K4" s="200">
        <v>542</v>
      </c>
      <c r="L4" s="200">
        <v>593</v>
      </c>
      <c r="M4" s="200">
        <v>766</v>
      </c>
      <c r="N4" s="200">
        <v>991</v>
      </c>
      <c r="O4" s="200">
        <v>1086</v>
      </c>
      <c r="P4" s="201">
        <v>1180</v>
      </c>
    </row>
    <row r="5" spans="1:16">
      <c r="A5" t="s">
        <v>97</v>
      </c>
      <c r="B5" t="s">
        <v>296</v>
      </c>
      <c r="C5" t="s">
        <v>97</v>
      </c>
      <c r="E5" s="200">
        <v>458</v>
      </c>
      <c r="F5" s="200">
        <v>491</v>
      </c>
      <c r="G5" s="200">
        <v>590</v>
      </c>
      <c r="H5" s="200">
        <v>681</v>
      </c>
      <c r="I5" s="200">
        <v>760</v>
      </c>
      <c r="J5" s="201">
        <v>838</v>
      </c>
      <c r="K5" s="200">
        <v>523</v>
      </c>
      <c r="L5" s="200">
        <v>572</v>
      </c>
      <c r="M5" s="200">
        <v>692</v>
      </c>
      <c r="N5" s="200">
        <v>865</v>
      </c>
      <c r="O5" s="200">
        <v>945</v>
      </c>
      <c r="P5" s="201">
        <v>1024</v>
      </c>
    </row>
    <row r="6" spans="1:16">
      <c r="A6" s="144" t="s">
        <v>98</v>
      </c>
      <c r="B6" s="144" t="s">
        <v>299</v>
      </c>
      <c r="C6" s="144" t="s">
        <v>98</v>
      </c>
      <c r="D6" s="144"/>
      <c r="E6" s="200">
        <v>457</v>
      </c>
      <c r="F6" s="200">
        <v>526</v>
      </c>
      <c r="G6" s="200">
        <v>631</v>
      </c>
      <c r="H6" s="200">
        <v>729</v>
      </c>
      <c r="I6" s="200">
        <v>813</v>
      </c>
      <c r="J6" s="201">
        <v>898</v>
      </c>
      <c r="K6" s="200">
        <v>457</v>
      </c>
      <c r="L6" s="200">
        <v>545</v>
      </c>
      <c r="M6" s="200">
        <v>737</v>
      </c>
      <c r="N6" s="200">
        <v>949</v>
      </c>
      <c r="O6" s="200">
        <v>1039</v>
      </c>
      <c r="P6" s="201">
        <v>1128</v>
      </c>
    </row>
    <row r="7" spans="1:16">
      <c r="A7" s="144" t="s">
        <v>92</v>
      </c>
      <c r="B7" s="144" t="s">
        <v>303</v>
      </c>
      <c r="C7" s="144" t="s">
        <v>92</v>
      </c>
      <c r="D7" s="144"/>
      <c r="E7" s="200">
        <v>424</v>
      </c>
      <c r="F7" s="200">
        <v>545</v>
      </c>
      <c r="G7" s="200">
        <v>653</v>
      </c>
      <c r="H7" s="200">
        <v>755</v>
      </c>
      <c r="I7" s="200">
        <v>842</v>
      </c>
      <c r="J7" s="201">
        <v>930</v>
      </c>
      <c r="K7" s="200">
        <v>424</v>
      </c>
      <c r="L7" s="200">
        <v>570</v>
      </c>
      <c r="M7" s="200">
        <v>712</v>
      </c>
      <c r="N7" s="200">
        <v>949</v>
      </c>
      <c r="O7" s="200">
        <v>1039</v>
      </c>
      <c r="P7" s="201">
        <v>1128</v>
      </c>
    </row>
    <row r="8" spans="1:16">
      <c r="A8" s="144" t="s">
        <v>21</v>
      </c>
      <c r="B8" s="144" t="s">
        <v>306</v>
      </c>
      <c r="C8" s="144" t="s">
        <v>21</v>
      </c>
      <c r="D8" s="144"/>
      <c r="E8" s="200">
        <v>480</v>
      </c>
      <c r="F8" s="200">
        <v>567</v>
      </c>
      <c r="G8" s="200">
        <v>713</v>
      </c>
      <c r="H8" s="200">
        <v>824</v>
      </c>
      <c r="I8" s="200">
        <v>920</v>
      </c>
      <c r="J8" s="201">
        <v>1015</v>
      </c>
      <c r="K8" s="200">
        <v>480</v>
      </c>
      <c r="L8" s="200">
        <v>567</v>
      </c>
      <c r="M8" s="200">
        <v>745</v>
      </c>
      <c r="N8" s="200">
        <v>1017</v>
      </c>
      <c r="O8" s="200">
        <v>1064</v>
      </c>
      <c r="P8" s="201">
        <v>1224</v>
      </c>
    </row>
    <row r="9" spans="1:16">
      <c r="A9" s="144" t="s">
        <v>99</v>
      </c>
      <c r="B9" s="144" t="s">
        <v>309</v>
      </c>
      <c r="C9" s="144" t="s">
        <v>99</v>
      </c>
      <c r="D9" s="144"/>
      <c r="E9" s="200">
        <v>417</v>
      </c>
      <c r="F9" s="200">
        <v>512</v>
      </c>
      <c r="G9" s="200">
        <v>615</v>
      </c>
      <c r="H9" s="200">
        <v>710</v>
      </c>
      <c r="I9" s="200">
        <v>792</v>
      </c>
      <c r="J9" s="201">
        <v>874</v>
      </c>
      <c r="K9" s="200">
        <v>417</v>
      </c>
      <c r="L9" s="200">
        <v>535</v>
      </c>
      <c r="M9" s="200">
        <v>701</v>
      </c>
      <c r="N9" s="200">
        <v>907</v>
      </c>
      <c r="O9" s="200">
        <v>993</v>
      </c>
      <c r="P9" s="201">
        <v>1077</v>
      </c>
    </row>
    <row r="10" spans="1:16">
      <c r="A10" s="144" t="s">
        <v>100</v>
      </c>
      <c r="B10" s="144" t="s">
        <v>312</v>
      </c>
      <c r="C10" s="144" t="s">
        <v>100</v>
      </c>
      <c r="D10" s="144"/>
      <c r="E10" s="200">
        <v>497</v>
      </c>
      <c r="F10" s="200">
        <v>563</v>
      </c>
      <c r="G10" s="200">
        <v>739</v>
      </c>
      <c r="H10" s="200">
        <v>877</v>
      </c>
      <c r="I10" s="200">
        <v>978</v>
      </c>
      <c r="J10" s="201">
        <v>1080</v>
      </c>
      <c r="K10" s="200">
        <v>497</v>
      </c>
      <c r="L10" s="200">
        <v>563</v>
      </c>
      <c r="M10" s="200">
        <v>739</v>
      </c>
      <c r="N10" s="200">
        <v>1089</v>
      </c>
      <c r="O10" s="200">
        <v>1247</v>
      </c>
      <c r="P10" s="201">
        <v>1407</v>
      </c>
    </row>
    <row r="11" spans="1:16">
      <c r="A11" t="s">
        <v>101</v>
      </c>
      <c r="B11" t="s">
        <v>315</v>
      </c>
      <c r="C11" t="s">
        <v>101</v>
      </c>
      <c r="E11" s="200">
        <v>455</v>
      </c>
      <c r="F11" s="200">
        <v>500</v>
      </c>
      <c r="G11" s="200">
        <v>613</v>
      </c>
      <c r="H11" s="200">
        <v>708</v>
      </c>
      <c r="I11" s="200">
        <v>791</v>
      </c>
      <c r="J11" s="201">
        <v>872</v>
      </c>
      <c r="K11" s="200">
        <v>455</v>
      </c>
      <c r="L11" s="200">
        <v>500</v>
      </c>
      <c r="M11" s="200">
        <v>643</v>
      </c>
      <c r="N11" s="200">
        <v>801</v>
      </c>
      <c r="O11" s="200">
        <v>933</v>
      </c>
      <c r="P11" s="201">
        <v>1073</v>
      </c>
    </row>
    <row r="12" spans="1:16">
      <c r="A12" s="144" t="s">
        <v>78</v>
      </c>
      <c r="B12" s="144" t="s">
        <v>318</v>
      </c>
      <c r="C12" s="144" t="s">
        <v>78</v>
      </c>
      <c r="D12" s="144"/>
      <c r="E12" s="200">
        <v>545</v>
      </c>
      <c r="F12" s="200">
        <v>583</v>
      </c>
      <c r="G12" s="200">
        <v>700</v>
      </c>
      <c r="H12" s="200">
        <v>808</v>
      </c>
      <c r="I12" s="200">
        <v>902</v>
      </c>
      <c r="J12" s="201">
        <v>996</v>
      </c>
      <c r="K12" s="200">
        <v>551</v>
      </c>
      <c r="L12" s="200">
        <v>695</v>
      </c>
      <c r="M12" s="200">
        <v>872</v>
      </c>
      <c r="N12" s="200">
        <v>1018</v>
      </c>
      <c r="O12" s="200">
        <v>1116</v>
      </c>
      <c r="P12" s="201">
        <v>1213</v>
      </c>
    </row>
    <row r="13" spans="1:16">
      <c r="A13" s="144" t="s">
        <v>25</v>
      </c>
      <c r="B13" s="144" t="s">
        <v>321</v>
      </c>
      <c r="C13" s="144" t="s">
        <v>25</v>
      </c>
      <c r="D13" s="144"/>
      <c r="E13" s="200">
        <v>672</v>
      </c>
      <c r="F13" s="200">
        <v>720</v>
      </c>
      <c r="G13" s="200">
        <v>865</v>
      </c>
      <c r="H13" s="200">
        <v>998</v>
      </c>
      <c r="I13" s="200">
        <v>1113</v>
      </c>
      <c r="J13" s="201">
        <v>1229</v>
      </c>
      <c r="K13" s="200">
        <v>681</v>
      </c>
      <c r="L13" s="200">
        <v>834</v>
      </c>
      <c r="M13" s="200">
        <v>1050</v>
      </c>
      <c r="N13" s="200">
        <v>1316</v>
      </c>
      <c r="O13" s="200">
        <v>1449</v>
      </c>
      <c r="P13" s="201">
        <v>1580</v>
      </c>
    </row>
    <row r="14" spans="1:16">
      <c r="A14" t="s">
        <v>102</v>
      </c>
      <c r="B14" t="s">
        <v>324</v>
      </c>
      <c r="C14" t="s">
        <v>102</v>
      </c>
      <c r="E14" s="200">
        <v>455</v>
      </c>
      <c r="F14" s="200">
        <v>475</v>
      </c>
      <c r="G14" s="200">
        <v>643</v>
      </c>
      <c r="H14" s="200">
        <v>758</v>
      </c>
      <c r="I14" s="200">
        <v>846</v>
      </c>
      <c r="J14" s="201">
        <v>933</v>
      </c>
      <c r="K14" s="200">
        <v>455</v>
      </c>
      <c r="L14" s="200">
        <v>475</v>
      </c>
      <c r="M14" s="200">
        <v>643</v>
      </c>
      <c r="N14" s="200">
        <v>801</v>
      </c>
      <c r="O14" s="200">
        <v>933</v>
      </c>
      <c r="P14" s="201">
        <v>1073</v>
      </c>
    </row>
    <row r="15" spans="1:16">
      <c r="A15" t="s">
        <v>103</v>
      </c>
      <c r="B15" t="s">
        <v>327</v>
      </c>
      <c r="C15" t="s">
        <v>103</v>
      </c>
      <c r="E15" s="200">
        <v>458</v>
      </c>
      <c r="F15" s="200">
        <v>491</v>
      </c>
      <c r="G15" s="200">
        <v>590</v>
      </c>
      <c r="H15" s="200">
        <v>681</v>
      </c>
      <c r="I15" s="200">
        <v>760</v>
      </c>
      <c r="J15" s="201">
        <v>838</v>
      </c>
      <c r="K15" s="200">
        <v>535</v>
      </c>
      <c r="L15" s="200">
        <v>548</v>
      </c>
      <c r="M15" s="200">
        <v>662</v>
      </c>
      <c r="N15" s="200">
        <v>865</v>
      </c>
      <c r="O15" s="200">
        <v>945</v>
      </c>
      <c r="P15" s="201">
        <v>1024</v>
      </c>
    </row>
    <row r="16" spans="1:16">
      <c r="A16" s="144" t="s">
        <v>60</v>
      </c>
      <c r="B16" s="144" t="s">
        <v>330</v>
      </c>
      <c r="C16" s="144" t="s">
        <v>60</v>
      </c>
      <c r="D16" s="144"/>
      <c r="E16" s="200">
        <v>521</v>
      </c>
      <c r="F16" s="200">
        <v>558</v>
      </c>
      <c r="G16" s="200">
        <v>670</v>
      </c>
      <c r="H16" s="200">
        <v>773</v>
      </c>
      <c r="I16" s="200">
        <v>863</v>
      </c>
      <c r="J16" s="201">
        <v>952</v>
      </c>
      <c r="K16" s="200">
        <v>564</v>
      </c>
      <c r="L16" s="200">
        <v>579</v>
      </c>
      <c r="M16" s="200">
        <v>771</v>
      </c>
      <c r="N16" s="200">
        <v>1020</v>
      </c>
      <c r="O16" s="200">
        <v>1119</v>
      </c>
      <c r="P16" s="201">
        <v>1216</v>
      </c>
    </row>
    <row r="17" spans="1:16">
      <c r="A17" s="144" t="s">
        <v>79</v>
      </c>
      <c r="B17" s="144" t="s">
        <v>332</v>
      </c>
      <c r="C17" s="144" t="s">
        <v>79</v>
      </c>
      <c r="D17" s="144"/>
      <c r="E17" s="200">
        <v>545</v>
      </c>
      <c r="F17" s="200">
        <v>583</v>
      </c>
      <c r="G17" s="200">
        <v>700</v>
      </c>
      <c r="H17" s="200">
        <v>808</v>
      </c>
      <c r="I17" s="200">
        <v>902</v>
      </c>
      <c r="J17" s="201">
        <v>996</v>
      </c>
      <c r="K17" s="200">
        <v>551</v>
      </c>
      <c r="L17" s="200">
        <v>695</v>
      </c>
      <c r="M17" s="200">
        <v>872</v>
      </c>
      <c r="N17" s="200">
        <v>1018</v>
      </c>
      <c r="O17" s="200">
        <v>1116</v>
      </c>
      <c r="P17" s="201">
        <v>1213</v>
      </c>
    </row>
    <row r="18" spans="1:16">
      <c r="A18" t="s">
        <v>104</v>
      </c>
      <c r="B18" t="s">
        <v>335</v>
      </c>
      <c r="C18" t="s">
        <v>104</v>
      </c>
      <c r="E18" s="200">
        <v>526</v>
      </c>
      <c r="F18" s="200">
        <v>549</v>
      </c>
      <c r="G18" s="200">
        <v>743</v>
      </c>
      <c r="H18" s="200">
        <v>872</v>
      </c>
      <c r="I18" s="200">
        <v>973</v>
      </c>
      <c r="J18" s="201">
        <v>1074</v>
      </c>
      <c r="K18" s="200">
        <v>526</v>
      </c>
      <c r="L18" s="200">
        <v>549</v>
      </c>
      <c r="M18" s="200">
        <v>743</v>
      </c>
      <c r="N18" s="200">
        <v>925</v>
      </c>
      <c r="O18" s="200">
        <v>993</v>
      </c>
      <c r="P18" s="201">
        <v>1142</v>
      </c>
    </row>
    <row r="19" spans="1:16">
      <c r="A19" t="s">
        <v>105</v>
      </c>
      <c r="B19" t="s">
        <v>338</v>
      </c>
      <c r="C19" t="s">
        <v>105</v>
      </c>
      <c r="E19" s="200">
        <v>461</v>
      </c>
      <c r="F19" s="200">
        <v>506</v>
      </c>
      <c r="G19" s="200">
        <v>651</v>
      </c>
      <c r="H19" s="200">
        <v>776</v>
      </c>
      <c r="I19" s="200">
        <v>866</v>
      </c>
      <c r="J19" s="201">
        <v>956</v>
      </c>
      <c r="K19" s="200">
        <v>461</v>
      </c>
      <c r="L19" s="200">
        <v>506</v>
      </c>
      <c r="M19" s="200">
        <v>651</v>
      </c>
      <c r="N19" s="200">
        <v>811</v>
      </c>
      <c r="O19" s="200">
        <v>944</v>
      </c>
      <c r="P19" s="201">
        <v>1086</v>
      </c>
    </row>
    <row r="20" spans="1:16">
      <c r="A20" t="s">
        <v>106</v>
      </c>
      <c r="B20" t="s">
        <v>341</v>
      </c>
      <c r="C20" t="s">
        <v>106</v>
      </c>
      <c r="E20" s="200">
        <v>455</v>
      </c>
      <c r="F20" s="200">
        <v>495</v>
      </c>
      <c r="G20" s="200">
        <v>643</v>
      </c>
      <c r="H20" s="200">
        <v>755</v>
      </c>
      <c r="I20" s="200">
        <v>842</v>
      </c>
      <c r="J20" s="201">
        <v>930</v>
      </c>
      <c r="K20" s="200">
        <v>455</v>
      </c>
      <c r="L20" s="200">
        <v>495</v>
      </c>
      <c r="M20" s="200">
        <v>643</v>
      </c>
      <c r="N20" s="200">
        <v>944</v>
      </c>
      <c r="O20" s="200">
        <v>1054</v>
      </c>
      <c r="P20" s="201">
        <v>1144</v>
      </c>
    </row>
    <row r="21" spans="1:16">
      <c r="A21" s="144" t="s">
        <v>84</v>
      </c>
      <c r="B21" s="144" t="s">
        <v>344</v>
      </c>
      <c r="C21" s="144" t="s">
        <v>84</v>
      </c>
      <c r="D21" s="144"/>
      <c r="E21" s="200">
        <v>476</v>
      </c>
      <c r="F21" s="200">
        <v>510</v>
      </c>
      <c r="G21" s="200">
        <v>612</v>
      </c>
      <c r="H21" s="200">
        <v>707</v>
      </c>
      <c r="I21" s="200">
        <v>790</v>
      </c>
      <c r="J21" s="201">
        <v>871</v>
      </c>
      <c r="K21" s="200">
        <v>479</v>
      </c>
      <c r="L21" s="200">
        <v>622</v>
      </c>
      <c r="M21" s="200">
        <v>764</v>
      </c>
      <c r="N21" s="200">
        <v>920</v>
      </c>
      <c r="O21" s="200">
        <v>1008</v>
      </c>
      <c r="P21" s="201">
        <v>1093</v>
      </c>
    </row>
    <row r="22" spans="1:16">
      <c r="A22" s="144" t="s">
        <v>107</v>
      </c>
      <c r="B22" s="144" t="s">
        <v>347</v>
      </c>
      <c r="C22" s="144" t="s">
        <v>107</v>
      </c>
      <c r="D22" s="144"/>
      <c r="E22" s="200">
        <v>646</v>
      </c>
      <c r="F22" s="200">
        <v>650</v>
      </c>
      <c r="G22" s="200">
        <v>835</v>
      </c>
      <c r="H22" s="200">
        <v>1044</v>
      </c>
      <c r="I22" s="200">
        <v>1165</v>
      </c>
      <c r="J22" s="201">
        <v>1285</v>
      </c>
      <c r="K22" s="200">
        <v>646</v>
      </c>
      <c r="L22" s="200">
        <v>650</v>
      </c>
      <c r="M22" s="200">
        <v>835</v>
      </c>
      <c r="N22" s="200">
        <v>1151</v>
      </c>
      <c r="O22" s="200">
        <v>1420</v>
      </c>
      <c r="P22" s="201">
        <v>1587</v>
      </c>
    </row>
    <row r="23" spans="1:16">
      <c r="A23" s="144" t="s">
        <v>34</v>
      </c>
      <c r="B23" s="144" t="s">
        <v>350</v>
      </c>
      <c r="C23" s="144" t="s">
        <v>34</v>
      </c>
      <c r="D23" s="144"/>
      <c r="E23" s="200">
        <v>533</v>
      </c>
      <c r="F23" s="200">
        <v>571</v>
      </c>
      <c r="G23" s="200">
        <v>686</v>
      </c>
      <c r="H23" s="200">
        <v>791</v>
      </c>
      <c r="I23" s="200">
        <v>883</v>
      </c>
      <c r="J23" s="201">
        <v>975</v>
      </c>
      <c r="K23" s="200">
        <v>647</v>
      </c>
      <c r="L23" s="200">
        <v>651</v>
      </c>
      <c r="M23" s="200">
        <v>803</v>
      </c>
      <c r="N23" s="200">
        <v>996</v>
      </c>
      <c r="O23" s="200">
        <v>1091</v>
      </c>
      <c r="P23" s="201">
        <v>1186</v>
      </c>
    </row>
    <row r="24" spans="1:16">
      <c r="A24" t="s">
        <v>108</v>
      </c>
      <c r="B24" t="s">
        <v>353</v>
      </c>
      <c r="C24" t="s">
        <v>108</v>
      </c>
      <c r="E24" s="200">
        <v>522</v>
      </c>
      <c r="F24" s="200">
        <v>551</v>
      </c>
      <c r="G24" s="200">
        <v>671</v>
      </c>
      <c r="H24" s="200">
        <v>775</v>
      </c>
      <c r="I24" s="200">
        <v>865</v>
      </c>
      <c r="J24" s="201">
        <v>954</v>
      </c>
      <c r="K24" s="200">
        <v>548</v>
      </c>
      <c r="L24" s="200">
        <v>551</v>
      </c>
      <c r="M24" s="200">
        <v>746</v>
      </c>
      <c r="N24" s="200">
        <v>929</v>
      </c>
      <c r="O24" s="200">
        <v>1066</v>
      </c>
      <c r="P24" s="201">
        <v>1158</v>
      </c>
    </row>
    <row r="25" spans="1:16">
      <c r="A25" t="s">
        <v>109</v>
      </c>
      <c r="B25" t="s">
        <v>356</v>
      </c>
      <c r="C25" t="s">
        <v>109</v>
      </c>
      <c r="E25" s="200">
        <v>455</v>
      </c>
      <c r="F25" s="200">
        <v>494</v>
      </c>
      <c r="G25" s="200">
        <v>593</v>
      </c>
      <c r="H25" s="200">
        <v>685</v>
      </c>
      <c r="I25" s="200">
        <v>765</v>
      </c>
      <c r="J25" s="201">
        <v>843</v>
      </c>
      <c r="K25" s="200">
        <v>455</v>
      </c>
      <c r="L25" s="200">
        <v>500</v>
      </c>
      <c r="M25" s="200">
        <v>643</v>
      </c>
      <c r="N25" s="200">
        <v>857</v>
      </c>
      <c r="O25" s="200">
        <v>933</v>
      </c>
      <c r="P25" s="201">
        <v>1024</v>
      </c>
    </row>
    <row r="26" spans="1:16">
      <c r="A26" t="s">
        <v>110</v>
      </c>
      <c r="B26" t="s">
        <v>359</v>
      </c>
      <c r="C26" t="s">
        <v>110</v>
      </c>
      <c r="E26" s="200">
        <v>455</v>
      </c>
      <c r="F26" s="200">
        <v>491</v>
      </c>
      <c r="G26" s="200">
        <v>590</v>
      </c>
      <c r="H26" s="200">
        <v>681</v>
      </c>
      <c r="I26" s="200">
        <v>760</v>
      </c>
      <c r="J26" s="201">
        <v>838</v>
      </c>
      <c r="K26" s="200">
        <v>455</v>
      </c>
      <c r="L26" s="200">
        <v>542</v>
      </c>
      <c r="M26" s="200">
        <v>643</v>
      </c>
      <c r="N26" s="200">
        <v>865</v>
      </c>
      <c r="O26" s="200">
        <v>945</v>
      </c>
      <c r="P26" s="201">
        <v>1024</v>
      </c>
    </row>
    <row r="27" spans="1:16">
      <c r="A27" t="s">
        <v>111</v>
      </c>
      <c r="B27" t="s">
        <v>362</v>
      </c>
      <c r="C27" t="s">
        <v>111</v>
      </c>
      <c r="E27" s="200">
        <v>388</v>
      </c>
      <c r="F27" s="200">
        <v>482</v>
      </c>
      <c r="G27" s="200">
        <v>593</v>
      </c>
      <c r="H27" s="200">
        <v>685</v>
      </c>
      <c r="I27" s="200">
        <v>765</v>
      </c>
      <c r="J27" s="201">
        <v>843</v>
      </c>
      <c r="K27" s="200">
        <v>388</v>
      </c>
      <c r="L27" s="200">
        <v>482</v>
      </c>
      <c r="M27" s="200">
        <v>652</v>
      </c>
      <c r="N27" s="200">
        <v>836</v>
      </c>
      <c r="O27" s="200">
        <v>965</v>
      </c>
      <c r="P27" s="201">
        <v>1047</v>
      </c>
    </row>
    <row r="28" spans="1:16">
      <c r="A28" s="144" t="s">
        <v>35</v>
      </c>
      <c r="B28" s="144" t="s">
        <v>364</v>
      </c>
      <c r="C28" s="144" t="s">
        <v>35</v>
      </c>
      <c r="D28" s="144"/>
      <c r="E28" s="200">
        <v>533</v>
      </c>
      <c r="F28" s="200">
        <v>571</v>
      </c>
      <c r="G28" s="200">
        <v>686</v>
      </c>
      <c r="H28" s="200">
        <v>791</v>
      </c>
      <c r="I28" s="200">
        <v>883</v>
      </c>
      <c r="J28" s="201">
        <v>975</v>
      </c>
      <c r="K28" s="200">
        <v>647</v>
      </c>
      <c r="L28" s="200">
        <v>651</v>
      </c>
      <c r="M28" s="200">
        <v>803</v>
      </c>
      <c r="N28" s="200">
        <v>996</v>
      </c>
      <c r="O28" s="200">
        <v>1091</v>
      </c>
      <c r="P28" s="201">
        <v>1186</v>
      </c>
    </row>
    <row r="29" spans="1:16">
      <c r="A29" t="s">
        <v>112</v>
      </c>
      <c r="B29" t="s">
        <v>367</v>
      </c>
      <c r="C29" t="s">
        <v>112</v>
      </c>
      <c r="E29" s="200">
        <v>490</v>
      </c>
      <c r="F29" s="200">
        <v>511</v>
      </c>
      <c r="G29" s="200">
        <v>692</v>
      </c>
      <c r="H29" s="200">
        <v>802</v>
      </c>
      <c r="I29" s="200">
        <v>895</v>
      </c>
      <c r="J29" s="201">
        <v>988</v>
      </c>
      <c r="K29" s="200">
        <v>490</v>
      </c>
      <c r="L29" s="200">
        <v>511</v>
      </c>
      <c r="M29" s="200">
        <v>692</v>
      </c>
      <c r="N29" s="200">
        <v>1020</v>
      </c>
      <c r="O29" s="200">
        <v>1128</v>
      </c>
      <c r="P29" s="201">
        <v>1226</v>
      </c>
    </row>
    <row r="30" spans="1:16">
      <c r="A30" s="144" t="s">
        <v>26</v>
      </c>
      <c r="B30" s="144" t="s">
        <v>369</v>
      </c>
      <c r="C30" s="144" t="s">
        <v>26</v>
      </c>
      <c r="D30" s="144"/>
      <c r="E30" s="200">
        <v>672</v>
      </c>
      <c r="F30" s="200">
        <v>720</v>
      </c>
      <c r="G30" s="200">
        <v>865</v>
      </c>
      <c r="H30" s="200">
        <v>998</v>
      </c>
      <c r="I30" s="200">
        <v>1113</v>
      </c>
      <c r="J30" s="201">
        <v>1229</v>
      </c>
      <c r="K30" s="200">
        <v>681</v>
      </c>
      <c r="L30" s="200">
        <v>834</v>
      </c>
      <c r="M30" s="200">
        <v>1050</v>
      </c>
      <c r="N30" s="200">
        <v>1316</v>
      </c>
      <c r="O30" s="200">
        <v>1449</v>
      </c>
      <c r="P30" s="201">
        <v>1580</v>
      </c>
    </row>
    <row r="31" spans="1:16">
      <c r="A31" s="144" t="s">
        <v>113</v>
      </c>
      <c r="B31" s="144" t="s">
        <v>372</v>
      </c>
      <c r="C31" s="144" t="s">
        <v>113</v>
      </c>
      <c r="D31" s="144"/>
      <c r="E31" s="200">
        <v>507</v>
      </c>
      <c r="F31" s="200">
        <v>528</v>
      </c>
      <c r="G31" s="200">
        <v>652</v>
      </c>
      <c r="H31" s="200">
        <v>753</v>
      </c>
      <c r="I31" s="200">
        <v>840</v>
      </c>
      <c r="J31" s="201">
        <v>926</v>
      </c>
      <c r="K31" s="200">
        <v>525</v>
      </c>
      <c r="L31" s="200">
        <v>528</v>
      </c>
      <c r="M31" s="200">
        <v>714</v>
      </c>
      <c r="N31" s="200">
        <v>892</v>
      </c>
      <c r="O31" s="200">
        <v>1051</v>
      </c>
      <c r="P31" s="201">
        <v>1141</v>
      </c>
    </row>
    <row r="32" spans="1:16">
      <c r="A32" s="144" t="s">
        <v>12</v>
      </c>
      <c r="B32" s="144" t="s">
        <v>375</v>
      </c>
      <c r="C32" s="144" t="s">
        <v>12</v>
      </c>
      <c r="D32" s="144"/>
      <c r="E32" s="200">
        <v>487</v>
      </c>
      <c r="F32" s="200">
        <v>521</v>
      </c>
      <c r="G32" s="200">
        <v>626</v>
      </c>
      <c r="H32" s="200">
        <v>723</v>
      </c>
      <c r="I32" s="200">
        <v>806</v>
      </c>
      <c r="J32" s="201">
        <v>890</v>
      </c>
      <c r="K32" s="200">
        <v>567</v>
      </c>
      <c r="L32" s="200">
        <v>651</v>
      </c>
      <c r="M32" s="200">
        <v>792</v>
      </c>
      <c r="N32" s="200">
        <v>906</v>
      </c>
      <c r="O32" s="200">
        <v>991</v>
      </c>
      <c r="P32" s="201">
        <v>1076</v>
      </c>
    </row>
    <row r="33" spans="1:16">
      <c r="A33" s="144" t="s">
        <v>33</v>
      </c>
      <c r="B33" s="144" t="s">
        <v>378</v>
      </c>
      <c r="C33" s="144" t="s">
        <v>33</v>
      </c>
      <c r="D33" s="144"/>
      <c r="E33" s="200">
        <v>446</v>
      </c>
      <c r="F33" s="200">
        <v>491</v>
      </c>
      <c r="G33" s="200">
        <v>590</v>
      </c>
      <c r="H33" s="200">
        <v>681</v>
      </c>
      <c r="I33" s="200">
        <v>760</v>
      </c>
      <c r="J33" s="201">
        <v>838</v>
      </c>
      <c r="K33" s="200">
        <v>446</v>
      </c>
      <c r="L33" s="200">
        <v>526</v>
      </c>
      <c r="M33" s="200">
        <v>656</v>
      </c>
      <c r="N33" s="200">
        <v>859</v>
      </c>
      <c r="O33" s="200">
        <v>945</v>
      </c>
      <c r="P33" s="201">
        <v>1024</v>
      </c>
    </row>
    <row r="34" spans="1:16">
      <c r="A34" t="s">
        <v>114</v>
      </c>
      <c r="B34" t="s">
        <v>381</v>
      </c>
      <c r="C34" t="s">
        <v>114</v>
      </c>
      <c r="E34" s="200">
        <v>455</v>
      </c>
      <c r="F34" s="200">
        <v>491</v>
      </c>
      <c r="G34" s="200">
        <v>590</v>
      </c>
      <c r="H34" s="200">
        <v>681</v>
      </c>
      <c r="I34" s="200">
        <v>760</v>
      </c>
      <c r="J34" s="201">
        <v>838</v>
      </c>
      <c r="K34" s="200">
        <v>455</v>
      </c>
      <c r="L34" s="200">
        <v>542</v>
      </c>
      <c r="M34" s="200">
        <v>643</v>
      </c>
      <c r="N34" s="200">
        <v>831</v>
      </c>
      <c r="O34" s="200">
        <v>945</v>
      </c>
      <c r="P34" s="201">
        <v>1024</v>
      </c>
    </row>
    <row r="35" spans="1:16">
      <c r="A35" s="144" t="s">
        <v>22</v>
      </c>
      <c r="B35" s="144" t="s">
        <v>383</v>
      </c>
      <c r="C35" s="144" t="s">
        <v>22</v>
      </c>
      <c r="D35" s="144"/>
      <c r="E35" s="200">
        <v>480</v>
      </c>
      <c r="F35" s="200">
        <v>567</v>
      </c>
      <c r="G35" s="200">
        <v>713</v>
      </c>
      <c r="H35" s="200">
        <v>824</v>
      </c>
      <c r="I35" s="200">
        <v>920</v>
      </c>
      <c r="J35" s="201">
        <v>1015</v>
      </c>
      <c r="K35" s="200">
        <v>480</v>
      </c>
      <c r="L35" s="200">
        <v>567</v>
      </c>
      <c r="M35" s="200">
        <v>745</v>
      </c>
      <c r="N35" s="200">
        <v>1017</v>
      </c>
      <c r="O35" s="200">
        <v>1064</v>
      </c>
      <c r="P35" s="201">
        <v>1224</v>
      </c>
    </row>
    <row r="36" spans="1:16">
      <c r="A36" t="s">
        <v>115</v>
      </c>
      <c r="B36" t="s">
        <v>386</v>
      </c>
      <c r="C36" t="s">
        <v>115</v>
      </c>
      <c r="E36" s="200">
        <v>455</v>
      </c>
      <c r="F36" s="200">
        <v>491</v>
      </c>
      <c r="G36" s="200">
        <v>590</v>
      </c>
      <c r="H36" s="200">
        <v>681</v>
      </c>
      <c r="I36" s="200">
        <v>760</v>
      </c>
      <c r="J36" s="201">
        <v>838</v>
      </c>
      <c r="K36" s="200">
        <v>455</v>
      </c>
      <c r="L36" s="200">
        <v>504</v>
      </c>
      <c r="M36" s="200">
        <v>643</v>
      </c>
      <c r="N36" s="200">
        <v>865</v>
      </c>
      <c r="O36" s="200">
        <v>945</v>
      </c>
      <c r="P36" s="201">
        <v>1024</v>
      </c>
    </row>
    <row r="37" spans="1:16">
      <c r="A37" t="s">
        <v>116</v>
      </c>
      <c r="B37" t="s">
        <v>389</v>
      </c>
      <c r="C37" t="s">
        <v>116</v>
      </c>
      <c r="E37" s="200">
        <v>455</v>
      </c>
      <c r="F37" s="200">
        <v>491</v>
      </c>
      <c r="G37" s="200">
        <v>590</v>
      </c>
      <c r="H37" s="200">
        <v>681</v>
      </c>
      <c r="I37" s="200">
        <v>760</v>
      </c>
      <c r="J37" s="201">
        <v>838</v>
      </c>
      <c r="K37" s="200">
        <v>455</v>
      </c>
      <c r="L37" s="200">
        <v>542</v>
      </c>
      <c r="M37" s="200">
        <v>643</v>
      </c>
      <c r="N37" s="200">
        <v>801</v>
      </c>
      <c r="O37" s="200">
        <v>927</v>
      </c>
      <c r="P37" s="201">
        <v>1024</v>
      </c>
    </row>
    <row r="38" spans="1:16">
      <c r="A38" s="144" t="s">
        <v>52</v>
      </c>
      <c r="B38" s="144" t="s">
        <v>392</v>
      </c>
      <c r="C38" s="144" t="s">
        <v>52</v>
      </c>
      <c r="D38" s="144"/>
      <c r="E38" s="200">
        <v>599</v>
      </c>
      <c r="F38" s="200">
        <v>650</v>
      </c>
      <c r="G38" s="200">
        <v>780</v>
      </c>
      <c r="H38" s="200">
        <v>901</v>
      </c>
      <c r="I38" s="200">
        <v>1005</v>
      </c>
      <c r="J38" s="201">
        <v>1109</v>
      </c>
      <c r="K38" s="200">
        <v>599</v>
      </c>
      <c r="L38" s="200">
        <v>721</v>
      </c>
      <c r="M38" s="200">
        <v>890</v>
      </c>
      <c r="N38" s="200">
        <v>1159</v>
      </c>
      <c r="O38" s="200">
        <v>1273</v>
      </c>
      <c r="P38" s="201">
        <v>1386</v>
      </c>
    </row>
    <row r="39" spans="1:16">
      <c r="A39" t="s">
        <v>117</v>
      </c>
      <c r="B39" t="s">
        <v>395</v>
      </c>
      <c r="C39" t="s">
        <v>117</v>
      </c>
      <c r="E39" s="200">
        <v>455</v>
      </c>
      <c r="F39" s="200">
        <v>491</v>
      </c>
      <c r="G39" s="200">
        <v>590</v>
      </c>
      <c r="H39" s="200">
        <v>681</v>
      </c>
      <c r="I39" s="200">
        <v>760</v>
      </c>
      <c r="J39" s="201">
        <v>838</v>
      </c>
      <c r="K39" s="200">
        <v>455</v>
      </c>
      <c r="L39" s="200">
        <v>535</v>
      </c>
      <c r="M39" s="200">
        <v>643</v>
      </c>
      <c r="N39" s="200">
        <v>836</v>
      </c>
      <c r="O39" s="200">
        <v>898</v>
      </c>
      <c r="P39" s="201">
        <v>1024</v>
      </c>
    </row>
    <row r="40" spans="1:16">
      <c r="A40" t="s">
        <v>118</v>
      </c>
      <c r="B40" t="s">
        <v>398</v>
      </c>
      <c r="C40" t="s">
        <v>118</v>
      </c>
      <c r="E40" s="200">
        <v>455</v>
      </c>
      <c r="F40" s="200">
        <v>538</v>
      </c>
      <c r="G40" s="200">
        <v>643</v>
      </c>
      <c r="H40" s="200">
        <v>746</v>
      </c>
      <c r="I40" s="200">
        <v>832</v>
      </c>
      <c r="J40" s="201">
        <v>918</v>
      </c>
      <c r="K40" s="200">
        <v>455</v>
      </c>
      <c r="L40" s="200">
        <v>542</v>
      </c>
      <c r="M40" s="200">
        <v>643</v>
      </c>
      <c r="N40" s="200">
        <v>801</v>
      </c>
      <c r="O40" s="200">
        <v>933</v>
      </c>
      <c r="P40" s="201">
        <v>1073</v>
      </c>
    </row>
    <row r="41" spans="1:16">
      <c r="A41" s="144" t="s">
        <v>93</v>
      </c>
      <c r="B41" s="144" t="s">
        <v>400</v>
      </c>
      <c r="C41" s="144" t="s">
        <v>93</v>
      </c>
      <c r="D41" s="144"/>
      <c r="E41" s="200">
        <v>424</v>
      </c>
      <c r="F41" s="200">
        <v>545</v>
      </c>
      <c r="G41" s="200">
        <v>653</v>
      </c>
      <c r="H41" s="200">
        <v>755</v>
      </c>
      <c r="I41" s="200">
        <v>842</v>
      </c>
      <c r="J41" s="201">
        <v>930</v>
      </c>
      <c r="K41" s="200">
        <v>424</v>
      </c>
      <c r="L41" s="200">
        <v>570</v>
      </c>
      <c r="M41" s="200">
        <v>712</v>
      </c>
      <c r="N41" s="200">
        <v>949</v>
      </c>
      <c r="O41" s="200">
        <v>1039</v>
      </c>
      <c r="P41" s="201">
        <v>1128</v>
      </c>
    </row>
    <row r="42" spans="1:16">
      <c r="A42" t="s">
        <v>119</v>
      </c>
      <c r="B42" t="s">
        <v>403</v>
      </c>
      <c r="C42" t="s">
        <v>119</v>
      </c>
      <c r="E42" s="200">
        <v>455</v>
      </c>
      <c r="F42" s="200">
        <v>475</v>
      </c>
      <c r="G42" s="200">
        <v>590</v>
      </c>
      <c r="H42" s="200">
        <v>681</v>
      </c>
      <c r="I42" s="200">
        <v>760</v>
      </c>
      <c r="J42" s="201">
        <v>838</v>
      </c>
      <c r="K42" s="200">
        <v>455</v>
      </c>
      <c r="L42" s="200">
        <v>475</v>
      </c>
      <c r="M42" s="200">
        <v>643</v>
      </c>
      <c r="N42" s="200">
        <v>865</v>
      </c>
      <c r="O42" s="200">
        <v>945</v>
      </c>
      <c r="P42" s="201">
        <v>1024</v>
      </c>
    </row>
    <row r="43" spans="1:16">
      <c r="A43" t="s">
        <v>120</v>
      </c>
      <c r="B43" t="s">
        <v>406</v>
      </c>
      <c r="C43" t="s">
        <v>120</v>
      </c>
      <c r="E43" s="200">
        <v>383</v>
      </c>
      <c r="F43" s="200">
        <v>475</v>
      </c>
      <c r="G43" s="200">
        <v>643</v>
      </c>
      <c r="H43" s="200">
        <v>746</v>
      </c>
      <c r="I43" s="200">
        <v>832</v>
      </c>
      <c r="J43" s="201">
        <v>918</v>
      </c>
      <c r="K43" s="200">
        <v>383</v>
      </c>
      <c r="L43" s="200">
        <v>475</v>
      </c>
      <c r="M43" s="200">
        <v>643</v>
      </c>
      <c r="N43" s="200">
        <v>801</v>
      </c>
      <c r="O43" s="200">
        <v>933</v>
      </c>
      <c r="P43" s="201">
        <v>1073</v>
      </c>
    </row>
    <row r="44" spans="1:16">
      <c r="A44" t="s">
        <v>121</v>
      </c>
      <c r="B44" t="s">
        <v>409</v>
      </c>
      <c r="C44" t="s">
        <v>121</v>
      </c>
      <c r="E44" s="200">
        <v>455</v>
      </c>
      <c r="F44" s="200">
        <v>475</v>
      </c>
      <c r="G44" s="200">
        <v>590</v>
      </c>
      <c r="H44" s="200">
        <v>681</v>
      </c>
      <c r="I44" s="200">
        <v>760</v>
      </c>
      <c r="J44" s="201">
        <v>838</v>
      </c>
      <c r="K44" s="200">
        <v>455</v>
      </c>
      <c r="L44" s="200">
        <v>475</v>
      </c>
      <c r="M44" s="200">
        <v>643</v>
      </c>
      <c r="N44" s="200">
        <v>865</v>
      </c>
      <c r="O44" s="200">
        <v>945</v>
      </c>
      <c r="P44" s="201">
        <v>1024</v>
      </c>
    </row>
    <row r="45" spans="1:16">
      <c r="A45" s="144" t="s">
        <v>40</v>
      </c>
      <c r="B45" s="144" t="s">
        <v>412</v>
      </c>
      <c r="C45" s="144" t="s">
        <v>40</v>
      </c>
      <c r="D45" s="144"/>
      <c r="E45" s="200">
        <v>607</v>
      </c>
      <c r="F45" s="200">
        <v>660</v>
      </c>
      <c r="G45" s="200">
        <v>792</v>
      </c>
      <c r="H45" s="200">
        <v>915</v>
      </c>
      <c r="I45" s="200">
        <v>1021</v>
      </c>
      <c r="J45" s="201">
        <v>1126</v>
      </c>
      <c r="K45" s="200">
        <v>607</v>
      </c>
      <c r="L45" s="200">
        <v>728</v>
      </c>
      <c r="M45" s="200">
        <v>921</v>
      </c>
      <c r="N45" s="200">
        <v>1182</v>
      </c>
      <c r="O45" s="200">
        <v>1299</v>
      </c>
      <c r="P45" s="201">
        <v>1415</v>
      </c>
    </row>
    <row r="46" spans="1:16">
      <c r="A46" t="s">
        <v>122</v>
      </c>
      <c r="B46" t="s">
        <v>415</v>
      </c>
      <c r="C46" t="s">
        <v>122</v>
      </c>
      <c r="E46" s="200">
        <v>463</v>
      </c>
      <c r="F46" s="200">
        <v>496</v>
      </c>
      <c r="G46" s="200">
        <v>596</v>
      </c>
      <c r="H46" s="200">
        <v>689</v>
      </c>
      <c r="I46" s="200">
        <v>768</v>
      </c>
      <c r="J46" s="201">
        <v>848</v>
      </c>
      <c r="K46" s="200">
        <v>470</v>
      </c>
      <c r="L46" s="200">
        <v>516</v>
      </c>
      <c r="M46" s="200">
        <v>664</v>
      </c>
      <c r="N46" s="200">
        <v>867</v>
      </c>
      <c r="O46" s="200">
        <v>948</v>
      </c>
      <c r="P46" s="201">
        <v>1027</v>
      </c>
    </row>
    <row r="47" spans="1:16">
      <c r="A47" t="s">
        <v>123</v>
      </c>
      <c r="B47" t="s">
        <v>418</v>
      </c>
      <c r="C47" t="s">
        <v>123</v>
      </c>
      <c r="E47" s="200">
        <v>421</v>
      </c>
      <c r="F47" s="200">
        <v>475</v>
      </c>
      <c r="G47" s="200">
        <v>637</v>
      </c>
      <c r="H47" s="200">
        <v>736</v>
      </c>
      <c r="I47" s="200">
        <v>821</v>
      </c>
      <c r="J47" s="201">
        <v>906</v>
      </c>
      <c r="K47" s="200">
        <v>421</v>
      </c>
      <c r="L47" s="200">
        <v>475</v>
      </c>
      <c r="M47" s="200">
        <v>643</v>
      </c>
      <c r="N47" s="200">
        <v>923</v>
      </c>
      <c r="O47" s="200">
        <v>1069</v>
      </c>
      <c r="P47" s="201">
        <v>1161</v>
      </c>
    </row>
    <row r="48" spans="1:16">
      <c r="A48" s="144" t="s">
        <v>80</v>
      </c>
      <c r="B48" s="144" t="s">
        <v>420</v>
      </c>
      <c r="C48" s="144" t="s">
        <v>80</v>
      </c>
      <c r="D48" s="144"/>
      <c r="E48" s="200">
        <v>545</v>
      </c>
      <c r="F48" s="200">
        <v>583</v>
      </c>
      <c r="G48" s="200">
        <v>700</v>
      </c>
      <c r="H48" s="200">
        <v>808</v>
      </c>
      <c r="I48" s="200">
        <v>902</v>
      </c>
      <c r="J48" s="201">
        <v>996</v>
      </c>
      <c r="K48" s="200">
        <v>551</v>
      </c>
      <c r="L48" s="200">
        <v>695</v>
      </c>
      <c r="M48" s="200">
        <v>872</v>
      </c>
      <c r="N48" s="200">
        <v>1018</v>
      </c>
      <c r="O48" s="200">
        <v>1116</v>
      </c>
      <c r="P48" s="201">
        <v>1213</v>
      </c>
    </row>
    <row r="49" spans="1:16">
      <c r="A49" t="s">
        <v>124</v>
      </c>
      <c r="B49" t="s">
        <v>423</v>
      </c>
      <c r="C49" t="s">
        <v>124</v>
      </c>
      <c r="E49" s="200">
        <v>455</v>
      </c>
      <c r="F49" s="200">
        <v>475</v>
      </c>
      <c r="G49" s="200">
        <v>590</v>
      </c>
      <c r="H49" s="200">
        <v>681</v>
      </c>
      <c r="I49" s="200">
        <v>760</v>
      </c>
      <c r="J49" s="201">
        <v>838</v>
      </c>
      <c r="K49" s="200">
        <v>455</v>
      </c>
      <c r="L49" s="200">
        <v>475</v>
      </c>
      <c r="M49" s="200">
        <v>643</v>
      </c>
      <c r="N49" s="200">
        <v>801</v>
      </c>
      <c r="O49" s="200">
        <v>933</v>
      </c>
      <c r="P49" s="201">
        <v>1037</v>
      </c>
    </row>
    <row r="50" spans="1:16">
      <c r="A50" t="s">
        <v>125</v>
      </c>
      <c r="B50" t="s">
        <v>426</v>
      </c>
      <c r="C50" t="s">
        <v>125</v>
      </c>
      <c r="E50" s="200">
        <v>527</v>
      </c>
      <c r="F50" s="200">
        <v>565</v>
      </c>
      <c r="G50" s="200">
        <v>677</v>
      </c>
      <c r="H50" s="200">
        <v>783</v>
      </c>
      <c r="I50" s="200">
        <v>873</v>
      </c>
      <c r="J50" s="201">
        <v>963</v>
      </c>
      <c r="K50" s="200">
        <v>666</v>
      </c>
      <c r="L50" s="200">
        <v>716</v>
      </c>
      <c r="M50" s="200">
        <v>861</v>
      </c>
      <c r="N50" s="200">
        <v>985</v>
      </c>
      <c r="O50" s="200">
        <v>1080</v>
      </c>
      <c r="P50" s="201">
        <v>1173</v>
      </c>
    </row>
    <row r="51" spans="1:16">
      <c r="A51" t="s">
        <v>126</v>
      </c>
      <c r="B51" t="s">
        <v>429</v>
      </c>
      <c r="C51" t="s">
        <v>126</v>
      </c>
      <c r="E51" s="200">
        <v>545</v>
      </c>
      <c r="F51" s="200">
        <v>579</v>
      </c>
      <c r="G51" s="200">
        <v>700</v>
      </c>
      <c r="H51" s="200">
        <v>808</v>
      </c>
      <c r="I51" s="200">
        <v>902</v>
      </c>
      <c r="J51" s="201">
        <v>996</v>
      </c>
      <c r="K51" s="200">
        <v>555</v>
      </c>
      <c r="L51" s="200">
        <v>579</v>
      </c>
      <c r="M51" s="200">
        <v>784</v>
      </c>
      <c r="N51" s="200">
        <v>1024</v>
      </c>
      <c r="O51" s="200">
        <v>1048</v>
      </c>
      <c r="P51" s="201">
        <v>1205</v>
      </c>
    </row>
    <row r="52" spans="1:16">
      <c r="A52" s="144" t="s">
        <v>61</v>
      </c>
      <c r="B52" s="144" t="s">
        <v>431</v>
      </c>
      <c r="C52" s="144" t="s">
        <v>61</v>
      </c>
      <c r="D52" s="144"/>
      <c r="E52" s="200">
        <v>521</v>
      </c>
      <c r="F52" s="200">
        <v>558</v>
      </c>
      <c r="G52" s="200">
        <v>670</v>
      </c>
      <c r="H52" s="200">
        <v>773</v>
      </c>
      <c r="I52" s="200">
        <v>863</v>
      </c>
      <c r="J52" s="201">
        <v>952</v>
      </c>
      <c r="K52" s="200">
        <v>564</v>
      </c>
      <c r="L52" s="200">
        <v>579</v>
      </c>
      <c r="M52" s="200">
        <v>771</v>
      </c>
      <c r="N52" s="200">
        <v>1020</v>
      </c>
      <c r="O52" s="200">
        <v>1119</v>
      </c>
      <c r="P52" s="201">
        <v>1216</v>
      </c>
    </row>
    <row r="53" spans="1:16">
      <c r="A53" t="s">
        <v>127</v>
      </c>
      <c r="B53" t="s">
        <v>434</v>
      </c>
      <c r="C53" t="s">
        <v>127</v>
      </c>
      <c r="E53" s="200">
        <v>455</v>
      </c>
      <c r="F53" s="200">
        <v>491</v>
      </c>
      <c r="G53" s="200">
        <v>590</v>
      </c>
      <c r="H53" s="200">
        <v>681</v>
      </c>
      <c r="I53" s="200">
        <v>760</v>
      </c>
      <c r="J53" s="201">
        <v>838</v>
      </c>
      <c r="K53" s="200">
        <v>455</v>
      </c>
      <c r="L53" s="200">
        <v>523</v>
      </c>
      <c r="M53" s="200">
        <v>643</v>
      </c>
      <c r="N53" s="200">
        <v>865</v>
      </c>
      <c r="O53" s="200">
        <v>945</v>
      </c>
      <c r="P53" s="201">
        <v>1024</v>
      </c>
    </row>
    <row r="54" spans="1:16">
      <c r="A54" t="s">
        <v>128</v>
      </c>
      <c r="B54" t="s">
        <v>437</v>
      </c>
      <c r="C54" t="s">
        <v>128</v>
      </c>
      <c r="E54" s="200">
        <v>455</v>
      </c>
      <c r="F54" s="200">
        <v>500</v>
      </c>
      <c r="G54" s="200">
        <v>643</v>
      </c>
      <c r="H54" s="200">
        <v>763</v>
      </c>
      <c r="I54" s="200">
        <v>851</v>
      </c>
      <c r="J54" s="201">
        <v>939</v>
      </c>
      <c r="K54" s="200">
        <v>455</v>
      </c>
      <c r="L54" s="200">
        <v>500</v>
      </c>
      <c r="M54" s="200">
        <v>643</v>
      </c>
      <c r="N54" s="200">
        <v>801</v>
      </c>
      <c r="O54" s="200">
        <v>933</v>
      </c>
      <c r="P54" s="201">
        <v>1073</v>
      </c>
    </row>
    <row r="55" spans="1:16">
      <c r="A55" t="s">
        <v>129</v>
      </c>
      <c r="B55" t="s">
        <v>440</v>
      </c>
      <c r="C55" t="s">
        <v>129</v>
      </c>
      <c r="E55" s="200">
        <v>455</v>
      </c>
      <c r="F55" s="200">
        <v>475</v>
      </c>
      <c r="G55" s="200">
        <v>616</v>
      </c>
      <c r="H55" s="200">
        <v>711</v>
      </c>
      <c r="I55" s="200">
        <v>793</v>
      </c>
      <c r="J55" s="201">
        <v>876</v>
      </c>
      <c r="K55" s="200">
        <v>455</v>
      </c>
      <c r="L55" s="200">
        <v>475</v>
      </c>
      <c r="M55" s="200">
        <v>643</v>
      </c>
      <c r="N55" s="200">
        <v>929</v>
      </c>
      <c r="O55" s="200">
        <v>951</v>
      </c>
      <c r="P55" s="201">
        <v>1094</v>
      </c>
    </row>
    <row r="56" spans="1:16">
      <c r="A56" s="144" t="s">
        <v>69</v>
      </c>
      <c r="B56" s="144" t="s">
        <v>443</v>
      </c>
      <c r="C56" s="144" t="s">
        <v>69</v>
      </c>
      <c r="D56" s="144"/>
      <c r="E56" s="200">
        <v>494</v>
      </c>
      <c r="F56" s="200">
        <v>553</v>
      </c>
      <c r="G56" s="200">
        <v>663</v>
      </c>
      <c r="H56" s="200">
        <v>766</v>
      </c>
      <c r="I56" s="200">
        <v>855</v>
      </c>
      <c r="J56" s="201">
        <v>943</v>
      </c>
      <c r="K56" s="200">
        <v>494</v>
      </c>
      <c r="L56" s="200">
        <v>575</v>
      </c>
      <c r="M56" s="200">
        <v>756</v>
      </c>
      <c r="N56" s="200">
        <v>1020</v>
      </c>
      <c r="O56" s="200">
        <v>1119</v>
      </c>
      <c r="P56" s="201">
        <v>1216</v>
      </c>
    </row>
    <row r="57" spans="1:16">
      <c r="A57" t="s">
        <v>130</v>
      </c>
      <c r="B57" t="s">
        <v>446</v>
      </c>
      <c r="C57" t="s">
        <v>130</v>
      </c>
      <c r="E57" s="200">
        <v>455</v>
      </c>
      <c r="F57" s="200">
        <v>491</v>
      </c>
      <c r="G57" s="200">
        <v>590</v>
      </c>
      <c r="H57" s="200">
        <v>681</v>
      </c>
      <c r="I57" s="200">
        <v>760</v>
      </c>
      <c r="J57" s="201">
        <v>838</v>
      </c>
      <c r="K57" s="200">
        <v>455</v>
      </c>
      <c r="L57" s="200">
        <v>500</v>
      </c>
      <c r="M57" s="200">
        <v>643</v>
      </c>
      <c r="N57" s="200">
        <v>865</v>
      </c>
      <c r="O57" s="200">
        <v>933</v>
      </c>
      <c r="P57" s="201">
        <v>1024</v>
      </c>
    </row>
    <row r="58" spans="1:16">
      <c r="A58" t="s">
        <v>131</v>
      </c>
      <c r="B58" t="s">
        <v>449</v>
      </c>
      <c r="C58" t="s">
        <v>131</v>
      </c>
      <c r="E58" s="200">
        <v>455</v>
      </c>
      <c r="F58" s="200">
        <v>511</v>
      </c>
      <c r="G58" s="200">
        <v>613</v>
      </c>
      <c r="H58" s="200">
        <v>708</v>
      </c>
      <c r="I58" s="200">
        <v>791</v>
      </c>
      <c r="J58" s="201">
        <v>872</v>
      </c>
      <c r="K58" s="200">
        <v>455</v>
      </c>
      <c r="L58" s="200">
        <v>542</v>
      </c>
      <c r="M58" s="200">
        <v>643</v>
      </c>
      <c r="N58" s="200">
        <v>939</v>
      </c>
      <c r="O58" s="200">
        <v>942</v>
      </c>
      <c r="P58" s="201">
        <v>1083</v>
      </c>
    </row>
    <row r="59" spans="1:16">
      <c r="A59" s="144" t="s">
        <v>41</v>
      </c>
      <c r="B59" s="144" t="s">
        <v>451</v>
      </c>
      <c r="C59" s="144" t="s">
        <v>41</v>
      </c>
      <c r="D59" s="144"/>
      <c r="E59" s="200">
        <v>607</v>
      </c>
      <c r="F59" s="200">
        <v>660</v>
      </c>
      <c r="G59" s="200">
        <v>792</v>
      </c>
      <c r="H59" s="200">
        <v>915</v>
      </c>
      <c r="I59" s="200">
        <v>1021</v>
      </c>
      <c r="J59" s="201">
        <v>1126</v>
      </c>
      <c r="K59" s="200">
        <v>607</v>
      </c>
      <c r="L59" s="200">
        <v>728</v>
      </c>
      <c r="M59" s="200">
        <v>921</v>
      </c>
      <c r="N59" s="200">
        <v>1182</v>
      </c>
      <c r="O59" s="200">
        <v>1299</v>
      </c>
      <c r="P59" s="201">
        <v>1415</v>
      </c>
    </row>
    <row r="60" spans="1:16">
      <c r="A60" t="s">
        <v>132</v>
      </c>
      <c r="B60" t="s">
        <v>454</v>
      </c>
      <c r="C60" t="s">
        <v>132</v>
      </c>
      <c r="E60" s="200">
        <v>455</v>
      </c>
      <c r="F60" s="200">
        <v>498</v>
      </c>
      <c r="G60" s="200">
        <v>597</v>
      </c>
      <c r="H60" s="200">
        <v>690</v>
      </c>
      <c r="I60" s="200">
        <v>770</v>
      </c>
      <c r="J60" s="201">
        <v>850</v>
      </c>
      <c r="K60" s="200">
        <v>455</v>
      </c>
      <c r="L60" s="200">
        <v>536</v>
      </c>
      <c r="M60" s="200">
        <v>643</v>
      </c>
      <c r="N60" s="200">
        <v>865</v>
      </c>
      <c r="O60" s="200">
        <v>945</v>
      </c>
      <c r="P60" s="201">
        <v>1024</v>
      </c>
    </row>
    <row r="61" spans="1:16">
      <c r="A61" t="s">
        <v>134</v>
      </c>
      <c r="B61" t="s">
        <v>457</v>
      </c>
      <c r="C61" t="s">
        <v>134</v>
      </c>
      <c r="E61" s="200">
        <v>455</v>
      </c>
      <c r="F61" s="200">
        <v>475</v>
      </c>
      <c r="G61" s="200">
        <v>590</v>
      </c>
      <c r="H61" s="200">
        <v>681</v>
      </c>
      <c r="I61" s="200">
        <v>760</v>
      </c>
      <c r="J61" s="201">
        <v>838</v>
      </c>
      <c r="K61" s="200">
        <v>455</v>
      </c>
      <c r="L61" s="200">
        <v>475</v>
      </c>
      <c r="M61" s="200">
        <v>643</v>
      </c>
      <c r="N61" s="200">
        <v>896</v>
      </c>
      <c r="O61" s="200">
        <v>899</v>
      </c>
      <c r="P61" s="201">
        <v>1034</v>
      </c>
    </row>
    <row r="62" spans="1:16">
      <c r="A62" s="144" t="s">
        <v>42</v>
      </c>
      <c r="B62" s="144" t="s">
        <v>459</v>
      </c>
      <c r="C62" s="144" t="s">
        <v>42</v>
      </c>
      <c r="D62" s="144"/>
      <c r="E62" s="200">
        <v>607</v>
      </c>
      <c r="F62" s="200">
        <v>660</v>
      </c>
      <c r="G62" s="200">
        <v>792</v>
      </c>
      <c r="H62" s="200">
        <v>915</v>
      </c>
      <c r="I62" s="200">
        <v>1021</v>
      </c>
      <c r="J62" s="201">
        <v>1126</v>
      </c>
      <c r="K62" s="200">
        <v>607</v>
      </c>
      <c r="L62" s="200">
        <v>728</v>
      </c>
      <c r="M62" s="200">
        <v>921</v>
      </c>
      <c r="N62" s="200">
        <v>1182</v>
      </c>
      <c r="O62" s="200">
        <v>1299</v>
      </c>
      <c r="P62" s="201">
        <v>1415</v>
      </c>
    </row>
    <row r="63" spans="1:16">
      <c r="A63" s="144" t="s">
        <v>43</v>
      </c>
      <c r="B63" s="144" t="s">
        <v>461</v>
      </c>
      <c r="C63" s="144" t="s">
        <v>43</v>
      </c>
      <c r="D63" s="144"/>
      <c r="E63" s="200">
        <v>607</v>
      </c>
      <c r="F63" s="200">
        <v>660</v>
      </c>
      <c r="G63" s="200">
        <v>792</v>
      </c>
      <c r="H63" s="200">
        <v>915</v>
      </c>
      <c r="I63" s="200">
        <v>1021</v>
      </c>
      <c r="J63" s="201">
        <v>1126</v>
      </c>
      <c r="K63" s="200">
        <v>607</v>
      </c>
      <c r="L63" s="200">
        <v>728</v>
      </c>
      <c r="M63" s="200">
        <v>921</v>
      </c>
      <c r="N63" s="200">
        <v>1182</v>
      </c>
      <c r="O63" s="200">
        <v>1299</v>
      </c>
      <c r="P63" s="201">
        <v>1415</v>
      </c>
    </row>
    <row r="64" spans="1:16">
      <c r="A64" t="s">
        <v>133</v>
      </c>
      <c r="B64" t="s">
        <v>464</v>
      </c>
      <c r="C64" t="s">
        <v>133</v>
      </c>
      <c r="E64" s="200">
        <v>472</v>
      </c>
      <c r="F64" s="200">
        <v>475</v>
      </c>
      <c r="G64" s="200">
        <v>642</v>
      </c>
      <c r="H64" s="200">
        <v>742</v>
      </c>
      <c r="I64" s="200">
        <v>828</v>
      </c>
      <c r="J64" s="201">
        <v>914</v>
      </c>
      <c r="K64" s="200">
        <v>472</v>
      </c>
      <c r="L64" s="200">
        <v>475</v>
      </c>
      <c r="M64" s="200">
        <v>643</v>
      </c>
      <c r="N64" s="200">
        <v>801</v>
      </c>
      <c r="O64" s="200">
        <v>933</v>
      </c>
      <c r="P64" s="201">
        <v>1073</v>
      </c>
    </row>
    <row r="65" spans="1:16">
      <c r="A65" t="s">
        <v>135</v>
      </c>
      <c r="B65" t="s">
        <v>467</v>
      </c>
      <c r="C65" t="s">
        <v>135</v>
      </c>
      <c r="E65" s="200">
        <v>455</v>
      </c>
      <c r="F65" s="200">
        <v>496</v>
      </c>
      <c r="G65" s="200">
        <v>596</v>
      </c>
      <c r="H65" s="200">
        <v>689</v>
      </c>
      <c r="I65" s="200">
        <v>768</v>
      </c>
      <c r="J65" s="201">
        <v>848</v>
      </c>
      <c r="K65" s="200">
        <v>455</v>
      </c>
      <c r="L65" s="200">
        <v>500</v>
      </c>
      <c r="M65" s="200">
        <v>643</v>
      </c>
      <c r="N65" s="200">
        <v>801</v>
      </c>
      <c r="O65" s="200">
        <v>933</v>
      </c>
      <c r="P65" s="201">
        <v>1062</v>
      </c>
    </row>
    <row r="66" spans="1:16">
      <c r="A66" t="s">
        <v>136</v>
      </c>
      <c r="B66" t="s">
        <v>470</v>
      </c>
      <c r="C66" t="s">
        <v>136</v>
      </c>
      <c r="E66" s="200">
        <v>455</v>
      </c>
      <c r="F66" s="200">
        <v>491</v>
      </c>
      <c r="G66" s="200">
        <v>590</v>
      </c>
      <c r="H66" s="200">
        <v>681</v>
      </c>
      <c r="I66" s="200">
        <v>760</v>
      </c>
      <c r="J66" s="201">
        <v>838</v>
      </c>
      <c r="K66" s="200">
        <v>455</v>
      </c>
      <c r="L66" s="200">
        <v>542</v>
      </c>
      <c r="M66" s="200">
        <v>643</v>
      </c>
      <c r="N66" s="200">
        <v>801</v>
      </c>
      <c r="O66" s="200">
        <v>859</v>
      </c>
      <c r="P66" s="201">
        <v>988</v>
      </c>
    </row>
    <row r="67" spans="1:16">
      <c r="A67" t="s">
        <v>137</v>
      </c>
      <c r="B67" t="s">
        <v>473</v>
      </c>
      <c r="C67" t="s">
        <v>137</v>
      </c>
      <c r="E67" s="200">
        <v>455</v>
      </c>
      <c r="F67" s="200">
        <v>475</v>
      </c>
      <c r="G67" s="200">
        <v>643</v>
      </c>
      <c r="H67" s="200">
        <v>767</v>
      </c>
      <c r="I67" s="200">
        <v>856</v>
      </c>
      <c r="J67" s="201">
        <v>944</v>
      </c>
      <c r="K67" s="200">
        <v>455</v>
      </c>
      <c r="L67" s="200">
        <v>475</v>
      </c>
      <c r="M67" s="200">
        <v>643</v>
      </c>
      <c r="N67" s="200">
        <v>801</v>
      </c>
      <c r="O67" s="200">
        <v>933</v>
      </c>
      <c r="P67" s="201">
        <v>1073</v>
      </c>
    </row>
    <row r="68" spans="1:16">
      <c r="A68" t="s">
        <v>138</v>
      </c>
      <c r="B68" t="s">
        <v>476</v>
      </c>
      <c r="C68" t="s">
        <v>138</v>
      </c>
      <c r="E68" s="200">
        <v>458</v>
      </c>
      <c r="F68" s="200">
        <v>491</v>
      </c>
      <c r="G68" s="200">
        <v>590</v>
      </c>
      <c r="H68" s="200">
        <v>681</v>
      </c>
      <c r="I68" s="200">
        <v>760</v>
      </c>
      <c r="J68" s="201">
        <v>838</v>
      </c>
      <c r="K68" s="200">
        <v>498</v>
      </c>
      <c r="L68" s="200">
        <v>593</v>
      </c>
      <c r="M68" s="200">
        <v>703</v>
      </c>
      <c r="N68" s="200">
        <v>865</v>
      </c>
      <c r="O68" s="200">
        <v>945</v>
      </c>
      <c r="P68" s="201">
        <v>1024</v>
      </c>
    </row>
    <row r="69" spans="1:16">
      <c r="A69" t="s">
        <v>139</v>
      </c>
      <c r="B69" t="s">
        <v>479</v>
      </c>
      <c r="C69" t="s">
        <v>139</v>
      </c>
      <c r="E69" s="200">
        <v>458</v>
      </c>
      <c r="F69" s="200">
        <v>475</v>
      </c>
      <c r="G69" s="200">
        <v>590</v>
      </c>
      <c r="H69" s="200">
        <v>681</v>
      </c>
      <c r="I69" s="200">
        <v>760</v>
      </c>
      <c r="J69" s="201">
        <v>838</v>
      </c>
      <c r="K69" s="200">
        <v>472</v>
      </c>
      <c r="L69" s="200">
        <v>475</v>
      </c>
      <c r="M69" s="200">
        <v>643</v>
      </c>
      <c r="N69" s="200">
        <v>801</v>
      </c>
      <c r="O69" s="200">
        <v>945</v>
      </c>
      <c r="P69" s="201">
        <v>1024</v>
      </c>
    </row>
    <row r="70" spans="1:16">
      <c r="A70" s="144" t="s">
        <v>73</v>
      </c>
      <c r="B70" s="144" t="s">
        <v>482</v>
      </c>
      <c r="C70" s="144" t="s">
        <v>73</v>
      </c>
      <c r="D70" s="144"/>
      <c r="E70" s="200">
        <v>522</v>
      </c>
      <c r="F70" s="200">
        <v>559</v>
      </c>
      <c r="G70" s="200">
        <v>671</v>
      </c>
      <c r="H70" s="200">
        <v>775</v>
      </c>
      <c r="I70" s="200">
        <v>865</v>
      </c>
      <c r="J70" s="201">
        <v>954</v>
      </c>
      <c r="K70" s="200">
        <v>659</v>
      </c>
      <c r="L70" s="200">
        <v>707</v>
      </c>
      <c r="M70" s="200">
        <v>851</v>
      </c>
      <c r="N70" s="200">
        <v>974</v>
      </c>
      <c r="O70" s="200">
        <v>1066</v>
      </c>
      <c r="P70" s="201">
        <v>1158</v>
      </c>
    </row>
    <row r="71" spans="1:16">
      <c r="A71" t="s">
        <v>140</v>
      </c>
      <c r="B71" t="s">
        <v>485</v>
      </c>
      <c r="C71" t="s">
        <v>140</v>
      </c>
      <c r="E71" s="200">
        <v>455</v>
      </c>
      <c r="F71" s="200">
        <v>491</v>
      </c>
      <c r="G71" s="200">
        <v>590</v>
      </c>
      <c r="H71" s="200">
        <v>681</v>
      </c>
      <c r="I71" s="200">
        <v>760</v>
      </c>
      <c r="J71" s="201">
        <v>838</v>
      </c>
      <c r="K71" s="200">
        <v>455</v>
      </c>
      <c r="L71" s="200">
        <v>500</v>
      </c>
      <c r="M71" s="200">
        <v>643</v>
      </c>
      <c r="N71" s="200">
        <v>801</v>
      </c>
      <c r="O71" s="200">
        <v>933</v>
      </c>
      <c r="P71" s="201">
        <v>1024</v>
      </c>
    </row>
    <row r="72" spans="1:16">
      <c r="A72" s="144" t="s">
        <v>51</v>
      </c>
      <c r="B72" s="144" t="s">
        <v>490</v>
      </c>
      <c r="C72" s="144" t="s">
        <v>51</v>
      </c>
      <c r="D72" s="144"/>
      <c r="E72" s="202">
        <v>458</v>
      </c>
      <c r="F72" s="202">
        <v>491</v>
      </c>
      <c r="G72" s="202">
        <v>590</v>
      </c>
      <c r="H72" s="202">
        <v>681</v>
      </c>
      <c r="I72" s="202">
        <v>760</v>
      </c>
      <c r="J72" s="203">
        <v>838</v>
      </c>
      <c r="K72" s="202">
        <v>585</v>
      </c>
      <c r="L72" s="202">
        <v>628</v>
      </c>
      <c r="M72" s="202">
        <v>756</v>
      </c>
      <c r="N72" s="202">
        <v>865</v>
      </c>
      <c r="O72" s="202">
        <v>945</v>
      </c>
      <c r="P72" s="203">
        <v>1024</v>
      </c>
    </row>
    <row r="73" spans="1:16">
      <c r="A73" s="144" t="s">
        <v>44</v>
      </c>
      <c r="B73" s="144" t="s">
        <v>487</v>
      </c>
      <c r="C73" s="144" t="s">
        <v>44</v>
      </c>
      <c r="D73" s="144"/>
      <c r="E73" s="202">
        <v>607</v>
      </c>
      <c r="F73" s="202">
        <v>660</v>
      </c>
      <c r="G73" s="202">
        <v>792</v>
      </c>
      <c r="H73" s="202">
        <v>915</v>
      </c>
      <c r="I73" s="202">
        <v>1021</v>
      </c>
      <c r="J73" s="203">
        <v>1126</v>
      </c>
      <c r="K73" s="202">
        <v>607</v>
      </c>
      <c r="L73" s="202">
        <v>728</v>
      </c>
      <c r="M73" s="202">
        <v>921</v>
      </c>
      <c r="N73" s="202">
        <v>1182</v>
      </c>
      <c r="O73" s="202">
        <v>1299</v>
      </c>
      <c r="P73" s="203">
        <v>1415</v>
      </c>
    </row>
    <row r="74" spans="1:16">
      <c r="A74" t="s">
        <v>141</v>
      </c>
      <c r="B74" t="s">
        <v>493</v>
      </c>
      <c r="C74" t="s">
        <v>141</v>
      </c>
      <c r="E74" s="200">
        <v>480</v>
      </c>
      <c r="F74" s="200">
        <v>514</v>
      </c>
      <c r="G74" s="200">
        <v>617</v>
      </c>
      <c r="H74" s="200">
        <v>712</v>
      </c>
      <c r="I74" s="200">
        <v>795</v>
      </c>
      <c r="J74" s="201">
        <v>877</v>
      </c>
      <c r="K74" s="200">
        <v>543</v>
      </c>
      <c r="L74" s="200">
        <v>547</v>
      </c>
      <c r="M74" s="200">
        <v>718</v>
      </c>
      <c r="N74" s="200">
        <v>947</v>
      </c>
      <c r="O74" s="200">
        <v>968</v>
      </c>
      <c r="P74" s="201">
        <v>1113</v>
      </c>
    </row>
    <row r="75" spans="1:16">
      <c r="A75" t="s">
        <v>142</v>
      </c>
      <c r="B75" t="s">
        <v>496</v>
      </c>
      <c r="C75" t="s">
        <v>142</v>
      </c>
      <c r="E75" s="200">
        <v>432</v>
      </c>
      <c r="F75" s="200">
        <v>475</v>
      </c>
      <c r="G75" s="200">
        <v>590</v>
      </c>
      <c r="H75" s="200">
        <v>681</v>
      </c>
      <c r="I75" s="200">
        <v>760</v>
      </c>
      <c r="J75" s="201">
        <v>838</v>
      </c>
      <c r="K75" s="200">
        <v>432</v>
      </c>
      <c r="L75" s="200">
        <v>475</v>
      </c>
      <c r="M75" s="200">
        <v>643</v>
      </c>
      <c r="N75" s="200">
        <v>865</v>
      </c>
      <c r="O75" s="200">
        <v>891</v>
      </c>
      <c r="P75" s="201">
        <v>1024</v>
      </c>
    </row>
    <row r="76" spans="1:16">
      <c r="A76" t="s">
        <v>143</v>
      </c>
      <c r="B76" t="s">
        <v>499</v>
      </c>
      <c r="C76" t="s">
        <v>143</v>
      </c>
      <c r="E76" s="200">
        <v>386</v>
      </c>
      <c r="F76" s="200">
        <v>480</v>
      </c>
      <c r="G76" s="200">
        <v>641</v>
      </c>
      <c r="H76" s="200">
        <v>740</v>
      </c>
      <c r="I76" s="200">
        <v>826</v>
      </c>
      <c r="J76" s="201">
        <v>911</v>
      </c>
      <c r="K76" s="200">
        <v>386</v>
      </c>
      <c r="L76" s="200">
        <v>480</v>
      </c>
      <c r="M76" s="200">
        <v>649</v>
      </c>
      <c r="N76" s="200">
        <v>892</v>
      </c>
      <c r="O76" s="200">
        <v>1051</v>
      </c>
      <c r="P76" s="201">
        <v>1152</v>
      </c>
    </row>
    <row r="77" spans="1:16">
      <c r="A77" t="s">
        <v>144</v>
      </c>
      <c r="B77" t="s">
        <v>502</v>
      </c>
      <c r="C77" t="s">
        <v>144</v>
      </c>
      <c r="E77" s="200">
        <v>455</v>
      </c>
      <c r="F77" s="200">
        <v>475</v>
      </c>
      <c r="G77" s="200">
        <v>643</v>
      </c>
      <c r="H77" s="200">
        <v>784</v>
      </c>
      <c r="I77" s="200">
        <v>859</v>
      </c>
      <c r="J77" s="201">
        <v>965</v>
      </c>
      <c r="K77" s="200">
        <v>455</v>
      </c>
      <c r="L77" s="200">
        <v>475</v>
      </c>
      <c r="M77" s="200">
        <v>643</v>
      </c>
      <c r="N77" s="200">
        <v>812</v>
      </c>
      <c r="O77" s="200">
        <v>859</v>
      </c>
      <c r="P77" s="201">
        <v>988</v>
      </c>
    </row>
    <row r="78" spans="1:16">
      <c r="A78" t="s">
        <v>145</v>
      </c>
      <c r="B78" t="s">
        <v>505</v>
      </c>
      <c r="C78" t="s">
        <v>145</v>
      </c>
      <c r="E78" s="200">
        <v>455</v>
      </c>
      <c r="F78" s="200">
        <v>475</v>
      </c>
      <c r="G78" s="200">
        <v>631</v>
      </c>
      <c r="H78" s="200">
        <v>729</v>
      </c>
      <c r="I78" s="200">
        <v>813</v>
      </c>
      <c r="J78" s="201">
        <v>898</v>
      </c>
      <c r="K78" s="200">
        <v>455</v>
      </c>
      <c r="L78" s="200">
        <v>475</v>
      </c>
      <c r="M78" s="200">
        <v>643</v>
      </c>
      <c r="N78" s="200">
        <v>948</v>
      </c>
      <c r="O78" s="200">
        <v>951</v>
      </c>
      <c r="P78" s="201">
        <v>1094</v>
      </c>
    </row>
    <row r="79" spans="1:16">
      <c r="A79" t="s">
        <v>146</v>
      </c>
      <c r="B79" t="s">
        <v>508</v>
      </c>
      <c r="C79" t="s">
        <v>146</v>
      </c>
      <c r="E79" s="200">
        <v>455</v>
      </c>
      <c r="F79" s="200">
        <v>491</v>
      </c>
      <c r="G79" s="200">
        <v>590</v>
      </c>
      <c r="H79" s="200">
        <v>681</v>
      </c>
      <c r="I79" s="200">
        <v>760</v>
      </c>
      <c r="J79" s="201">
        <v>838</v>
      </c>
      <c r="K79" s="200">
        <v>455</v>
      </c>
      <c r="L79" s="200">
        <v>542</v>
      </c>
      <c r="M79" s="200">
        <v>643</v>
      </c>
      <c r="N79" s="200">
        <v>865</v>
      </c>
      <c r="O79" s="200">
        <v>945</v>
      </c>
      <c r="P79" s="201">
        <v>1024</v>
      </c>
    </row>
    <row r="80" spans="1:16">
      <c r="A80" t="s">
        <v>147</v>
      </c>
      <c r="B80" t="s">
        <v>511</v>
      </c>
      <c r="C80" t="s">
        <v>147</v>
      </c>
      <c r="E80" s="200">
        <v>455</v>
      </c>
      <c r="F80" s="200">
        <v>491</v>
      </c>
      <c r="G80" s="200">
        <v>590</v>
      </c>
      <c r="H80" s="200">
        <v>681</v>
      </c>
      <c r="I80" s="200">
        <v>760</v>
      </c>
      <c r="J80" s="201">
        <v>838</v>
      </c>
      <c r="K80" s="200">
        <v>455</v>
      </c>
      <c r="L80" s="200">
        <v>500</v>
      </c>
      <c r="M80" s="200">
        <v>643</v>
      </c>
      <c r="N80" s="200">
        <v>865</v>
      </c>
      <c r="O80" s="200">
        <v>945</v>
      </c>
      <c r="P80" s="201">
        <v>1024</v>
      </c>
    </row>
    <row r="81" spans="1:16">
      <c r="A81" s="144" t="s">
        <v>53</v>
      </c>
      <c r="B81" s="144" t="s">
        <v>513</v>
      </c>
      <c r="C81" s="144" t="s">
        <v>53</v>
      </c>
      <c r="D81" s="144"/>
      <c r="E81" s="200">
        <v>599</v>
      </c>
      <c r="F81" s="200">
        <v>650</v>
      </c>
      <c r="G81" s="200">
        <v>780</v>
      </c>
      <c r="H81" s="200">
        <v>901</v>
      </c>
      <c r="I81" s="200">
        <v>1005</v>
      </c>
      <c r="J81" s="201">
        <v>1109</v>
      </c>
      <c r="K81" s="200">
        <v>599</v>
      </c>
      <c r="L81" s="200">
        <v>721</v>
      </c>
      <c r="M81" s="200">
        <v>890</v>
      </c>
      <c r="N81" s="200">
        <v>1159</v>
      </c>
      <c r="O81" s="200">
        <v>1273</v>
      </c>
      <c r="P81" s="201">
        <v>1386</v>
      </c>
    </row>
    <row r="82" spans="1:16">
      <c r="A82" t="s">
        <v>148</v>
      </c>
      <c r="B82" t="s">
        <v>516</v>
      </c>
      <c r="C82" t="s">
        <v>148</v>
      </c>
      <c r="E82" s="200">
        <v>455</v>
      </c>
      <c r="F82" s="200">
        <v>475</v>
      </c>
      <c r="G82" s="200">
        <v>643</v>
      </c>
      <c r="H82" s="200">
        <v>789</v>
      </c>
      <c r="I82" s="200">
        <v>881</v>
      </c>
      <c r="J82" s="201">
        <v>971</v>
      </c>
      <c r="K82" s="200">
        <v>455</v>
      </c>
      <c r="L82" s="200">
        <v>475</v>
      </c>
      <c r="M82" s="200">
        <v>643</v>
      </c>
      <c r="N82" s="200">
        <v>948</v>
      </c>
      <c r="O82" s="200">
        <v>1086</v>
      </c>
      <c r="P82" s="201">
        <v>1180</v>
      </c>
    </row>
    <row r="83" spans="1:16">
      <c r="A83" t="s">
        <v>149</v>
      </c>
      <c r="B83" t="s">
        <v>519</v>
      </c>
      <c r="C83" t="s">
        <v>149</v>
      </c>
      <c r="E83" s="200">
        <v>410</v>
      </c>
      <c r="F83" s="200">
        <v>509</v>
      </c>
      <c r="G83" s="200">
        <v>657</v>
      </c>
      <c r="H83" s="200">
        <v>759</v>
      </c>
      <c r="I83" s="200">
        <v>847</v>
      </c>
      <c r="J83" s="201">
        <v>935</v>
      </c>
      <c r="K83" s="200">
        <v>410</v>
      </c>
      <c r="L83" s="200">
        <v>509</v>
      </c>
      <c r="M83" s="200">
        <v>689</v>
      </c>
      <c r="N83" s="200">
        <v>858</v>
      </c>
      <c r="O83" s="200">
        <v>999</v>
      </c>
      <c r="P83" s="201">
        <v>1149</v>
      </c>
    </row>
    <row r="84" spans="1:16">
      <c r="A84" t="s">
        <v>150</v>
      </c>
      <c r="B84" t="s">
        <v>522</v>
      </c>
      <c r="C84" t="s">
        <v>150</v>
      </c>
      <c r="E84" s="200">
        <v>455</v>
      </c>
      <c r="F84" s="200">
        <v>491</v>
      </c>
      <c r="G84" s="200">
        <v>590</v>
      </c>
      <c r="H84" s="200">
        <v>681</v>
      </c>
      <c r="I84" s="200">
        <v>760</v>
      </c>
      <c r="J84" s="201">
        <v>838</v>
      </c>
      <c r="K84" s="200">
        <v>455</v>
      </c>
      <c r="L84" s="200">
        <v>542</v>
      </c>
      <c r="M84" s="200">
        <v>643</v>
      </c>
      <c r="N84" s="200">
        <v>865</v>
      </c>
      <c r="O84" s="200">
        <v>945</v>
      </c>
      <c r="P84" s="201">
        <v>1024</v>
      </c>
    </row>
    <row r="85" spans="1:16">
      <c r="A85" t="s">
        <v>151</v>
      </c>
      <c r="B85" t="s">
        <v>525</v>
      </c>
      <c r="C85" t="s">
        <v>151</v>
      </c>
      <c r="E85" s="200">
        <v>455</v>
      </c>
      <c r="F85" s="200">
        <v>475</v>
      </c>
      <c r="G85" s="200">
        <v>642</v>
      </c>
      <c r="H85" s="200">
        <v>742</v>
      </c>
      <c r="I85" s="200">
        <v>828</v>
      </c>
      <c r="J85" s="201">
        <v>914</v>
      </c>
      <c r="K85" s="200">
        <v>455</v>
      </c>
      <c r="L85" s="200">
        <v>475</v>
      </c>
      <c r="M85" s="200">
        <v>643</v>
      </c>
      <c r="N85" s="200">
        <v>904</v>
      </c>
      <c r="O85" s="200">
        <v>962</v>
      </c>
      <c r="P85" s="201">
        <v>1106</v>
      </c>
    </row>
    <row r="86" spans="1:16">
      <c r="A86" s="144" t="s">
        <v>54</v>
      </c>
      <c r="B86" s="144" t="s">
        <v>527</v>
      </c>
      <c r="C86" s="144" t="s">
        <v>54</v>
      </c>
      <c r="D86" s="144"/>
      <c r="E86" s="200">
        <v>599</v>
      </c>
      <c r="F86" s="200">
        <v>650</v>
      </c>
      <c r="G86" s="200">
        <v>780</v>
      </c>
      <c r="H86" s="200">
        <v>901</v>
      </c>
      <c r="I86" s="200">
        <v>1005</v>
      </c>
      <c r="J86" s="201">
        <v>1109</v>
      </c>
      <c r="K86" s="200">
        <v>599</v>
      </c>
      <c r="L86" s="200">
        <v>721</v>
      </c>
      <c r="M86" s="200">
        <v>890</v>
      </c>
      <c r="N86" s="200">
        <v>1159</v>
      </c>
      <c r="O86" s="200">
        <v>1273</v>
      </c>
      <c r="P86" s="201">
        <v>1386</v>
      </c>
    </row>
    <row r="87" spans="1:16">
      <c r="A87" t="s">
        <v>152</v>
      </c>
      <c r="B87" t="s">
        <v>530</v>
      </c>
      <c r="C87" t="s">
        <v>152</v>
      </c>
      <c r="E87" s="200">
        <v>455</v>
      </c>
      <c r="F87" s="200">
        <v>531</v>
      </c>
      <c r="G87" s="200">
        <v>638</v>
      </c>
      <c r="H87" s="200">
        <v>737</v>
      </c>
      <c r="I87" s="200">
        <v>822</v>
      </c>
      <c r="J87" s="201">
        <v>908</v>
      </c>
      <c r="K87" s="200">
        <v>455</v>
      </c>
      <c r="L87" s="200">
        <v>542</v>
      </c>
      <c r="M87" s="200">
        <v>643</v>
      </c>
      <c r="N87" s="200">
        <v>926</v>
      </c>
      <c r="O87" s="200">
        <v>951</v>
      </c>
      <c r="P87" s="201">
        <v>1094</v>
      </c>
    </row>
    <row r="88" spans="1:16">
      <c r="A88" t="s">
        <v>153</v>
      </c>
      <c r="B88" t="s">
        <v>533</v>
      </c>
      <c r="C88" t="s">
        <v>153</v>
      </c>
      <c r="E88" s="200">
        <v>586</v>
      </c>
      <c r="F88" s="200">
        <v>628</v>
      </c>
      <c r="G88" s="200">
        <v>753</v>
      </c>
      <c r="H88" s="200">
        <v>871</v>
      </c>
      <c r="I88" s="200">
        <v>972</v>
      </c>
      <c r="J88" s="201">
        <v>1072</v>
      </c>
      <c r="K88" s="200">
        <v>602</v>
      </c>
      <c r="L88" s="200">
        <v>628</v>
      </c>
      <c r="M88" s="200">
        <v>850</v>
      </c>
      <c r="N88" s="200">
        <v>1059</v>
      </c>
      <c r="O88" s="200">
        <v>1253</v>
      </c>
      <c r="P88" s="201">
        <v>1363</v>
      </c>
    </row>
    <row r="89" spans="1:16">
      <c r="A89" t="s">
        <v>154</v>
      </c>
      <c r="B89" t="s">
        <v>536</v>
      </c>
      <c r="C89" t="s">
        <v>154</v>
      </c>
      <c r="E89" s="200">
        <v>461</v>
      </c>
      <c r="F89" s="200">
        <v>506</v>
      </c>
      <c r="G89" s="200">
        <v>651</v>
      </c>
      <c r="H89" s="200">
        <v>811</v>
      </c>
      <c r="I89" s="200">
        <v>944</v>
      </c>
      <c r="J89" s="201">
        <v>1086</v>
      </c>
      <c r="K89" s="200">
        <v>461</v>
      </c>
      <c r="L89" s="200">
        <v>506</v>
      </c>
      <c r="M89" s="200">
        <v>651</v>
      </c>
      <c r="N89" s="200">
        <v>811</v>
      </c>
      <c r="O89" s="200">
        <v>944</v>
      </c>
      <c r="P89" s="201">
        <v>1086</v>
      </c>
    </row>
    <row r="90" spans="1:16">
      <c r="A90" s="144" t="s">
        <v>88</v>
      </c>
      <c r="B90" s="144" t="s">
        <v>539</v>
      </c>
      <c r="C90" s="144" t="s">
        <v>88</v>
      </c>
      <c r="D90" s="144"/>
      <c r="E90" s="200">
        <v>502</v>
      </c>
      <c r="F90" s="200">
        <v>538</v>
      </c>
      <c r="G90" s="200">
        <v>646</v>
      </c>
      <c r="H90" s="200">
        <v>746</v>
      </c>
      <c r="I90" s="200">
        <v>832</v>
      </c>
      <c r="J90" s="201">
        <v>918</v>
      </c>
      <c r="K90" s="200">
        <v>550</v>
      </c>
      <c r="L90" s="200">
        <v>587</v>
      </c>
      <c r="M90" s="200">
        <v>742</v>
      </c>
      <c r="N90" s="200">
        <v>924</v>
      </c>
      <c r="O90" s="200">
        <v>1025</v>
      </c>
      <c r="P90" s="201">
        <v>1112</v>
      </c>
    </row>
    <row r="91" spans="1:16">
      <c r="A91" t="s">
        <v>155</v>
      </c>
      <c r="B91" t="s">
        <v>542</v>
      </c>
      <c r="C91" t="s">
        <v>155</v>
      </c>
      <c r="E91" s="200">
        <v>458</v>
      </c>
      <c r="F91" s="200">
        <v>475</v>
      </c>
      <c r="G91" s="200">
        <v>590</v>
      </c>
      <c r="H91" s="200">
        <v>681</v>
      </c>
      <c r="I91" s="200">
        <v>760</v>
      </c>
      <c r="J91" s="201">
        <v>838</v>
      </c>
      <c r="K91" s="200">
        <v>472</v>
      </c>
      <c r="L91" s="200">
        <v>475</v>
      </c>
      <c r="M91" s="200">
        <v>643</v>
      </c>
      <c r="N91" s="200">
        <v>865</v>
      </c>
      <c r="O91" s="200">
        <v>945</v>
      </c>
      <c r="P91" s="201">
        <v>1024</v>
      </c>
    </row>
    <row r="92" spans="1:16">
      <c r="A92" t="s">
        <v>156</v>
      </c>
      <c r="B92" t="s">
        <v>545</v>
      </c>
      <c r="C92" t="s">
        <v>156</v>
      </c>
      <c r="E92" s="200">
        <v>455</v>
      </c>
      <c r="F92" s="200">
        <v>501</v>
      </c>
      <c r="G92" s="200">
        <v>643</v>
      </c>
      <c r="H92" s="200">
        <v>751</v>
      </c>
      <c r="I92" s="200">
        <v>838</v>
      </c>
      <c r="J92" s="201">
        <v>925</v>
      </c>
      <c r="K92" s="200">
        <v>455</v>
      </c>
      <c r="L92" s="200">
        <v>501</v>
      </c>
      <c r="M92" s="200">
        <v>643</v>
      </c>
      <c r="N92" s="200">
        <v>806</v>
      </c>
      <c r="O92" s="200">
        <v>1021</v>
      </c>
      <c r="P92" s="201">
        <v>1135</v>
      </c>
    </row>
    <row r="93" spans="1:16">
      <c r="A93" s="144" t="s">
        <v>83</v>
      </c>
      <c r="B93" s="144" t="s">
        <v>548</v>
      </c>
      <c r="C93" s="144" t="s">
        <v>83</v>
      </c>
      <c r="D93" s="144"/>
      <c r="E93" s="200">
        <v>510</v>
      </c>
      <c r="F93" s="200">
        <v>582</v>
      </c>
      <c r="G93" s="200">
        <v>698</v>
      </c>
      <c r="H93" s="200">
        <v>807</v>
      </c>
      <c r="I93" s="200">
        <v>901</v>
      </c>
      <c r="J93" s="201">
        <v>994</v>
      </c>
      <c r="K93" s="200">
        <v>510</v>
      </c>
      <c r="L93" s="200">
        <v>639</v>
      </c>
      <c r="M93" s="200">
        <v>827</v>
      </c>
      <c r="N93" s="200">
        <v>1017</v>
      </c>
      <c r="O93" s="200">
        <v>1115</v>
      </c>
      <c r="P93" s="201">
        <v>1211</v>
      </c>
    </row>
    <row r="94" spans="1:16">
      <c r="A94" s="144" t="s">
        <v>66</v>
      </c>
      <c r="B94" s="144" t="s">
        <v>551</v>
      </c>
      <c r="C94" s="144" t="s">
        <v>66</v>
      </c>
      <c r="D94" s="144"/>
      <c r="E94" s="200">
        <v>498</v>
      </c>
      <c r="F94" s="200">
        <v>534</v>
      </c>
      <c r="G94" s="200">
        <v>641</v>
      </c>
      <c r="H94" s="200">
        <v>740</v>
      </c>
      <c r="I94" s="200">
        <v>826</v>
      </c>
      <c r="J94" s="201">
        <v>911</v>
      </c>
      <c r="K94" s="200">
        <v>560</v>
      </c>
      <c r="L94" s="200">
        <v>565</v>
      </c>
      <c r="M94" s="200">
        <v>693</v>
      </c>
      <c r="N94" s="200">
        <v>863</v>
      </c>
      <c r="O94" s="200">
        <v>1046</v>
      </c>
      <c r="P94" s="201">
        <v>1136</v>
      </c>
    </row>
    <row r="95" spans="1:16">
      <c r="A95" t="s">
        <v>157</v>
      </c>
      <c r="B95" t="s">
        <v>554</v>
      </c>
      <c r="C95" t="s">
        <v>157</v>
      </c>
      <c r="E95" s="200">
        <v>457</v>
      </c>
      <c r="F95" s="200">
        <v>516</v>
      </c>
      <c r="G95" s="200">
        <v>641</v>
      </c>
      <c r="H95" s="200">
        <v>741</v>
      </c>
      <c r="I95" s="200">
        <v>827</v>
      </c>
      <c r="J95" s="201">
        <v>912</v>
      </c>
      <c r="K95" s="200">
        <v>457</v>
      </c>
      <c r="L95" s="200">
        <v>516</v>
      </c>
      <c r="M95" s="200">
        <v>646</v>
      </c>
      <c r="N95" s="200">
        <v>861</v>
      </c>
      <c r="O95" s="200">
        <v>937</v>
      </c>
      <c r="P95" s="201">
        <v>1078</v>
      </c>
    </row>
    <row r="96" spans="1:16">
      <c r="A96" s="144" t="s">
        <v>81</v>
      </c>
      <c r="B96" s="144" t="s">
        <v>556</v>
      </c>
      <c r="C96" s="144" t="s">
        <v>81</v>
      </c>
      <c r="D96" s="144"/>
      <c r="E96" s="200">
        <v>545</v>
      </c>
      <c r="F96" s="200">
        <v>583</v>
      </c>
      <c r="G96" s="200">
        <v>700</v>
      </c>
      <c r="H96" s="200">
        <v>808</v>
      </c>
      <c r="I96" s="200">
        <v>902</v>
      </c>
      <c r="J96" s="201">
        <v>996</v>
      </c>
      <c r="K96" s="200">
        <v>551</v>
      </c>
      <c r="L96" s="200">
        <v>695</v>
      </c>
      <c r="M96" s="200">
        <v>872</v>
      </c>
      <c r="N96" s="200">
        <v>1018</v>
      </c>
      <c r="O96" s="200">
        <v>1116</v>
      </c>
      <c r="P96" s="201">
        <v>1213</v>
      </c>
    </row>
    <row r="97" spans="1:16">
      <c r="A97" t="s">
        <v>158</v>
      </c>
      <c r="B97" t="s">
        <v>559</v>
      </c>
      <c r="C97" t="s">
        <v>158</v>
      </c>
      <c r="E97" s="200">
        <v>458</v>
      </c>
      <c r="F97" s="200">
        <v>491</v>
      </c>
      <c r="G97" s="200">
        <v>590</v>
      </c>
      <c r="H97" s="200">
        <v>681</v>
      </c>
      <c r="I97" s="200">
        <v>760</v>
      </c>
      <c r="J97" s="201">
        <v>838</v>
      </c>
      <c r="K97" s="200">
        <v>469</v>
      </c>
      <c r="L97" s="200">
        <v>505</v>
      </c>
      <c r="M97" s="200">
        <v>643</v>
      </c>
      <c r="N97" s="200">
        <v>865</v>
      </c>
      <c r="O97" s="200">
        <v>945</v>
      </c>
      <c r="P97" s="201">
        <v>1024</v>
      </c>
    </row>
    <row r="98" spans="1:16">
      <c r="A98" t="s">
        <v>159</v>
      </c>
      <c r="B98" t="s">
        <v>562</v>
      </c>
      <c r="C98" t="s">
        <v>159</v>
      </c>
      <c r="E98" s="200">
        <v>429</v>
      </c>
      <c r="F98" s="200">
        <v>491</v>
      </c>
      <c r="G98" s="200">
        <v>590</v>
      </c>
      <c r="H98" s="200">
        <v>681</v>
      </c>
      <c r="I98" s="200">
        <v>760</v>
      </c>
      <c r="J98" s="201">
        <v>838</v>
      </c>
      <c r="K98" s="200">
        <v>429</v>
      </c>
      <c r="L98" s="200">
        <v>500</v>
      </c>
      <c r="M98" s="200">
        <v>643</v>
      </c>
      <c r="N98" s="200">
        <v>865</v>
      </c>
      <c r="O98" s="200">
        <v>945</v>
      </c>
      <c r="P98" s="201">
        <v>1024</v>
      </c>
    </row>
    <row r="99" spans="1:16">
      <c r="A99" t="s">
        <v>160</v>
      </c>
      <c r="B99" t="s">
        <v>565</v>
      </c>
      <c r="C99" t="s">
        <v>160</v>
      </c>
      <c r="E99" s="200">
        <v>477</v>
      </c>
      <c r="F99" s="200">
        <v>501</v>
      </c>
      <c r="G99" s="200">
        <v>613</v>
      </c>
      <c r="H99" s="200">
        <v>708</v>
      </c>
      <c r="I99" s="200">
        <v>791</v>
      </c>
      <c r="J99" s="201">
        <v>872</v>
      </c>
      <c r="K99" s="200">
        <v>480</v>
      </c>
      <c r="L99" s="200">
        <v>501</v>
      </c>
      <c r="M99" s="200">
        <v>678</v>
      </c>
      <c r="N99" s="200">
        <v>943</v>
      </c>
      <c r="O99" s="200">
        <v>1002</v>
      </c>
      <c r="P99" s="201">
        <v>1121</v>
      </c>
    </row>
    <row r="100" spans="1:16">
      <c r="A100" t="s">
        <v>161</v>
      </c>
      <c r="B100" t="s">
        <v>568</v>
      </c>
      <c r="C100" t="s">
        <v>161</v>
      </c>
      <c r="E100" s="200">
        <v>455</v>
      </c>
      <c r="F100" s="200">
        <v>542</v>
      </c>
      <c r="G100" s="200">
        <v>643</v>
      </c>
      <c r="H100" s="200">
        <v>794</v>
      </c>
      <c r="I100" s="200">
        <v>886</v>
      </c>
      <c r="J100" s="201">
        <v>978</v>
      </c>
      <c r="K100" s="200">
        <v>455</v>
      </c>
      <c r="L100" s="200">
        <v>542</v>
      </c>
      <c r="M100" s="200">
        <v>643</v>
      </c>
      <c r="N100" s="200">
        <v>850</v>
      </c>
      <c r="O100" s="200">
        <v>956</v>
      </c>
      <c r="P100" s="201">
        <v>1099</v>
      </c>
    </row>
    <row r="101" spans="1:16">
      <c r="A101" t="s">
        <v>162</v>
      </c>
      <c r="B101" t="s">
        <v>571</v>
      </c>
      <c r="C101" t="s">
        <v>162</v>
      </c>
      <c r="E101" s="200">
        <v>458</v>
      </c>
      <c r="F101" s="200">
        <v>491</v>
      </c>
      <c r="G101" s="200">
        <v>590</v>
      </c>
      <c r="H101" s="200">
        <v>681</v>
      </c>
      <c r="I101" s="200">
        <v>760</v>
      </c>
      <c r="J101" s="201">
        <v>838</v>
      </c>
      <c r="K101" s="200">
        <v>506</v>
      </c>
      <c r="L101" s="200">
        <v>556</v>
      </c>
      <c r="M101" s="200">
        <v>715</v>
      </c>
      <c r="N101" s="200">
        <v>865</v>
      </c>
      <c r="O101" s="200">
        <v>945</v>
      </c>
      <c r="P101" s="201">
        <v>1024</v>
      </c>
    </row>
    <row r="102" spans="1:16">
      <c r="A102" s="144" t="s">
        <v>30</v>
      </c>
      <c r="B102" s="144" t="s">
        <v>574</v>
      </c>
      <c r="C102" s="144" t="s">
        <v>30</v>
      </c>
      <c r="D102" s="144"/>
      <c r="E102" s="200">
        <v>487</v>
      </c>
      <c r="F102" s="200">
        <v>539</v>
      </c>
      <c r="G102" s="200">
        <v>647</v>
      </c>
      <c r="H102" s="200">
        <v>747</v>
      </c>
      <c r="I102" s="200">
        <v>833</v>
      </c>
      <c r="J102" s="201">
        <v>920</v>
      </c>
      <c r="K102" s="200">
        <v>487</v>
      </c>
      <c r="L102" s="200">
        <v>610</v>
      </c>
      <c r="M102" s="200">
        <v>757</v>
      </c>
      <c r="N102" s="200">
        <v>939</v>
      </c>
      <c r="O102" s="200">
        <v>1012</v>
      </c>
      <c r="P102" s="201">
        <v>1116</v>
      </c>
    </row>
    <row r="103" spans="1:16">
      <c r="A103" s="144" t="s">
        <v>55</v>
      </c>
      <c r="B103" s="144" t="s">
        <v>576</v>
      </c>
      <c r="C103" s="144" t="s">
        <v>55</v>
      </c>
      <c r="D103" s="144"/>
      <c r="E103" s="200">
        <v>599</v>
      </c>
      <c r="F103" s="200">
        <v>650</v>
      </c>
      <c r="G103" s="200">
        <v>780</v>
      </c>
      <c r="H103" s="200">
        <v>901</v>
      </c>
      <c r="I103" s="200">
        <v>1005</v>
      </c>
      <c r="J103" s="201">
        <v>1109</v>
      </c>
      <c r="K103" s="200">
        <v>599</v>
      </c>
      <c r="L103" s="200">
        <v>721</v>
      </c>
      <c r="M103" s="200">
        <v>890</v>
      </c>
      <c r="N103" s="200">
        <v>1159</v>
      </c>
      <c r="O103" s="200">
        <v>1273</v>
      </c>
      <c r="P103" s="201">
        <v>1386</v>
      </c>
    </row>
    <row r="104" spans="1:16">
      <c r="A104" t="s">
        <v>163</v>
      </c>
      <c r="B104" t="s">
        <v>579</v>
      </c>
      <c r="C104" t="s">
        <v>163</v>
      </c>
      <c r="E104" s="200">
        <v>461</v>
      </c>
      <c r="F104" s="200">
        <v>527</v>
      </c>
      <c r="G104" s="200">
        <v>632</v>
      </c>
      <c r="H104" s="200">
        <v>730</v>
      </c>
      <c r="I104" s="200">
        <v>815</v>
      </c>
      <c r="J104" s="201">
        <v>899</v>
      </c>
      <c r="K104" s="200">
        <v>461</v>
      </c>
      <c r="L104" s="200">
        <v>587</v>
      </c>
      <c r="M104" s="200">
        <v>732</v>
      </c>
      <c r="N104" s="200">
        <v>944</v>
      </c>
      <c r="O104" s="200">
        <v>978</v>
      </c>
      <c r="P104" s="201">
        <v>1122</v>
      </c>
    </row>
    <row r="105" spans="1:16">
      <c r="A105" t="s">
        <v>164</v>
      </c>
      <c r="B105" t="s">
        <v>582</v>
      </c>
      <c r="C105" t="s">
        <v>164</v>
      </c>
      <c r="E105" s="200">
        <v>464</v>
      </c>
      <c r="F105" s="200">
        <v>484</v>
      </c>
      <c r="G105" s="200">
        <v>655</v>
      </c>
      <c r="H105" s="200">
        <v>909</v>
      </c>
      <c r="I105" s="200">
        <v>950</v>
      </c>
      <c r="J105" s="201">
        <v>1093</v>
      </c>
      <c r="K105" s="200">
        <v>464</v>
      </c>
      <c r="L105" s="200">
        <v>484</v>
      </c>
      <c r="M105" s="200">
        <v>655</v>
      </c>
      <c r="N105" s="200">
        <v>909</v>
      </c>
      <c r="O105" s="200">
        <v>950</v>
      </c>
      <c r="P105" s="201">
        <v>1093</v>
      </c>
    </row>
    <row r="106" spans="1:16">
      <c r="A106" t="s">
        <v>165</v>
      </c>
      <c r="B106" t="s">
        <v>585</v>
      </c>
      <c r="C106" t="s">
        <v>165</v>
      </c>
      <c r="E106" s="200">
        <v>455</v>
      </c>
      <c r="F106" s="200">
        <v>493</v>
      </c>
      <c r="G106" s="200">
        <v>592</v>
      </c>
      <c r="H106" s="200">
        <v>684</v>
      </c>
      <c r="I106" s="200">
        <v>763</v>
      </c>
      <c r="J106" s="201">
        <v>842</v>
      </c>
      <c r="K106" s="200">
        <v>455</v>
      </c>
      <c r="L106" s="200">
        <v>500</v>
      </c>
      <c r="M106" s="200">
        <v>643</v>
      </c>
      <c r="N106" s="200">
        <v>888</v>
      </c>
      <c r="O106" s="200">
        <v>951</v>
      </c>
      <c r="P106" s="201">
        <v>1053</v>
      </c>
    </row>
    <row r="107" spans="1:16">
      <c r="A107" s="144" t="s">
        <v>27</v>
      </c>
      <c r="B107" s="144" t="s">
        <v>587</v>
      </c>
      <c r="C107" s="144" t="s">
        <v>27</v>
      </c>
      <c r="D107" s="144"/>
      <c r="E107" s="200">
        <v>672</v>
      </c>
      <c r="F107" s="200">
        <v>720</v>
      </c>
      <c r="G107" s="200">
        <v>865</v>
      </c>
      <c r="H107" s="200">
        <v>998</v>
      </c>
      <c r="I107" s="200">
        <v>1113</v>
      </c>
      <c r="J107" s="201">
        <v>1229</v>
      </c>
      <c r="K107" s="200">
        <v>681</v>
      </c>
      <c r="L107" s="200">
        <v>834</v>
      </c>
      <c r="M107" s="200">
        <v>1050</v>
      </c>
      <c r="N107" s="200">
        <v>1316</v>
      </c>
      <c r="O107" s="200">
        <v>1449</v>
      </c>
      <c r="P107" s="201">
        <v>1580</v>
      </c>
    </row>
    <row r="108" spans="1:16">
      <c r="A108" t="s">
        <v>166</v>
      </c>
      <c r="B108" t="s">
        <v>590</v>
      </c>
      <c r="C108" t="s">
        <v>166</v>
      </c>
      <c r="E108" s="200">
        <v>455</v>
      </c>
      <c r="F108" s="200">
        <v>530</v>
      </c>
      <c r="G108" s="200">
        <v>643</v>
      </c>
      <c r="H108" s="200">
        <v>801</v>
      </c>
      <c r="I108" s="200">
        <v>933</v>
      </c>
      <c r="J108" s="201">
        <v>1073</v>
      </c>
      <c r="K108" s="200">
        <v>455</v>
      </c>
      <c r="L108" s="200">
        <v>530</v>
      </c>
      <c r="M108" s="200">
        <v>643</v>
      </c>
      <c r="N108" s="200">
        <v>801</v>
      </c>
      <c r="O108" s="200">
        <v>933</v>
      </c>
      <c r="P108" s="201">
        <v>1073</v>
      </c>
    </row>
    <row r="109" spans="1:16">
      <c r="A109" t="s">
        <v>167</v>
      </c>
      <c r="B109" t="s">
        <v>593</v>
      </c>
      <c r="C109" t="s">
        <v>167</v>
      </c>
      <c r="E109" s="200">
        <v>458</v>
      </c>
      <c r="F109" s="200">
        <v>491</v>
      </c>
      <c r="G109" s="200">
        <v>590</v>
      </c>
      <c r="H109" s="200">
        <v>681</v>
      </c>
      <c r="I109" s="200">
        <v>760</v>
      </c>
      <c r="J109" s="201">
        <v>838</v>
      </c>
      <c r="K109" s="200">
        <v>542</v>
      </c>
      <c r="L109" s="200">
        <v>548</v>
      </c>
      <c r="M109" s="200">
        <v>671</v>
      </c>
      <c r="N109" s="200">
        <v>871</v>
      </c>
      <c r="O109" s="200">
        <v>953</v>
      </c>
      <c r="P109" s="201">
        <v>1032</v>
      </c>
    </row>
    <row r="110" spans="1:16">
      <c r="A110" s="144" t="s">
        <v>70</v>
      </c>
      <c r="B110" s="144" t="s">
        <v>596</v>
      </c>
      <c r="C110" s="144" t="s">
        <v>70</v>
      </c>
      <c r="D110" s="144"/>
      <c r="E110" s="200">
        <v>448</v>
      </c>
      <c r="F110" s="200">
        <v>491</v>
      </c>
      <c r="G110" s="200">
        <v>590</v>
      </c>
      <c r="H110" s="200">
        <v>681</v>
      </c>
      <c r="I110" s="200">
        <v>760</v>
      </c>
      <c r="J110" s="201">
        <v>838</v>
      </c>
      <c r="K110" s="200">
        <v>448</v>
      </c>
      <c r="L110" s="200">
        <v>508</v>
      </c>
      <c r="M110" s="200">
        <v>661</v>
      </c>
      <c r="N110" s="200">
        <v>823</v>
      </c>
      <c r="O110" s="200">
        <v>945</v>
      </c>
      <c r="P110" s="201">
        <v>1024</v>
      </c>
    </row>
    <row r="111" spans="1:16">
      <c r="A111" t="s">
        <v>168</v>
      </c>
      <c r="B111" t="s">
        <v>599</v>
      </c>
      <c r="C111" t="s">
        <v>168</v>
      </c>
      <c r="E111" s="200">
        <v>472</v>
      </c>
      <c r="F111" s="200">
        <v>506</v>
      </c>
      <c r="G111" s="200">
        <v>607</v>
      </c>
      <c r="H111" s="200">
        <v>701</v>
      </c>
      <c r="I111" s="200">
        <v>782</v>
      </c>
      <c r="J111" s="201">
        <v>863</v>
      </c>
      <c r="K111" s="200">
        <v>490</v>
      </c>
      <c r="L111" s="200">
        <v>511</v>
      </c>
      <c r="M111" s="200">
        <v>692</v>
      </c>
      <c r="N111" s="200">
        <v>931</v>
      </c>
      <c r="O111" s="200">
        <v>999</v>
      </c>
      <c r="P111" s="201">
        <v>1106</v>
      </c>
    </row>
    <row r="112" spans="1:16">
      <c r="A112" t="s">
        <v>169</v>
      </c>
      <c r="B112" t="s">
        <v>602</v>
      </c>
      <c r="C112" t="s">
        <v>169</v>
      </c>
      <c r="E112" s="200">
        <v>491</v>
      </c>
      <c r="F112" s="200">
        <v>514</v>
      </c>
      <c r="G112" s="200">
        <v>671</v>
      </c>
      <c r="H112" s="200">
        <v>775</v>
      </c>
      <c r="I112" s="200">
        <v>865</v>
      </c>
      <c r="J112" s="201">
        <v>954</v>
      </c>
      <c r="K112" s="200">
        <v>491</v>
      </c>
      <c r="L112" s="200">
        <v>514</v>
      </c>
      <c r="M112" s="200">
        <v>694</v>
      </c>
      <c r="N112" s="200">
        <v>864</v>
      </c>
      <c r="O112" s="200">
        <v>927</v>
      </c>
      <c r="P112" s="201">
        <v>1066</v>
      </c>
    </row>
    <row r="113" spans="1:16">
      <c r="A113" t="s">
        <v>170</v>
      </c>
      <c r="B113" t="s">
        <v>605</v>
      </c>
      <c r="C113" t="s">
        <v>170</v>
      </c>
      <c r="E113" s="200">
        <v>611</v>
      </c>
      <c r="F113" s="200">
        <v>630</v>
      </c>
      <c r="G113" s="200">
        <v>786</v>
      </c>
      <c r="H113" s="200">
        <v>907</v>
      </c>
      <c r="I113" s="200">
        <v>1012</v>
      </c>
      <c r="J113" s="201">
        <v>1117</v>
      </c>
      <c r="K113" s="200">
        <v>625</v>
      </c>
      <c r="L113" s="200">
        <v>630</v>
      </c>
      <c r="M113" s="200">
        <v>852</v>
      </c>
      <c r="N113" s="200">
        <v>1141</v>
      </c>
      <c r="O113" s="200">
        <v>1207</v>
      </c>
      <c r="P113" s="201">
        <v>1381</v>
      </c>
    </row>
    <row r="114" spans="1:16">
      <c r="A114" t="s">
        <v>171</v>
      </c>
      <c r="B114" t="s">
        <v>608</v>
      </c>
      <c r="C114" t="s">
        <v>171</v>
      </c>
      <c r="E114" s="200">
        <v>493</v>
      </c>
      <c r="F114" s="200">
        <v>504</v>
      </c>
      <c r="G114" s="200">
        <v>635</v>
      </c>
      <c r="H114" s="200">
        <v>733</v>
      </c>
      <c r="I114" s="200">
        <v>818</v>
      </c>
      <c r="J114" s="201">
        <v>903</v>
      </c>
      <c r="K114" s="200">
        <v>501</v>
      </c>
      <c r="L114" s="200">
        <v>504</v>
      </c>
      <c r="M114" s="200">
        <v>682</v>
      </c>
      <c r="N114" s="200">
        <v>875</v>
      </c>
      <c r="O114" s="200">
        <v>1039</v>
      </c>
      <c r="P114" s="201">
        <v>1128</v>
      </c>
    </row>
    <row r="115" spans="1:16">
      <c r="A115" t="s">
        <v>172</v>
      </c>
      <c r="B115" t="s">
        <v>611</v>
      </c>
      <c r="C115" t="s">
        <v>172</v>
      </c>
      <c r="E115" s="200">
        <v>383</v>
      </c>
      <c r="F115" s="200">
        <v>475</v>
      </c>
      <c r="G115" s="200">
        <v>590</v>
      </c>
      <c r="H115" s="200">
        <v>681</v>
      </c>
      <c r="I115" s="200">
        <v>760</v>
      </c>
      <c r="J115" s="201">
        <v>838</v>
      </c>
      <c r="K115" s="200">
        <v>383</v>
      </c>
      <c r="L115" s="200">
        <v>475</v>
      </c>
      <c r="M115" s="200">
        <v>643</v>
      </c>
      <c r="N115" s="200">
        <v>865</v>
      </c>
      <c r="O115" s="200">
        <v>922</v>
      </c>
      <c r="P115" s="201">
        <v>1024</v>
      </c>
    </row>
    <row r="116" spans="1:16">
      <c r="A116" t="s">
        <v>174</v>
      </c>
      <c r="B116" t="s">
        <v>614</v>
      </c>
      <c r="C116" t="s">
        <v>174</v>
      </c>
      <c r="E116" s="200">
        <v>397</v>
      </c>
      <c r="F116" s="200">
        <v>494</v>
      </c>
      <c r="G116" s="200">
        <v>660</v>
      </c>
      <c r="H116" s="200">
        <v>761</v>
      </c>
      <c r="I116" s="200">
        <v>850</v>
      </c>
      <c r="J116" s="201">
        <v>938</v>
      </c>
      <c r="K116" s="200">
        <v>397</v>
      </c>
      <c r="L116" s="200">
        <v>494</v>
      </c>
      <c r="M116" s="200">
        <v>668</v>
      </c>
      <c r="N116" s="200">
        <v>866</v>
      </c>
      <c r="O116" s="200">
        <v>992</v>
      </c>
      <c r="P116" s="201">
        <v>1137</v>
      </c>
    </row>
    <row r="117" spans="1:16">
      <c r="A117" t="s">
        <v>175</v>
      </c>
      <c r="B117" t="s">
        <v>617</v>
      </c>
      <c r="C117" t="s">
        <v>175</v>
      </c>
      <c r="E117" s="200">
        <v>455</v>
      </c>
      <c r="F117" s="200">
        <v>491</v>
      </c>
      <c r="G117" s="200">
        <v>590</v>
      </c>
      <c r="H117" s="200">
        <v>681</v>
      </c>
      <c r="I117" s="200">
        <v>760</v>
      </c>
      <c r="J117" s="201">
        <v>838</v>
      </c>
      <c r="K117" s="200">
        <v>455</v>
      </c>
      <c r="L117" s="200">
        <v>500</v>
      </c>
      <c r="M117" s="200">
        <v>643</v>
      </c>
      <c r="N117" s="200">
        <v>865</v>
      </c>
      <c r="O117" s="200">
        <v>945</v>
      </c>
      <c r="P117" s="201">
        <v>1024</v>
      </c>
    </row>
    <row r="118" spans="1:16">
      <c r="A118" s="144" t="s">
        <v>45</v>
      </c>
      <c r="B118" s="144" t="s">
        <v>619</v>
      </c>
      <c r="C118" s="144" t="s">
        <v>45</v>
      </c>
      <c r="D118" s="144"/>
      <c r="E118" s="200">
        <v>607</v>
      </c>
      <c r="F118" s="200">
        <v>660</v>
      </c>
      <c r="G118" s="200">
        <v>792</v>
      </c>
      <c r="H118" s="200">
        <v>915</v>
      </c>
      <c r="I118" s="200">
        <v>1021</v>
      </c>
      <c r="J118" s="201">
        <v>1126</v>
      </c>
      <c r="K118" s="200">
        <v>607</v>
      </c>
      <c r="L118" s="200">
        <v>728</v>
      </c>
      <c r="M118" s="200">
        <v>921</v>
      </c>
      <c r="N118" s="200">
        <v>1182</v>
      </c>
      <c r="O118" s="200">
        <v>1299</v>
      </c>
      <c r="P118" s="201">
        <v>1415</v>
      </c>
    </row>
    <row r="119" spans="1:16">
      <c r="A119" t="s">
        <v>176</v>
      </c>
      <c r="B119" t="s">
        <v>622</v>
      </c>
      <c r="C119" t="s">
        <v>176</v>
      </c>
      <c r="E119" s="200">
        <v>488</v>
      </c>
      <c r="F119" s="200">
        <v>540</v>
      </c>
      <c r="G119" s="200">
        <v>648</v>
      </c>
      <c r="H119" s="200">
        <v>749</v>
      </c>
      <c r="I119" s="200">
        <v>836</v>
      </c>
      <c r="J119" s="201">
        <v>922</v>
      </c>
      <c r="K119" s="200">
        <v>488</v>
      </c>
      <c r="L119" s="200">
        <v>543</v>
      </c>
      <c r="M119" s="200">
        <v>690</v>
      </c>
      <c r="N119" s="200">
        <v>875</v>
      </c>
      <c r="O119" s="200">
        <v>922</v>
      </c>
      <c r="P119" s="201">
        <v>1060</v>
      </c>
    </row>
    <row r="120" spans="1:16">
      <c r="A120" s="144" t="s">
        <v>75</v>
      </c>
      <c r="B120" s="144" t="s">
        <v>625</v>
      </c>
      <c r="C120" s="144" t="s">
        <v>75</v>
      </c>
      <c r="D120" s="144"/>
      <c r="E120" s="200">
        <v>520</v>
      </c>
      <c r="F120" s="200">
        <v>557</v>
      </c>
      <c r="G120" s="200">
        <v>668</v>
      </c>
      <c r="H120" s="200">
        <v>772</v>
      </c>
      <c r="I120" s="200">
        <v>862</v>
      </c>
      <c r="J120" s="201">
        <v>951</v>
      </c>
      <c r="K120" s="200">
        <v>527</v>
      </c>
      <c r="L120" s="200">
        <v>615</v>
      </c>
      <c r="M120" s="200">
        <v>821</v>
      </c>
      <c r="N120" s="200">
        <v>970</v>
      </c>
      <c r="O120" s="200">
        <v>1063</v>
      </c>
      <c r="P120" s="201">
        <v>1154</v>
      </c>
    </row>
    <row r="121" spans="1:16">
      <c r="A121" t="s">
        <v>177</v>
      </c>
      <c r="B121" t="s">
        <v>628</v>
      </c>
      <c r="C121" t="s">
        <v>177</v>
      </c>
      <c r="E121" s="200">
        <v>536</v>
      </c>
      <c r="F121" s="200">
        <v>574</v>
      </c>
      <c r="G121" s="200">
        <v>688</v>
      </c>
      <c r="H121" s="200">
        <v>795</v>
      </c>
      <c r="I121" s="200">
        <v>887</v>
      </c>
      <c r="J121" s="201">
        <v>979</v>
      </c>
      <c r="K121" s="200">
        <v>558</v>
      </c>
      <c r="L121" s="200">
        <v>665</v>
      </c>
      <c r="M121" s="200">
        <v>788</v>
      </c>
      <c r="N121" s="200">
        <v>981</v>
      </c>
      <c r="O121" s="200">
        <v>1096</v>
      </c>
      <c r="P121" s="201">
        <v>1191</v>
      </c>
    </row>
    <row r="122" spans="1:16">
      <c r="A122" t="s">
        <v>178</v>
      </c>
      <c r="B122" t="s">
        <v>631</v>
      </c>
      <c r="C122" t="s">
        <v>178</v>
      </c>
      <c r="E122" s="200">
        <v>430</v>
      </c>
      <c r="F122" s="200">
        <v>567</v>
      </c>
      <c r="G122" s="200">
        <v>717</v>
      </c>
      <c r="H122" s="200">
        <v>828</v>
      </c>
      <c r="I122" s="200">
        <v>923</v>
      </c>
      <c r="J122" s="201">
        <v>1019</v>
      </c>
      <c r="K122" s="200">
        <v>430</v>
      </c>
      <c r="L122" s="200">
        <v>567</v>
      </c>
      <c r="M122" s="200">
        <v>722</v>
      </c>
      <c r="N122" s="200">
        <v>979</v>
      </c>
      <c r="O122" s="200">
        <v>1215</v>
      </c>
      <c r="P122" s="201">
        <v>1322</v>
      </c>
    </row>
    <row r="123" spans="1:16">
      <c r="A123" t="s">
        <v>179</v>
      </c>
      <c r="B123" t="s">
        <v>634</v>
      </c>
      <c r="C123" t="s">
        <v>179</v>
      </c>
      <c r="E123" s="200">
        <v>458</v>
      </c>
      <c r="F123" s="200">
        <v>491</v>
      </c>
      <c r="G123" s="200">
        <v>590</v>
      </c>
      <c r="H123" s="200">
        <v>681</v>
      </c>
      <c r="I123" s="200">
        <v>760</v>
      </c>
      <c r="J123" s="201">
        <v>838</v>
      </c>
      <c r="K123" s="200">
        <v>507</v>
      </c>
      <c r="L123" s="200">
        <v>557</v>
      </c>
      <c r="M123" s="200">
        <v>716</v>
      </c>
      <c r="N123" s="200">
        <v>865</v>
      </c>
      <c r="O123" s="200">
        <v>945</v>
      </c>
      <c r="P123" s="201">
        <v>1024</v>
      </c>
    </row>
    <row r="124" spans="1:16">
      <c r="A124" t="s">
        <v>180</v>
      </c>
      <c r="B124" t="s">
        <v>637</v>
      </c>
      <c r="C124" t="s">
        <v>180</v>
      </c>
      <c r="E124" s="200">
        <v>455</v>
      </c>
      <c r="F124" s="200">
        <v>519</v>
      </c>
      <c r="G124" s="200">
        <v>622</v>
      </c>
      <c r="H124" s="200">
        <v>719</v>
      </c>
      <c r="I124" s="200">
        <v>802</v>
      </c>
      <c r="J124" s="201">
        <v>885</v>
      </c>
      <c r="K124" s="200">
        <v>455</v>
      </c>
      <c r="L124" s="200">
        <v>542</v>
      </c>
      <c r="M124" s="200">
        <v>643</v>
      </c>
      <c r="N124" s="200">
        <v>857</v>
      </c>
      <c r="O124" s="200">
        <v>933</v>
      </c>
      <c r="P124" s="201">
        <v>1073</v>
      </c>
    </row>
    <row r="125" spans="1:16">
      <c r="A125" s="144" t="s">
        <v>31</v>
      </c>
      <c r="B125" s="144" t="s">
        <v>639</v>
      </c>
      <c r="C125" s="144" t="s">
        <v>31</v>
      </c>
      <c r="D125" s="144"/>
      <c r="E125" s="200">
        <v>487</v>
      </c>
      <c r="F125" s="200">
        <v>539</v>
      </c>
      <c r="G125" s="200">
        <v>647</v>
      </c>
      <c r="H125" s="200">
        <v>747</v>
      </c>
      <c r="I125" s="200">
        <v>833</v>
      </c>
      <c r="J125" s="201">
        <v>920</v>
      </c>
      <c r="K125" s="200">
        <v>487</v>
      </c>
      <c r="L125" s="200">
        <v>610</v>
      </c>
      <c r="M125" s="200">
        <v>757</v>
      </c>
      <c r="N125" s="200">
        <v>939</v>
      </c>
      <c r="O125" s="200">
        <v>1012</v>
      </c>
      <c r="P125" s="201">
        <v>1116</v>
      </c>
    </row>
    <row r="126" spans="1:16">
      <c r="A126" t="s">
        <v>181</v>
      </c>
      <c r="B126" t="s">
        <v>642</v>
      </c>
      <c r="C126" t="s">
        <v>181</v>
      </c>
      <c r="E126" s="200">
        <v>455</v>
      </c>
      <c r="F126" s="200">
        <v>491</v>
      </c>
      <c r="G126" s="200">
        <v>590</v>
      </c>
      <c r="H126" s="200">
        <v>681</v>
      </c>
      <c r="I126" s="200">
        <v>760</v>
      </c>
      <c r="J126" s="201">
        <v>838</v>
      </c>
      <c r="K126" s="200">
        <v>455</v>
      </c>
      <c r="L126" s="200">
        <v>542</v>
      </c>
      <c r="M126" s="200">
        <v>643</v>
      </c>
      <c r="N126" s="200">
        <v>816</v>
      </c>
      <c r="O126" s="200">
        <v>933</v>
      </c>
      <c r="P126" s="201">
        <v>1024</v>
      </c>
    </row>
    <row r="127" spans="1:16">
      <c r="A127" t="s">
        <v>182</v>
      </c>
      <c r="B127" t="s">
        <v>645</v>
      </c>
      <c r="C127" t="s">
        <v>182</v>
      </c>
      <c r="E127" s="200">
        <v>458</v>
      </c>
      <c r="F127" s="200">
        <v>491</v>
      </c>
      <c r="G127" s="200">
        <v>590</v>
      </c>
      <c r="H127" s="200">
        <v>681</v>
      </c>
      <c r="I127" s="200">
        <v>760</v>
      </c>
      <c r="J127" s="201">
        <v>838</v>
      </c>
      <c r="K127" s="200">
        <v>508</v>
      </c>
      <c r="L127" s="200">
        <v>550</v>
      </c>
      <c r="M127" s="200">
        <v>717</v>
      </c>
      <c r="N127" s="200">
        <v>865</v>
      </c>
      <c r="O127" s="200">
        <v>945</v>
      </c>
      <c r="P127" s="201">
        <v>1024</v>
      </c>
    </row>
    <row r="128" spans="1:16">
      <c r="A128" s="144" t="s">
        <v>46</v>
      </c>
      <c r="B128" s="144" t="s">
        <v>648</v>
      </c>
      <c r="C128" s="144" t="s">
        <v>46</v>
      </c>
      <c r="D128" s="144"/>
      <c r="E128" s="200">
        <v>610</v>
      </c>
      <c r="F128" s="200">
        <v>653</v>
      </c>
      <c r="G128" s="200">
        <v>785</v>
      </c>
      <c r="H128" s="200">
        <v>906</v>
      </c>
      <c r="I128" s="200">
        <v>1011</v>
      </c>
      <c r="J128" s="201">
        <v>1116</v>
      </c>
      <c r="K128" s="200">
        <v>610</v>
      </c>
      <c r="L128" s="200">
        <v>690</v>
      </c>
      <c r="M128" s="200">
        <v>893</v>
      </c>
      <c r="N128" s="200">
        <v>1143</v>
      </c>
      <c r="O128" s="200">
        <v>1255</v>
      </c>
      <c r="P128" s="201">
        <v>1367</v>
      </c>
    </row>
    <row r="129" spans="1:16">
      <c r="A129" s="144" t="s">
        <v>18</v>
      </c>
      <c r="B129" s="144" t="s">
        <v>650</v>
      </c>
      <c r="C129" s="144" t="s">
        <v>18</v>
      </c>
      <c r="D129" s="144"/>
      <c r="E129" s="200">
        <v>487</v>
      </c>
      <c r="F129" s="200">
        <v>521</v>
      </c>
      <c r="G129" s="200">
        <v>626</v>
      </c>
      <c r="H129" s="200">
        <v>723</v>
      </c>
      <c r="I129" s="200">
        <v>806</v>
      </c>
      <c r="J129" s="201">
        <v>890</v>
      </c>
      <c r="K129" s="200">
        <v>567</v>
      </c>
      <c r="L129" s="200">
        <v>651</v>
      </c>
      <c r="M129" s="200">
        <v>792</v>
      </c>
      <c r="N129" s="200">
        <v>906</v>
      </c>
      <c r="O129" s="200">
        <v>991</v>
      </c>
      <c r="P129" s="201">
        <v>1076</v>
      </c>
    </row>
    <row r="130" spans="1:16">
      <c r="A130" t="s">
        <v>183</v>
      </c>
      <c r="B130" t="s">
        <v>653</v>
      </c>
      <c r="C130" t="s">
        <v>183</v>
      </c>
      <c r="E130" s="200">
        <v>467</v>
      </c>
      <c r="F130" s="200">
        <v>501</v>
      </c>
      <c r="G130" s="200">
        <v>601</v>
      </c>
      <c r="H130" s="200">
        <v>694</v>
      </c>
      <c r="I130" s="200">
        <v>775</v>
      </c>
      <c r="J130" s="201">
        <v>855</v>
      </c>
      <c r="K130" s="200">
        <v>519</v>
      </c>
      <c r="L130" s="200">
        <v>542</v>
      </c>
      <c r="M130" s="200">
        <v>643</v>
      </c>
      <c r="N130" s="200">
        <v>922</v>
      </c>
      <c r="O130" s="200">
        <v>1009</v>
      </c>
      <c r="P130" s="201">
        <v>1095</v>
      </c>
    </row>
    <row r="131" spans="1:16">
      <c r="A131" s="144" t="s">
        <v>47</v>
      </c>
      <c r="B131" s="144" t="s">
        <v>655</v>
      </c>
      <c r="C131" s="144" t="s">
        <v>47</v>
      </c>
      <c r="D131" s="144"/>
      <c r="E131" s="200">
        <v>607</v>
      </c>
      <c r="F131" s="200">
        <v>660</v>
      </c>
      <c r="G131" s="200">
        <v>792</v>
      </c>
      <c r="H131" s="200">
        <v>915</v>
      </c>
      <c r="I131" s="200">
        <v>1021</v>
      </c>
      <c r="J131" s="201">
        <v>1126</v>
      </c>
      <c r="K131" s="200">
        <v>607</v>
      </c>
      <c r="L131" s="200">
        <v>728</v>
      </c>
      <c r="M131" s="200">
        <v>921</v>
      </c>
      <c r="N131" s="200">
        <v>1182</v>
      </c>
      <c r="O131" s="200">
        <v>1299</v>
      </c>
      <c r="P131" s="201">
        <v>1415</v>
      </c>
    </row>
    <row r="132" spans="1:16">
      <c r="A132" s="144" t="s">
        <v>184</v>
      </c>
      <c r="B132" s="144" t="s">
        <v>658</v>
      </c>
      <c r="C132" s="144" t="s">
        <v>184</v>
      </c>
      <c r="D132" s="144"/>
      <c r="E132" s="200">
        <v>591</v>
      </c>
      <c r="F132" s="200">
        <v>789</v>
      </c>
      <c r="G132" s="200">
        <v>936</v>
      </c>
      <c r="H132" s="200">
        <v>1158</v>
      </c>
      <c r="I132" s="200">
        <v>1292</v>
      </c>
      <c r="J132" s="201">
        <v>1426</v>
      </c>
      <c r="K132" s="200">
        <v>591</v>
      </c>
      <c r="L132" s="200">
        <v>789</v>
      </c>
      <c r="M132" s="200">
        <v>936</v>
      </c>
      <c r="N132" s="200">
        <v>1379</v>
      </c>
      <c r="O132" s="200">
        <v>1658</v>
      </c>
      <c r="P132" s="201">
        <v>1834</v>
      </c>
    </row>
    <row r="133" spans="1:16">
      <c r="A133" t="s">
        <v>185</v>
      </c>
      <c r="B133" t="s">
        <v>661</v>
      </c>
      <c r="C133" t="s">
        <v>185</v>
      </c>
      <c r="E133" s="200">
        <v>455</v>
      </c>
      <c r="F133" s="200">
        <v>500</v>
      </c>
      <c r="G133" s="200">
        <v>643</v>
      </c>
      <c r="H133" s="200">
        <v>746</v>
      </c>
      <c r="I133" s="200">
        <v>832</v>
      </c>
      <c r="J133" s="201">
        <v>918</v>
      </c>
      <c r="K133" s="200">
        <v>455</v>
      </c>
      <c r="L133" s="200">
        <v>500</v>
      </c>
      <c r="M133" s="200">
        <v>643</v>
      </c>
      <c r="N133" s="200">
        <v>857</v>
      </c>
      <c r="O133" s="200">
        <v>933</v>
      </c>
      <c r="P133" s="201">
        <v>1073</v>
      </c>
    </row>
    <row r="134" spans="1:16">
      <c r="A134" t="s">
        <v>186</v>
      </c>
      <c r="B134" t="s">
        <v>664</v>
      </c>
      <c r="C134" t="s">
        <v>186</v>
      </c>
      <c r="E134" s="200">
        <v>455</v>
      </c>
      <c r="F134" s="200">
        <v>500</v>
      </c>
      <c r="G134" s="200">
        <v>627</v>
      </c>
      <c r="H134" s="200">
        <v>724</v>
      </c>
      <c r="I134" s="200">
        <v>808</v>
      </c>
      <c r="J134" s="201">
        <v>891</v>
      </c>
      <c r="K134" s="200">
        <v>455</v>
      </c>
      <c r="L134" s="200">
        <v>500</v>
      </c>
      <c r="M134" s="200">
        <v>643</v>
      </c>
      <c r="N134" s="200">
        <v>801</v>
      </c>
      <c r="O134" s="200">
        <v>933</v>
      </c>
      <c r="P134" s="201">
        <v>1073</v>
      </c>
    </row>
    <row r="135" spans="1:16">
      <c r="A135" t="s">
        <v>187</v>
      </c>
      <c r="B135" t="s">
        <v>667</v>
      </c>
      <c r="C135" t="s">
        <v>187</v>
      </c>
      <c r="E135" s="200">
        <v>522</v>
      </c>
      <c r="F135" s="200">
        <v>559</v>
      </c>
      <c r="G135" s="200">
        <v>671</v>
      </c>
      <c r="H135" s="200">
        <v>775</v>
      </c>
      <c r="I135" s="200">
        <v>865</v>
      </c>
      <c r="J135" s="201">
        <v>954</v>
      </c>
      <c r="K135" s="200">
        <v>626</v>
      </c>
      <c r="L135" s="200">
        <v>630</v>
      </c>
      <c r="M135" s="200">
        <v>797</v>
      </c>
      <c r="N135" s="200">
        <v>1012</v>
      </c>
      <c r="O135" s="200">
        <v>1109</v>
      </c>
      <c r="P135" s="201">
        <v>1205</v>
      </c>
    </row>
    <row r="136" spans="1:16">
      <c r="A136" t="s">
        <v>188</v>
      </c>
      <c r="B136" t="s">
        <v>670</v>
      </c>
      <c r="C136" t="s">
        <v>188</v>
      </c>
      <c r="E136" s="200">
        <v>455</v>
      </c>
      <c r="F136" s="200">
        <v>475</v>
      </c>
      <c r="G136" s="200">
        <v>612</v>
      </c>
      <c r="H136" s="200">
        <v>707</v>
      </c>
      <c r="I136" s="200">
        <v>790</v>
      </c>
      <c r="J136" s="201">
        <v>871</v>
      </c>
      <c r="K136" s="200">
        <v>455</v>
      </c>
      <c r="L136" s="200">
        <v>475</v>
      </c>
      <c r="M136" s="200">
        <v>643</v>
      </c>
      <c r="N136" s="200">
        <v>801</v>
      </c>
      <c r="O136" s="200">
        <v>859</v>
      </c>
      <c r="P136" s="201">
        <v>988</v>
      </c>
    </row>
    <row r="137" spans="1:16">
      <c r="A137" t="s">
        <v>189</v>
      </c>
      <c r="B137" t="s">
        <v>673</v>
      </c>
      <c r="C137" t="s">
        <v>189</v>
      </c>
      <c r="E137" s="200">
        <v>461</v>
      </c>
      <c r="F137" s="200">
        <v>506</v>
      </c>
      <c r="G137" s="200">
        <v>651</v>
      </c>
      <c r="H137" s="200">
        <v>777</v>
      </c>
      <c r="I137" s="200">
        <v>867</v>
      </c>
      <c r="J137" s="201">
        <v>957</v>
      </c>
      <c r="K137" s="200">
        <v>461</v>
      </c>
      <c r="L137" s="200">
        <v>506</v>
      </c>
      <c r="M137" s="200">
        <v>651</v>
      </c>
      <c r="N137" s="200">
        <v>811</v>
      </c>
      <c r="O137" s="200">
        <v>944</v>
      </c>
      <c r="P137" s="201">
        <v>1086</v>
      </c>
    </row>
    <row r="138" spans="1:16">
      <c r="A138" t="s">
        <v>190</v>
      </c>
      <c r="B138" t="s">
        <v>676</v>
      </c>
      <c r="C138" t="s">
        <v>190</v>
      </c>
      <c r="E138" s="200">
        <v>455</v>
      </c>
      <c r="F138" s="200">
        <v>491</v>
      </c>
      <c r="G138" s="200">
        <v>590</v>
      </c>
      <c r="H138" s="200">
        <v>681</v>
      </c>
      <c r="I138" s="200">
        <v>760</v>
      </c>
      <c r="J138" s="201">
        <v>838</v>
      </c>
      <c r="K138" s="200">
        <v>455</v>
      </c>
      <c r="L138" s="200">
        <v>492</v>
      </c>
      <c r="M138" s="200">
        <v>643</v>
      </c>
      <c r="N138" s="200">
        <v>865</v>
      </c>
      <c r="O138" s="200">
        <v>945</v>
      </c>
      <c r="P138" s="201">
        <v>1024</v>
      </c>
    </row>
    <row r="139" spans="1:16">
      <c r="A139" t="s">
        <v>192</v>
      </c>
      <c r="B139" t="s">
        <v>679</v>
      </c>
      <c r="C139" t="s">
        <v>192</v>
      </c>
      <c r="E139" s="200">
        <v>458</v>
      </c>
      <c r="F139" s="200">
        <v>491</v>
      </c>
      <c r="G139" s="200">
        <v>590</v>
      </c>
      <c r="H139" s="200">
        <v>681</v>
      </c>
      <c r="I139" s="200">
        <v>760</v>
      </c>
      <c r="J139" s="201">
        <v>838</v>
      </c>
      <c r="K139" s="200">
        <v>519</v>
      </c>
      <c r="L139" s="200">
        <v>523</v>
      </c>
      <c r="M139" s="200">
        <v>707</v>
      </c>
      <c r="N139" s="200">
        <v>871</v>
      </c>
      <c r="O139" s="200">
        <v>953</v>
      </c>
      <c r="P139" s="201">
        <v>1032</v>
      </c>
    </row>
    <row r="140" spans="1:16">
      <c r="A140" t="s">
        <v>193</v>
      </c>
      <c r="B140" t="s">
        <v>682</v>
      </c>
      <c r="C140" t="s">
        <v>193</v>
      </c>
      <c r="E140" s="200">
        <v>455</v>
      </c>
      <c r="F140" s="200">
        <v>491</v>
      </c>
      <c r="G140" s="200">
        <v>590</v>
      </c>
      <c r="H140" s="200">
        <v>681</v>
      </c>
      <c r="I140" s="200">
        <v>760</v>
      </c>
      <c r="J140" s="201">
        <v>838</v>
      </c>
      <c r="K140" s="200">
        <v>455</v>
      </c>
      <c r="L140" s="200">
        <v>500</v>
      </c>
      <c r="M140" s="200">
        <v>643</v>
      </c>
      <c r="N140" s="200">
        <v>801</v>
      </c>
      <c r="O140" s="200">
        <v>859</v>
      </c>
      <c r="P140" s="201">
        <v>988</v>
      </c>
    </row>
    <row r="141" spans="1:16">
      <c r="A141" t="s">
        <v>194</v>
      </c>
      <c r="B141" t="s">
        <v>694</v>
      </c>
      <c r="C141" t="s">
        <v>194</v>
      </c>
      <c r="E141" s="200">
        <v>455</v>
      </c>
      <c r="F141" s="200">
        <v>492</v>
      </c>
      <c r="G141" s="200">
        <v>591</v>
      </c>
      <c r="H141" s="200">
        <v>682</v>
      </c>
      <c r="I141" s="200">
        <v>761</v>
      </c>
      <c r="J141" s="201">
        <v>840</v>
      </c>
      <c r="K141" s="200">
        <v>455</v>
      </c>
      <c r="L141" s="200">
        <v>542</v>
      </c>
      <c r="M141" s="200">
        <v>643</v>
      </c>
      <c r="N141" s="200">
        <v>906</v>
      </c>
      <c r="O141" s="200">
        <v>991</v>
      </c>
      <c r="P141" s="201">
        <v>1076</v>
      </c>
    </row>
    <row r="142" spans="1:16">
      <c r="A142" t="s">
        <v>196</v>
      </c>
      <c r="B142" t="s">
        <v>685</v>
      </c>
      <c r="C142" t="s">
        <v>196</v>
      </c>
      <c r="E142" s="200">
        <v>455</v>
      </c>
      <c r="F142" s="200">
        <v>491</v>
      </c>
      <c r="G142" s="200">
        <v>590</v>
      </c>
      <c r="H142" s="200">
        <v>681</v>
      </c>
      <c r="I142" s="200">
        <v>760</v>
      </c>
      <c r="J142" s="201">
        <v>838</v>
      </c>
      <c r="K142" s="200">
        <v>455</v>
      </c>
      <c r="L142" s="200">
        <v>542</v>
      </c>
      <c r="M142" s="200">
        <v>643</v>
      </c>
      <c r="N142" s="200">
        <v>859</v>
      </c>
      <c r="O142" s="200">
        <v>945</v>
      </c>
      <c r="P142" s="201">
        <v>1024</v>
      </c>
    </row>
    <row r="143" spans="1:16">
      <c r="A143" t="s">
        <v>197</v>
      </c>
      <c r="B143" t="s">
        <v>688</v>
      </c>
      <c r="C143" t="s">
        <v>197</v>
      </c>
      <c r="E143" s="200">
        <v>474</v>
      </c>
      <c r="F143" s="200">
        <v>547</v>
      </c>
      <c r="G143" s="200">
        <v>648</v>
      </c>
      <c r="H143" s="200">
        <v>781</v>
      </c>
      <c r="I143" s="200">
        <v>872</v>
      </c>
      <c r="J143" s="201">
        <v>962</v>
      </c>
      <c r="K143" s="200">
        <v>474</v>
      </c>
      <c r="L143" s="200">
        <v>547</v>
      </c>
      <c r="M143" s="200">
        <v>648</v>
      </c>
      <c r="N143" s="200">
        <v>955</v>
      </c>
      <c r="O143" s="200">
        <v>1067</v>
      </c>
      <c r="P143" s="201">
        <v>1220</v>
      </c>
    </row>
    <row r="144" spans="1:16">
      <c r="A144" s="144" t="s">
        <v>198</v>
      </c>
      <c r="B144" s="144" t="s">
        <v>691</v>
      </c>
      <c r="C144" s="144" t="s">
        <v>198</v>
      </c>
      <c r="D144" s="144"/>
      <c r="E144" s="200">
        <v>457</v>
      </c>
      <c r="F144" s="200">
        <v>477</v>
      </c>
      <c r="G144" s="200">
        <v>590</v>
      </c>
      <c r="H144" s="200">
        <v>681</v>
      </c>
      <c r="I144" s="200">
        <v>760</v>
      </c>
      <c r="J144" s="201">
        <v>838</v>
      </c>
      <c r="K144" s="200">
        <v>457</v>
      </c>
      <c r="L144" s="200">
        <v>477</v>
      </c>
      <c r="M144" s="200">
        <v>646</v>
      </c>
      <c r="N144" s="200">
        <v>865</v>
      </c>
      <c r="O144" s="200">
        <v>945</v>
      </c>
      <c r="P144" s="201">
        <v>1024</v>
      </c>
    </row>
    <row r="145" spans="1:16">
      <c r="A145" t="s">
        <v>199</v>
      </c>
      <c r="B145" t="s">
        <v>697</v>
      </c>
      <c r="C145" t="s">
        <v>199</v>
      </c>
      <c r="E145" s="200">
        <v>408</v>
      </c>
      <c r="F145" s="200">
        <v>475</v>
      </c>
      <c r="G145" s="200">
        <v>637</v>
      </c>
      <c r="H145" s="200">
        <v>736</v>
      </c>
      <c r="I145" s="200">
        <v>821</v>
      </c>
      <c r="J145" s="201">
        <v>906</v>
      </c>
      <c r="K145" s="200">
        <v>408</v>
      </c>
      <c r="L145" s="200">
        <v>475</v>
      </c>
      <c r="M145" s="200">
        <v>643</v>
      </c>
      <c r="N145" s="200">
        <v>923</v>
      </c>
      <c r="O145" s="200">
        <v>933</v>
      </c>
      <c r="P145" s="201">
        <v>1073</v>
      </c>
    </row>
    <row r="146" spans="1:16">
      <c r="A146" t="s">
        <v>200</v>
      </c>
      <c r="B146" t="s">
        <v>700</v>
      </c>
      <c r="C146" t="s">
        <v>200</v>
      </c>
      <c r="E146" s="200">
        <v>455</v>
      </c>
      <c r="F146" s="200">
        <v>542</v>
      </c>
      <c r="G146" s="200">
        <v>643</v>
      </c>
      <c r="H146" s="200">
        <v>853</v>
      </c>
      <c r="I146" s="200">
        <v>951</v>
      </c>
      <c r="J146" s="201">
        <v>1050</v>
      </c>
      <c r="K146" s="200">
        <v>455</v>
      </c>
      <c r="L146" s="200">
        <v>542</v>
      </c>
      <c r="M146" s="200">
        <v>643</v>
      </c>
      <c r="N146" s="200">
        <v>948</v>
      </c>
      <c r="O146" s="200">
        <v>951</v>
      </c>
      <c r="P146" s="201">
        <v>1094</v>
      </c>
    </row>
    <row r="147" spans="1:16">
      <c r="A147" t="s">
        <v>201</v>
      </c>
      <c r="B147" t="s">
        <v>703</v>
      </c>
      <c r="C147" t="s">
        <v>201</v>
      </c>
      <c r="E147" s="200">
        <v>455</v>
      </c>
      <c r="F147" s="200">
        <v>488</v>
      </c>
      <c r="G147" s="200">
        <v>643</v>
      </c>
      <c r="H147" s="200">
        <v>751</v>
      </c>
      <c r="I147" s="200">
        <v>838</v>
      </c>
      <c r="J147" s="201">
        <v>925</v>
      </c>
      <c r="K147" s="200">
        <v>455</v>
      </c>
      <c r="L147" s="200">
        <v>488</v>
      </c>
      <c r="M147" s="200">
        <v>643</v>
      </c>
      <c r="N147" s="200">
        <v>836</v>
      </c>
      <c r="O147" s="200">
        <v>1004</v>
      </c>
      <c r="P147" s="201">
        <v>1122</v>
      </c>
    </row>
    <row r="148" spans="1:16">
      <c r="A148" s="144" t="s">
        <v>56</v>
      </c>
      <c r="B148" s="144" t="s">
        <v>705</v>
      </c>
      <c r="C148" s="144" t="s">
        <v>56</v>
      </c>
      <c r="D148" s="144"/>
      <c r="E148" s="200">
        <v>599</v>
      </c>
      <c r="F148" s="200">
        <v>650</v>
      </c>
      <c r="G148" s="200">
        <v>780</v>
      </c>
      <c r="H148" s="200">
        <v>901</v>
      </c>
      <c r="I148" s="200">
        <v>1005</v>
      </c>
      <c r="J148" s="201">
        <v>1109</v>
      </c>
      <c r="K148" s="200">
        <v>599</v>
      </c>
      <c r="L148" s="200">
        <v>721</v>
      </c>
      <c r="M148" s="200">
        <v>890</v>
      </c>
      <c r="N148" s="200">
        <v>1159</v>
      </c>
      <c r="O148" s="200">
        <v>1273</v>
      </c>
      <c r="P148" s="201">
        <v>1386</v>
      </c>
    </row>
    <row r="149" spans="1:16">
      <c r="A149" t="s">
        <v>202</v>
      </c>
      <c r="B149" t="s">
        <v>708</v>
      </c>
      <c r="C149" t="s">
        <v>202</v>
      </c>
      <c r="E149" s="200">
        <v>495</v>
      </c>
      <c r="F149" s="200">
        <v>530</v>
      </c>
      <c r="G149" s="200">
        <v>636</v>
      </c>
      <c r="H149" s="200">
        <v>735</v>
      </c>
      <c r="I149" s="200">
        <v>820</v>
      </c>
      <c r="J149" s="201">
        <v>904</v>
      </c>
      <c r="K149" s="200">
        <v>535</v>
      </c>
      <c r="L149" s="200">
        <v>568</v>
      </c>
      <c r="M149" s="200">
        <v>755</v>
      </c>
      <c r="N149" s="200">
        <v>960</v>
      </c>
      <c r="O149" s="200">
        <v>1051</v>
      </c>
      <c r="P149" s="201">
        <v>1141</v>
      </c>
    </row>
    <row r="150" spans="1:16">
      <c r="A150" t="s">
        <v>203</v>
      </c>
      <c r="B150" t="s">
        <v>711</v>
      </c>
      <c r="C150" t="s">
        <v>203</v>
      </c>
      <c r="E150" s="200">
        <v>455</v>
      </c>
      <c r="F150" s="200">
        <v>475</v>
      </c>
      <c r="G150" s="200">
        <v>643</v>
      </c>
      <c r="H150" s="200">
        <v>801</v>
      </c>
      <c r="I150" s="200">
        <v>859</v>
      </c>
      <c r="J150" s="201">
        <v>988</v>
      </c>
      <c r="K150" s="200">
        <v>455</v>
      </c>
      <c r="L150" s="200">
        <v>475</v>
      </c>
      <c r="M150" s="200">
        <v>643</v>
      </c>
      <c r="N150" s="200">
        <v>801</v>
      </c>
      <c r="O150" s="200">
        <v>859</v>
      </c>
      <c r="P150" s="201">
        <v>988</v>
      </c>
    </row>
    <row r="151" spans="1:16">
      <c r="A151" t="s">
        <v>204</v>
      </c>
      <c r="B151" t="s">
        <v>714</v>
      </c>
      <c r="C151" t="s">
        <v>204</v>
      </c>
      <c r="E151" s="200">
        <v>455</v>
      </c>
      <c r="F151" s="200">
        <v>510</v>
      </c>
      <c r="G151" s="200">
        <v>611</v>
      </c>
      <c r="H151" s="200">
        <v>706</v>
      </c>
      <c r="I151" s="200">
        <v>787</v>
      </c>
      <c r="J151" s="201">
        <v>869</v>
      </c>
      <c r="K151" s="200">
        <v>455</v>
      </c>
      <c r="L151" s="200">
        <v>542</v>
      </c>
      <c r="M151" s="200">
        <v>643</v>
      </c>
      <c r="N151" s="200">
        <v>801</v>
      </c>
      <c r="O151" s="200">
        <v>859</v>
      </c>
      <c r="P151" s="201">
        <v>988</v>
      </c>
    </row>
    <row r="152" spans="1:16">
      <c r="A152" t="s">
        <v>205</v>
      </c>
      <c r="B152" t="s">
        <v>717</v>
      </c>
      <c r="C152" t="s">
        <v>205</v>
      </c>
      <c r="E152" s="200">
        <v>481</v>
      </c>
      <c r="F152" s="200">
        <v>502</v>
      </c>
      <c r="G152" s="200">
        <v>679</v>
      </c>
      <c r="H152" s="200">
        <v>803</v>
      </c>
      <c r="I152" s="200">
        <v>896</v>
      </c>
      <c r="J152" s="201">
        <v>989</v>
      </c>
      <c r="K152" s="200">
        <v>481</v>
      </c>
      <c r="L152" s="200">
        <v>502</v>
      </c>
      <c r="M152" s="200">
        <v>679</v>
      </c>
      <c r="N152" s="200">
        <v>1001</v>
      </c>
      <c r="O152" s="200">
        <v>1004</v>
      </c>
      <c r="P152" s="201">
        <v>1155</v>
      </c>
    </row>
    <row r="153" spans="1:16">
      <c r="A153" t="s">
        <v>206</v>
      </c>
      <c r="B153" t="s">
        <v>720</v>
      </c>
      <c r="C153" t="s">
        <v>206</v>
      </c>
      <c r="E153" s="200">
        <v>461</v>
      </c>
      <c r="F153" s="200">
        <v>506</v>
      </c>
      <c r="G153" s="200">
        <v>651</v>
      </c>
      <c r="H153" s="200">
        <v>868</v>
      </c>
      <c r="I153" s="200">
        <v>944</v>
      </c>
      <c r="J153" s="201">
        <v>1086</v>
      </c>
      <c r="K153" s="200">
        <v>461</v>
      </c>
      <c r="L153" s="200">
        <v>506</v>
      </c>
      <c r="M153" s="200">
        <v>651</v>
      </c>
      <c r="N153" s="200">
        <v>868</v>
      </c>
      <c r="O153" s="200">
        <v>944</v>
      </c>
      <c r="P153" s="201">
        <v>1086</v>
      </c>
    </row>
    <row r="154" spans="1:16">
      <c r="A154" s="144" t="s">
        <v>68</v>
      </c>
      <c r="B154" s="144" t="s">
        <v>722</v>
      </c>
      <c r="C154" s="144" t="s">
        <v>68</v>
      </c>
      <c r="D154" s="144"/>
      <c r="E154" s="200">
        <v>494</v>
      </c>
      <c r="F154" s="200">
        <v>553</v>
      </c>
      <c r="G154" s="200">
        <v>663</v>
      </c>
      <c r="H154" s="200">
        <v>766</v>
      </c>
      <c r="I154" s="200">
        <v>855</v>
      </c>
      <c r="J154" s="201">
        <v>943</v>
      </c>
      <c r="K154" s="200">
        <v>494</v>
      </c>
      <c r="L154" s="200">
        <v>575</v>
      </c>
      <c r="M154" s="200">
        <v>756</v>
      </c>
      <c r="N154" s="200">
        <v>1020</v>
      </c>
      <c r="O154" s="200">
        <v>1119</v>
      </c>
      <c r="P154" s="201">
        <v>1216</v>
      </c>
    </row>
    <row r="155" spans="1:16">
      <c r="A155" t="s">
        <v>207</v>
      </c>
      <c r="B155" t="s">
        <v>725</v>
      </c>
      <c r="C155" t="s">
        <v>207</v>
      </c>
      <c r="E155" s="200">
        <v>455</v>
      </c>
      <c r="F155" s="200">
        <v>501</v>
      </c>
      <c r="G155" s="200">
        <v>602</v>
      </c>
      <c r="H155" s="200">
        <v>695</v>
      </c>
      <c r="I155" s="200">
        <v>776</v>
      </c>
      <c r="J155" s="201">
        <v>856</v>
      </c>
      <c r="K155" s="200">
        <v>455</v>
      </c>
      <c r="L155" s="200">
        <v>542</v>
      </c>
      <c r="M155" s="200">
        <v>643</v>
      </c>
      <c r="N155" s="200">
        <v>890</v>
      </c>
      <c r="O155" s="200">
        <v>951</v>
      </c>
      <c r="P155" s="201">
        <v>1056</v>
      </c>
    </row>
    <row r="156" spans="1:16">
      <c r="A156" t="s">
        <v>208</v>
      </c>
      <c r="B156" t="s">
        <v>737</v>
      </c>
      <c r="C156" t="s">
        <v>208</v>
      </c>
      <c r="E156" s="200">
        <v>455</v>
      </c>
      <c r="F156" s="200">
        <v>475</v>
      </c>
      <c r="G156" s="200">
        <v>590</v>
      </c>
      <c r="H156" s="200">
        <v>681</v>
      </c>
      <c r="I156" s="200">
        <v>760</v>
      </c>
      <c r="J156" s="201">
        <v>838</v>
      </c>
      <c r="K156" s="200">
        <v>455</v>
      </c>
      <c r="L156" s="200">
        <v>475</v>
      </c>
      <c r="M156" s="200">
        <v>643</v>
      </c>
      <c r="N156" s="200">
        <v>865</v>
      </c>
      <c r="O156" s="200">
        <v>938</v>
      </c>
      <c r="P156" s="201">
        <v>1024</v>
      </c>
    </row>
    <row r="157" spans="1:16">
      <c r="A157" t="s">
        <v>209</v>
      </c>
      <c r="B157" t="s">
        <v>740</v>
      </c>
      <c r="C157" t="s">
        <v>209</v>
      </c>
      <c r="E157" s="200">
        <v>478</v>
      </c>
      <c r="F157" s="200">
        <v>513</v>
      </c>
      <c r="G157" s="200">
        <v>616</v>
      </c>
      <c r="H157" s="200">
        <v>711</v>
      </c>
      <c r="I157" s="200">
        <v>793</v>
      </c>
      <c r="J157" s="201">
        <v>876</v>
      </c>
      <c r="K157" s="200">
        <v>482</v>
      </c>
      <c r="L157" s="200">
        <v>566</v>
      </c>
      <c r="M157" s="200">
        <v>766</v>
      </c>
      <c r="N157" s="200">
        <v>890</v>
      </c>
      <c r="O157" s="200">
        <v>974</v>
      </c>
      <c r="P157" s="201">
        <v>1056</v>
      </c>
    </row>
    <row r="158" spans="1:16">
      <c r="A158" t="s">
        <v>210</v>
      </c>
      <c r="B158" t="s">
        <v>743</v>
      </c>
      <c r="C158" t="s">
        <v>210</v>
      </c>
      <c r="E158" s="200">
        <v>461</v>
      </c>
      <c r="F158" s="200">
        <v>503</v>
      </c>
      <c r="G158" s="200">
        <v>605</v>
      </c>
      <c r="H158" s="200">
        <v>698</v>
      </c>
      <c r="I158" s="200">
        <v>778</v>
      </c>
      <c r="J158" s="201">
        <v>859</v>
      </c>
      <c r="K158" s="200">
        <v>461</v>
      </c>
      <c r="L158" s="200">
        <v>506</v>
      </c>
      <c r="M158" s="200">
        <v>651</v>
      </c>
      <c r="N158" s="200">
        <v>874</v>
      </c>
      <c r="O158" s="200">
        <v>955</v>
      </c>
      <c r="P158" s="201">
        <v>1036</v>
      </c>
    </row>
    <row r="159" spans="1:16">
      <c r="A159" t="s">
        <v>211</v>
      </c>
      <c r="B159" t="s">
        <v>746</v>
      </c>
      <c r="C159" t="s">
        <v>211</v>
      </c>
      <c r="E159" s="200">
        <v>455</v>
      </c>
      <c r="F159" s="200">
        <v>491</v>
      </c>
      <c r="G159" s="200">
        <v>590</v>
      </c>
      <c r="H159" s="200">
        <v>681</v>
      </c>
      <c r="I159" s="200">
        <v>760</v>
      </c>
      <c r="J159" s="201">
        <v>838</v>
      </c>
      <c r="K159" s="200">
        <v>455</v>
      </c>
      <c r="L159" s="200">
        <v>542</v>
      </c>
      <c r="M159" s="200">
        <v>643</v>
      </c>
      <c r="N159" s="200">
        <v>865</v>
      </c>
      <c r="O159" s="200">
        <v>945</v>
      </c>
      <c r="P159" s="201">
        <v>1024</v>
      </c>
    </row>
    <row r="160" spans="1:16">
      <c r="A160" t="s">
        <v>212</v>
      </c>
      <c r="B160" t="s">
        <v>749</v>
      </c>
      <c r="C160" t="s">
        <v>212</v>
      </c>
      <c r="E160" s="200">
        <v>455</v>
      </c>
      <c r="F160" s="200">
        <v>475</v>
      </c>
      <c r="G160" s="200">
        <v>590</v>
      </c>
      <c r="H160" s="200">
        <v>681</v>
      </c>
      <c r="I160" s="200">
        <v>760</v>
      </c>
      <c r="J160" s="201">
        <v>838</v>
      </c>
      <c r="K160" s="200">
        <v>455</v>
      </c>
      <c r="L160" s="200">
        <v>475</v>
      </c>
      <c r="M160" s="200">
        <v>643</v>
      </c>
      <c r="N160" s="200">
        <v>801</v>
      </c>
      <c r="O160" s="200">
        <v>933</v>
      </c>
      <c r="P160" s="201">
        <v>1024</v>
      </c>
    </row>
    <row r="161" spans="1:16">
      <c r="A161" t="s">
        <v>213</v>
      </c>
      <c r="B161" t="s">
        <v>752</v>
      </c>
      <c r="C161" t="s">
        <v>213</v>
      </c>
      <c r="E161" s="200">
        <v>455</v>
      </c>
      <c r="F161" s="200">
        <v>519</v>
      </c>
      <c r="G161" s="200">
        <v>622</v>
      </c>
      <c r="H161" s="200">
        <v>719</v>
      </c>
      <c r="I161" s="200">
        <v>802</v>
      </c>
      <c r="J161" s="201">
        <v>885</v>
      </c>
      <c r="K161" s="200">
        <v>455</v>
      </c>
      <c r="L161" s="200">
        <v>542</v>
      </c>
      <c r="M161" s="200">
        <v>643</v>
      </c>
      <c r="N161" s="200">
        <v>801</v>
      </c>
      <c r="O161" s="200">
        <v>933</v>
      </c>
      <c r="P161" s="201">
        <v>1072</v>
      </c>
    </row>
    <row r="162" spans="1:16">
      <c r="A162" t="s">
        <v>214</v>
      </c>
      <c r="B162" t="s">
        <v>728</v>
      </c>
      <c r="C162" t="s">
        <v>214</v>
      </c>
      <c r="E162" s="200">
        <v>455</v>
      </c>
      <c r="F162" s="200">
        <v>500</v>
      </c>
      <c r="G162" s="200">
        <v>643</v>
      </c>
      <c r="H162" s="200">
        <v>794</v>
      </c>
      <c r="I162" s="200">
        <v>886</v>
      </c>
      <c r="J162" s="201">
        <v>978</v>
      </c>
      <c r="K162" s="200">
        <v>455</v>
      </c>
      <c r="L162" s="200">
        <v>500</v>
      </c>
      <c r="M162" s="200">
        <v>643</v>
      </c>
      <c r="N162" s="200">
        <v>948</v>
      </c>
      <c r="O162" s="200">
        <v>951</v>
      </c>
      <c r="P162" s="201">
        <v>1094</v>
      </c>
    </row>
    <row r="163" spans="1:16">
      <c r="A163" s="144" t="s">
        <v>90</v>
      </c>
      <c r="B163" s="144" t="s">
        <v>731</v>
      </c>
      <c r="C163" s="144" t="s">
        <v>90</v>
      </c>
      <c r="D163" s="144"/>
      <c r="E163" s="200">
        <v>416</v>
      </c>
      <c r="F163" s="200">
        <v>503</v>
      </c>
      <c r="G163" s="200">
        <v>605</v>
      </c>
      <c r="H163" s="200">
        <v>698</v>
      </c>
      <c r="I163" s="200">
        <v>778</v>
      </c>
      <c r="J163" s="201">
        <v>859</v>
      </c>
      <c r="K163" s="200">
        <v>416</v>
      </c>
      <c r="L163" s="200">
        <v>517</v>
      </c>
      <c r="M163" s="200">
        <v>699</v>
      </c>
      <c r="N163" s="200">
        <v>910</v>
      </c>
      <c r="O163" s="200">
        <v>996</v>
      </c>
      <c r="P163" s="201">
        <v>1081</v>
      </c>
    </row>
    <row r="164" spans="1:16">
      <c r="A164" t="s">
        <v>215</v>
      </c>
      <c r="B164" t="s">
        <v>734</v>
      </c>
      <c r="C164" t="s">
        <v>215</v>
      </c>
      <c r="E164" s="200">
        <v>426</v>
      </c>
      <c r="F164" s="200">
        <v>491</v>
      </c>
      <c r="G164" s="200">
        <v>590</v>
      </c>
      <c r="H164" s="200">
        <v>681</v>
      </c>
      <c r="I164" s="200">
        <v>760</v>
      </c>
      <c r="J164" s="201">
        <v>838</v>
      </c>
      <c r="K164" s="200">
        <v>426</v>
      </c>
      <c r="L164" s="200">
        <v>542</v>
      </c>
      <c r="M164" s="200">
        <v>643</v>
      </c>
      <c r="N164" s="200">
        <v>865</v>
      </c>
      <c r="O164" s="200">
        <v>933</v>
      </c>
      <c r="P164" s="201">
        <v>1024</v>
      </c>
    </row>
    <row r="165" spans="1:16">
      <c r="A165" s="144" t="s">
        <v>216</v>
      </c>
      <c r="B165" s="144" t="s">
        <v>755</v>
      </c>
      <c r="C165" s="144" t="s">
        <v>216</v>
      </c>
      <c r="D165" s="144"/>
      <c r="E165" s="200">
        <v>459</v>
      </c>
      <c r="F165" s="200">
        <v>511</v>
      </c>
      <c r="G165" s="200">
        <v>692</v>
      </c>
      <c r="H165" s="200">
        <v>835</v>
      </c>
      <c r="I165" s="200">
        <v>931</v>
      </c>
      <c r="J165" s="201">
        <v>1028</v>
      </c>
      <c r="K165" s="200">
        <v>459</v>
      </c>
      <c r="L165" s="200">
        <v>511</v>
      </c>
      <c r="M165" s="200">
        <v>692</v>
      </c>
      <c r="N165" s="200">
        <v>885</v>
      </c>
      <c r="O165" s="200">
        <v>958</v>
      </c>
      <c r="P165" s="201">
        <v>1102</v>
      </c>
    </row>
    <row r="166" spans="1:16">
      <c r="A166" t="s">
        <v>217</v>
      </c>
      <c r="B166" t="s">
        <v>758</v>
      </c>
      <c r="C166" t="s">
        <v>217</v>
      </c>
      <c r="E166" s="200">
        <v>455</v>
      </c>
      <c r="F166" s="200">
        <v>479</v>
      </c>
      <c r="G166" s="200">
        <v>633</v>
      </c>
      <c r="H166" s="200">
        <v>732</v>
      </c>
      <c r="I166" s="200">
        <v>817</v>
      </c>
      <c r="J166" s="201">
        <v>901</v>
      </c>
      <c r="K166" s="200">
        <v>455</v>
      </c>
      <c r="L166" s="200">
        <v>479</v>
      </c>
      <c r="M166" s="200">
        <v>643</v>
      </c>
      <c r="N166" s="200">
        <v>872</v>
      </c>
      <c r="O166" s="200">
        <v>933</v>
      </c>
      <c r="P166" s="201">
        <v>1073</v>
      </c>
    </row>
    <row r="167" spans="1:16">
      <c r="A167" s="144" t="s">
        <v>71</v>
      </c>
      <c r="B167" s="144" t="s">
        <v>761</v>
      </c>
      <c r="C167" s="144" t="s">
        <v>71</v>
      </c>
      <c r="D167" s="144"/>
      <c r="E167" s="200">
        <v>633</v>
      </c>
      <c r="F167" s="200">
        <v>678</v>
      </c>
      <c r="G167" s="200">
        <v>813</v>
      </c>
      <c r="H167" s="200">
        <v>940</v>
      </c>
      <c r="I167" s="200">
        <v>1048</v>
      </c>
      <c r="J167" s="201">
        <v>1157</v>
      </c>
      <c r="K167" s="200">
        <v>690</v>
      </c>
      <c r="L167" s="200">
        <v>861</v>
      </c>
      <c r="M167" s="200">
        <v>1036</v>
      </c>
      <c r="N167" s="200">
        <v>1189</v>
      </c>
      <c r="O167" s="200">
        <v>1306</v>
      </c>
      <c r="P167" s="201">
        <v>1422</v>
      </c>
    </row>
    <row r="168" spans="1:16">
      <c r="A168" t="s">
        <v>218</v>
      </c>
      <c r="B168" t="s">
        <v>764</v>
      </c>
      <c r="C168" t="s">
        <v>218</v>
      </c>
      <c r="E168" s="200">
        <v>455</v>
      </c>
      <c r="F168" s="200">
        <v>500</v>
      </c>
      <c r="G168" s="200">
        <v>600</v>
      </c>
      <c r="H168" s="200">
        <v>693</v>
      </c>
      <c r="I168" s="200">
        <v>773</v>
      </c>
      <c r="J168" s="201">
        <v>853</v>
      </c>
      <c r="K168" s="200">
        <v>455</v>
      </c>
      <c r="L168" s="200">
        <v>507</v>
      </c>
      <c r="M168" s="200">
        <v>643</v>
      </c>
      <c r="N168" s="200">
        <v>902</v>
      </c>
      <c r="O168" s="200">
        <v>988</v>
      </c>
      <c r="P168" s="201">
        <v>1071</v>
      </c>
    </row>
    <row r="169" spans="1:16">
      <c r="A169" t="s">
        <v>219</v>
      </c>
      <c r="B169" t="s">
        <v>767</v>
      </c>
      <c r="C169" t="s">
        <v>219</v>
      </c>
      <c r="E169" s="200">
        <v>455</v>
      </c>
      <c r="F169" s="200">
        <v>491</v>
      </c>
      <c r="G169" s="200">
        <v>590</v>
      </c>
      <c r="H169" s="200">
        <v>681</v>
      </c>
      <c r="I169" s="200">
        <v>760</v>
      </c>
      <c r="J169" s="201">
        <v>838</v>
      </c>
      <c r="K169" s="200">
        <v>455</v>
      </c>
      <c r="L169" s="200">
        <v>501</v>
      </c>
      <c r="M169" s="200">
        <v>643</v>
      </c>
      <c r="N169" s="200">
        <v>879</v>
      </c>
      <c r="O169" s="200">
        <v>961</v>
      </c>
      <c r="P169" s="201">
        <v>1042</v>
      </c>
    </row>
    <row r="170" spans="1:16">
      <c r="A170" t="s">
        <v>220</v>
      </c>
      <c r="B170" t="s">
        <v>770</v>
      </c>
      <c r="C170" t="s">
        <v>220</v>
      </c>
      <c r="E170" s="200">
        <v>455</v>
      </c>
      <c r="F170" s="200">
        <v>525</v>
      </c>
      <c r="G170" s="200">
        <v>630</v>
      </c>
      <c r="H170" s="200">
        <v>726</v>
      </c>
      <c r="I170" s="200">
        <v>811</v>
      </c>
      <c r="J170" s="201">
        <v>895</v>
      </c>
      <c r="K170" s="200">
        <v>455</v>
      </c>
      <c r="L170" s="200">
        <v>542</v>
      </c>
      <c r="M170" s="200">
        <v>643</v>
      </c>
      <c r="N170" s="200">
        <v>914</v>
      </c>
      <c r="O170" s="200">
        <v>1000</v>
      </c>
      <c r="P170" s="201">
        <v>1085</v>
      </c>
    </row>
    <row r="171" spans="1:16">
      <c r="A171" t="s">
        <v>221</v>
      </c>
      <c r="B171" t="s">
        <v>773</v>
      </c>
      <c r="C171" t="s">
        <v>221</v>
      </c>
      <c r="E171" s="200">
        <v>455</v>
      </c>
      <c r="F171" s="200">
        <v>475</v>
      </c>
      <c r="G171" s="200">
        <v>643</v>
      </c>
      <c r="H171" s="200">
        <v>767</v>
      </c>
      <c r="I171" s="200">
        <v>856</v>
      </c>
      <c r="J171" s="201">
        <v>944</v>
      </c>
      <c r="K171" s="200">
        <v>455</v>
      </c>
      <c r="L171" s="200">
        <v>475</v>
      </c>
      <c r="M171" s="200">
        <v>643</v>
      </c>
      <c r="N171" s="200">
        <v>905</v>
      </c>
      <c r="O171" s="200">
        <v>909</v>
      </c>
      <c r="P171" s="201">
        <v>1045</v>
      </c>
    </row>
    <row r="172" spans="1:16">
      <c r="A172" s="144" t="s">
        <v>57</v>
      </c>
      <c r="B172" s="144" t="s">
        <v>775</v>
      </c>
      <c r="C172" s="144" t="s">
        <v>57</v>
      </c>
      <c r="D172" s="144"/>
      <c r="E172" s="200">
        <v>599</v>
      </c>
      <c r="F172" s="200">
        <v>650</v>
      </c>
      <c r="G172" s="200">
        <v>780</v>
      </c>
      <c r="H172" s="200">
        <v>901</v>
      </c>
      <c r="I172" s="200">
        <v>1005</v>
      </c>
      <c r="J172" s="201">
        <v>1109</v>
      </c>
      <c r="K172" s="200">
        <v>599</v>
      </c>
      <c r="L172" s="200">
        <v>721</v>
      </c>
      <c r="M172" s="200">
        <v>890</v>
      </c>
      <c r="N172" s="200">
        <v>1159</v>
      </c>
      <c r="O172" s="200">
        <v>1273</v>
      </c>
      <c r="P172" s="201">
        <v>1386</v>
      </c>
    </row>
    <row r="173" spans="1:16">
      <c r="A173" t="s">
        <v>222</v>
      </c>
      <c r="B173" t="s">
        <v>778</v>
      </c>
      <c r="C173" t="s">
        <v>222</v>
      </c>
      <c r="E173" s="200">
        <v>480</v>
      </c>
      <c r="F173" s="200">
        <v>514</v>
      </c>
      <c r="G173" s="200">
        <v>617</v>
      </c>
      <c r="H173" s="200">
        <v>712</v>
      </c>
      <c r="I173" s="200">
        <v>795</v>
      </c>
      <c r="J173" s="201">
        <v>877</v>
      </c>
      <c r="K173" s="200">
        <v>533</v>
      </c>
      <c r="L173" s="200">
        <v>536</v>
      </c>
      <c r="M173" s="200">
        <v>661</v>
      </c>
      <c r="N173" s="200">
        <v>823</v>
      </c>
      <c r="O173" s="200">
        <v>1025</v>
      </c>
      <c r="P173" s="201">
        <v>1112</v>
      </c>
    </row>
    <row r="174" spans="1:16">
      <c r="A174" t="s">
        <v>223</v>
      </c>
      <c r="B174" t="s">
        <v>781</v>
      </c>
      <c r="C174" t="s">
        <v>223</v>
      </c>
      <c r="E174" s="200">
        <v>455</v>
      </c>
      <c r="F174" s="200">
        <v>483</v>
      </c>
      <c r="G174" s="200">
        <v>593</v>
      </c>
      <c r="H174" s="200">
        <v>685</v>
      </c>
      <c r="I174" s="200">
        <v>765</v>
      </c>
      <c r="J174" s="201">
        <v>843</v>
      </c>
      <c r="K174" s="200">
        <v>455</v>
      </c>
      <c r="L174" s="200">
        <v>483</v>
      </c>
      <c r="M174" s="200">
        <v>643</v>
      </c>
      <c r="N174" s="200">
        <v>884</v>
      </c>
      <c r="O174" s="200">
        <v>933</v>
      </c>
      <c r="P174" s="201">
        <v>1048</v>
      </c>
    </row>
    <row r="175" spans="1:16">
      <c r="A175" t="s">
        <v>224</v>
      </c>
      <c r="B175" t="s">
        <v>784</v>
      </c>
      <c r="C175" t="s">
        <v>224</v>
      </c>
      <c r="E175" s="200">
        <v>455</v>
      </c>
      <c r="F175" s="200">
        <v>491</v>
      </c>
      <c r="G175" s="200">
        <v>590</v>
      </c>
      <c r="H175" s="200">
        <v>681</v>
      </c>
      <c r="I175" s="200">
        <v>760</v>
      </c>
      <c r="J175" s="201">
        <v>838</v>
      </c>
      <c r="K175" s="200">
        <v>455</v>
      </c>
      <c r="L175" s="200">
        <v>500</v>
      </c>
      <c r="M175" s="200">
        <v>643</v>
      </c>
      <c r="N175" s="200">
        <v>801</v>
      </c>
      <c r="O175" s="200">
        <v>933</v>
      </c>
      <c r="P175" s="201">
        <v>1024</v>
      </c>
    </row>
    <row r="176" spans="1:16">
      <c r="A176" t="s">
        <v>225</v>
      </c>
      <c r="B176" t="s">
        <v>787</v>
      </c>
      <c r="C176" t="s">
        <v>225</v>
      </c>
      <c r="E176" s="200">
        <v>463</v>
      </c>
      <c r="F176" s="200">
        <v>496</v>
      </c>
      <c r="G176" s="200">
        <v>596</v>
      </c>
      <c r="H176" s="200">
        <v>689</v>
      </c>
      <c r="I176" s="200">
        <v>768</v>
      </c>
      <c r="J176" s="201">
        <v>848</v>
      </c>
      <c r="K176" s="200">
        <v>560</v>
      </c>
      <c r="L176" s="200">
        <v>580</v>
      </c>
      <c r="M176" s="200">
        <v>728</v>
      </c>
      <c r="N176" s="200">
        <v>907</v>
      </c>
      <c r="O176" s="200">
        <v>973</v>
      </c>
      <c r="P176" s="201">
        <v>1085</v>
      </c>
    </row>
    <row r="177" spans="1:16">
      <c r="A177" t="s">
        <v>226</v>
      </c>
      <c r="B177" t="s">
        <v>790</v>
      </c>
      <c r="C177" t="s">
        <v>226</v>
      </c>
      <c r="E177" s="200">
        <v>468</v>
      </c>
      <c r="F177" s="200">
        <v>501</v>
      </c>
      <c r="G177" s="200">
        <v>602</v>
      </c>
      <c r="H177" s="200">
        <v>695</v>
      </c>
      <c r="I177" s="200">
        <v>776</v>
      </c>
      <c r="J177" s="201">
        <v>856</v>
      </c>
      <c r="K177" s="200">
        <v>546</v>
      </c>
      <c r="L177" s="200">
        <v>550</v>
      </c>
      <c r="M177" s="200">
        <v>721</v>
      </c>
      <c r="N177" s="200">
        <v>904</v>
      </c>
      <c r="O177" s="200">
        <v>968</v>
      </c>
      <c r="P177" s="201">
        <v>1088</v>
      </c>
    </row>
    <row r="178" spans="1:16">
      <c r="A178" t="s">
        <v>227</v>
      </c>
      <c r="B178" t="s">
        <v>793</v>
      </c>
      <c r="C178" t="s">
        <v>227</v>
      </c>
      <c r="E178" s="200">
        <v>455</v>
      </c>
      <c r="F178" s="200">
        <v>491</v>
      </c>
      <c r="G178" s="200">
        <v>590</v>
      </c>
      <c r="H178" s="200">
        <v>681</v>
      </c>
      <c r="I178" s="200">
        <v>760</v>
      </c>
      <c r="J178" s="201">
        <v>838</v>
      </c>
      <c r="K178" s="200">
        <v>455</v>
      </c>
      <c r="L178" s="200">
        <v>533</v>
      </c>
      <c r="M178" s="200">
        <v>643</v>
      </c>
      <c r="N178" s="200">
        <v>801</v>
      </c>
      <c r="O178" s="200">
        <v>859</v>
      </c>
      <c r="P178" s="201">
        <v>988</v>
      </c>
    </row>
    <row r="179" spans="1:16">
      <c r="A179" t="s">
        <v>228</v>
      </c>
      <c r="B179" t="s">
        <v>796</v>
      </c>
      <c r="C179" t="s">
        <v>228</v>
      </c>
      <c r="E179" s="200">
        <v>455</v>
      </c>
      <c r="F179" s="200">
        <v>496</v>
      </c>
      <c r="G179" s="200">
        <v>596</v>
      </c>
      <c r="H179" s="200">
        <v>688</v>
      </c>
      <c r="I179" s="200">
        <v>767</v>
      </c>
      <c r="J179" s="201">
        <v>846</v>
      </c>
      <c r="K179" s="200">
        <v>455</v>
      </c>
      <c r="L179" s="200">
        <v>542</v>
      </c>
      <c r="M179" s="200">
        <v>643</v>
      </c>
      <c r="N179" s="200">
        <v>865</v>
      </c>
      <c r="O179" s="200">
        <v>945</v>
      </c>
      <c r="P179" s="201">
        <v>1024</v>
      </c>
    </row>
    <row r="180" spans="1:16">
      <c r="A180" s="144" t="s">
        <v>38</v>
      </c>
      <c r="B180" s="144" t="s">
        <v>799</v>
      </c>
      <c r="C180" s="144" t="s">
        <v>38</v>
      </c>
      <c r="D180" s="144"/>
      <c r="E180" s="200">
        <v>487</v>
      </c>
      <c r="F180" s="200">
        <v>522</v>
      </c>
      <c r="G180" s="200">
        <v>627</v>
      </c>
      <c r="H180" s="200">
        <v>724</v>
      </c>
      <c r="I180" s="200">
        <v>808</v>
      </c>
      <c r="J180" s="201">
        <v>891</v>
      </c>
      <c r="K180" s="200">
        <v>583</v>
      </c>
      <c r="L180" s="200">
        <v>659</v>
      </c>
      <c r="M180" s="200">
        <v>793</v>
      </c>
      <c r="N180" s="200">
        <v>907</v>
      </c>
      <c r="O180" s="200">
        <v>993</v>
      </c>
      <c r="P180" s="201">
        <v>1077</v>
      </c>
    </row>
    <row r="181" spans="1:16">
      <c r="A181" t="s">
        <v>229</v>
      </c>
      <c r="B181" t="s">
        <v>802</v>
      </c>
      <c r="C181" t="s">
        <v>229</v>
      </c>
      <c r="E181" s="200">
        <v>475</v>
      </c>
      <c r="F181" s="200">
        <v>566</v>
      </c>
      <c r="G181" s="200">
        <v>671</v>
      </c>
      <c r="H181" s="200">
        <v>814</v>
      </c>
      <c r="I181" s="200">
        <v>908</v>
      </c>
      <c r="J181" s="201">
        <v>1002</v>
      </c>
      <c r="K181" s="200">
        <v>475</v>
      </c>
      <c r="L181" s="200">
        <v>566</v>
      </c>
      <c r="M181" s="200">
        <v>671</v>
      </c>
      <c r="N181" s="200">
        <v>945</v>
      </c>
      <c r="O181" s="200">
        <v>973</v>
      </c>
      <c r="P181" s="201">
        <v>1119</v>
      </c>
    </row>
    <row r="182" spans="1:16">
      <c r="A182" t="s">
        <v>230</v>
      </c>
      <c r="B182" t="s">
        <v>805</v>
      </c>
      <c r="C182" t="s">
        <v>230</v>
      </c>
      <c r="E182" s="200">
        <v>479</v>
      </c>
      <c r="F182" s="200">
        <v>570</v>
      </c>
      <c r="G182" s="200">
        <v>676</v>
      </c>
      <c r="H182" s="200">
        <v>831</v>
      </c>
      <c r="I182" s="200">
        <v>927</v>
      </c>
      <c r="J182" s="201">
        <v>1023</v>
      </c>
      <c r="K182" s="200">
        <v>479</v>
      </c>
      <c r="L182" s="200">
        <v>570</v>
      </c>
      <c r="M182" s="200">
        <v>676</v>
      </c>
      <c r="N182" s="200">
        <v>996</v>
      </c>
      <c r="O182" s="200">
        <v>1148</v>
      </c>
      <c r="P182" s="201">
        <v>1248</v>
      </c>
    </row>
    <row r="183" spans="1:16">
      <c r="A183" s="144" t="s">
        <v>32</v>
      </c>
      <c r="B183" s="144" t="s">
        <v>807</v>
      </c>
      <c r="C183" s="144" t="s">
        <v>32</v>
      </c>
      <c r="D183" s="144"/>
      <c r="E183" s="200">
        <v>487</v>
      </c>
      <c r="F183" s="200">
        <v>539</v>
      </c>
      <c r="G183" s="200">
        <v>647</v>
      </c>
      <c r="H183" s="200">
        <v>747</v>
      </c>
      <c r="I183" s="200">
        <v>833</v>
      </c>
      <c r="J183" s="201">
        <v>920</v>
      </c>
      <c r="K183" s="200">
        <v>487</v>
      </c>
      <c r="L183" s="200">
        <v>610</v>
      </c>
      <c r="M183" s="200">
        <v>757</v>
      </c>
      <c r="N183" s="200">
        <v>939</v>
      </c>
      <c r="O183" s="200">
        <v>1012</v>
      </c>
      <c r="P183" s="201">
        <v>1116</v>
      </c>
    </row>
    <row r="184" spans="1:16">
      <c r="A184" t="s">
        <v>231</v>
      </c>
      <c r="B184" t="s">
        <v>810</v>
      </c>
      <c r="C184" t="s">
        <v>231</v>
      </c>
      <c r="E184" s="200">
        <v>465</v>
      </c>
      <c r="F184" s="200">
        <v>498</v>
      </c>
      <c r="G184" s="200">
        <v>597</v>
      </c>
      <c r="H184" s="200">
        <v>690</v>
      </c>
      <c r="I184" s="200">
        <v>770</v>
      </c>
      <c r="J184" s="201">
        <v>850</v>
      </c>
      <c r="K184" s="200">
        <v>467</v>
      </c>
      <c r="L184" s="200">
        <v>531</v>
      </c>
      <c r="M184" s="200">
        <v>719</v>
      </c>
      <c r="N184" s="200">
        <v>865</v>
      </c>
      <c r="O184" s="200">
        <v>945</v>
      </c>
      <c r="P184" s="201">
        <v>1024</v>
      </c>
    </row>
    <row r="185" spans="1:16">
      <c r="A185" t="s">
        <v>232</v>
      </c>
      <c r="B185" t="s">
        <v>813</v>
      </c>
      <c r="C185" t="s">
        <v>232</v>
      </c>
      <c r="E185" s="200">
        <v>455</v>
      </c>
      <c r="F185" s="200">
        <v>475</v>
      </c>
      <c r="G185" s="200">
        <v>643</v>
      </c>
      <c r="H185" s="200">
        <v>765</v>
      </c>
      <c r="I185" s="200">
        <v>853</v>
      </c>
      <c r="J185" s="201">
        <v>941</v>
      </c>
      <c r="K185" s="200">
        <v>455</v>
      </c>
      <c r="L185" s="200">
        <v>475</v>
      </c>
      <c r="M185" s="200">
        <v>643</v>
      </c>
      <c r="N185" s="200">
        <v>821</v>
      </c>
      <c r="O185" s="200">
        <v>1050</v>
      </c>
      <c r="P185" s="201">
        <v>1140</v>
      </c>
    </row>
    <row r="186" spans="1:16">
      <c r="A186" s="144" t="s">
        <v>48</v>
      </c>
      <c r="B186" s="144" t="s">
        <v>815</v>
      </c>
      <c r="C186" s="144" t="s">
        <v>48</v>
      </c>
      <c r="D186" s="144"/>
      <c r="E186" s="200">
        <v>610</v>
      </c>
      <c r="F186" s="200">
        <v>653</v>
      </c>
      <c r="G186" s="200">
        <v>785</v>
      </c>
      <c r="H186" s="200">
        <v>906</v>
      </c>
      <c r="I186" s="200">
        <v>1011</v>
      </c>
      <c r="J186" s="201">
        <v>1116</v>
      </c>
      <c r="K186" s="200">
        <v>610</v>
      </c>
      <c r="L186" s="200">
        <v>690</v>
      </c>
      <c r="M186" s="200">
        <v>893</v>
      </c>
      <c r="N186" s="200">
        <v>1143</v>
      </c>
      <c r="O186" s="200">
        <v>1255</v>
      </c>
      <c r="P186" s="201">
        <v>1367</v>
      </c>
    </row>
    <row r="187" spans="1:16">
      <c r="A187" t="s">
        <v>233</v>
      </c>
      <c r="B187" t="s">
        <v>818</v>
      </c>
      <c r="C187" t="s">
        <v>233</v>
      </c>
      <c r="E187" s="200">
        <v>455</v>
      </c>
      <c r="F187" s="200">
        <v>491</v>
      </c>
      <c r="G187" s="200">
        <v>590</v>
      </c>
      <c r="H187" s="200">
        <v>681</v>
      </c>
      <c r="I187" s="200">
        <v>760</v>
      </c>
      <c r="J187" s="201">
        <v>838</v>
      </c>
      <c r="K187" s="200">
        <v>455</v>
      </c>
      <c r="L187" s="200">
        <v>542</v>
      </c>
      <c r="M187" s="200">
        <v>643</v>
      </c>
      <c r="N187" s="200">
        <v>843</v>
      </c>
      <c r="O187" s="200">
        <v>945</v>
      </c>
      <c r="P187" s="201">
        <v>1024</v>
      </c>
    </row>
    <row r="188" spans="1:16">
      <c r="A188" t="s">
        <v>234</v>
      </c>
      <c r="B188" t="s">
        <v>821</v>
      </c>
      <c r="C188" t="s">
        <v>234</v>
      </c>
      <c r="E188" s="200">
        <v>462</v>
      </c>
      <c r="F188" s="200">
        <v>499</v>
      </c>
      <c r="G188" s="200">
        <v>598</v>
      </c>
      <c r="H188" s="200">
        <v>691</v>
      </c>
      <c r="I188" s="200">
        <v>772</v>
      </c>
      <c r="J188" s="201">
        <v>851</v>
      </c>
      <c r="K188" s="200">
        <v>462</v>
      </c>
      <c r="L188" s="200">
        <v>531</v>
      </c>
      <c r="M188" s="200">
        <v>643</v>
      </c>
      <c r="N188" s="200">
        <v>850</v>
      </c>
      <c r="O188" s="200">
        <v>946</v>
      </c>
      <c r="P188" s="201">
        <v>1026</v>
      </c>
    </row>
    <row r="189" spans="1:16">
      <c r="A189" t="s">
        <v>235</v>
      </c>
      <c r="B189" t="s">
        <v>824</v>
      </c>
      <c r="C189" t="s">
        <v>235</v>
      </c>
      <c r="E189" s="200">
        <v>458</v>
      </c>
      <c r="F189" s="200">
        <v>480</v>
      </c>
      <c r="G189" s="200">
        <v>590</v>
      </c>
      <c r="H189" s="200">
        <v>681</v>
      </c>
      <c r="I189" s="200">
        <v>760</v>
      </c>
      <c r="J189" s="201">
        <v>838</v>
      </c>
      <c r="K189" s="200">
        <v>468</v>
      </c>
      <c r="L189" s="200">
        <v>480</v>
      </c>
      <c r="M189" s="200">
        <v>645</v>
      </c>
      <c r="N189" s="200">
        <v>865</v>
      </c>
      <c r="O189" s="200">
        <v>945</v>
      </c>
      <c r="P189" s="201">
        <v>1024</v>
      </c>
    </row>
    <row r="190" spans="1:16">
      <c r="A190" s="144" t="s">
        <v>23</v>
      </c>
      <c r="B190" s="144" t="s">
        <v>826</v>
      </c>
      <c r="C190" s="144" t="s">
        <v>23</v>
      </c>
      <c r="D190" s="144"/>
      <c r="E190" s="200">
        <v>480</v>
      </c>
      <c r="F190" s="200">
        <v>567</v>
      </c>
      <c r="G190" s="200">
        <v>713</v>
      </c>
      <c r="H190" s="200">
        <v>824</v>
      </c>
      <c r="I190" s="200">
        <v>920</v>
      </c>
      <c r="J190" s="201">
        <v>1015</v>
      </c>
      <c r="K190" s="200">
        <v>480</v>
      </c>
      <c r="L190" s="200">
        <v>567</v>
      </c>
      <c r="M190" s="200">
        <v>745</v>
      </c>
      <c r="N190" s="200">
        <v>1017</v>
      </c>
      <c r="O190" s="200">
        <v>1064</v>
      </c>
      <c r="P190" s="201">
        <v>1224</v>
      </c>
    </row>
    <row r="191" spans="1:16">
      <c r="A191" t="s">
        <v>236</v>
      </c>
      <c r="B191" t="s">
        <v>829</v>
      </c>
      <c r="C191" t="s">
        <v>236</v>
      </c>
      <c r="E191" s="200">
        <v>455</v>
      </c>
      <c r="F191" s="200">
        <v>491</v>
      </c>
      <c r="G191" s="200">
        <v>590</v>
      </c>
      <c r="H191" s="200">
        <v>681</v>
      </c>
      <c r="I191" s="200">
        <v>760</v>
      </c>
      <c r="J191" s="201">
        <v>838</v>
      </c>
      <c r="K191" s="200">
        <v>455</v>
      </c>
      <c r="L191" s="200">
        <v>542</v>
      </c>
      <c r="M191" s="200">
        <v>643</v>
      </c>
      <c r="N191" s="200">
        <v>865</v>
      </c>
      <c r="O191" s="200">
        <v>945</v>
      </c>
      <c r="P191" s="201">
        <v>1024</v>
      </c>
    </row>
    <row r="192" spans="1:16">
      <c r="A192" t="s">
        <v>237</v>
      </c>
      <c r="B192" t="s">
        <v>832</v>
      </c>
      <c r="C192" t="s">
        <v>237</v>
      </c>
      <c r="E192" s="200">
        <v>455</v>
      </c>
      <c r="F192" s="200">
        <v>475</v>
      </c>
      <c r="G192" s="200">
        <v>643</v>
      </c>
      <c r="H192" s="200">
        <v>743</v>
      </c>
      <c r="I192" s="200">
        <v>830</v>
      </c>
      <c r="J192" s="201">
        <v>916</v>
      </c>
      <c r="K192" s="200">
        <v>455</v>
      </c>
      <c r="L192" s="200">
        <v>475</v>
      </c>
      <c r="M192" s="200">
        <v>643</v>
      </c>
      <c r="N192" s="200">
        <v>932</v>
      </c>
      <c r="O192" s="200">
        <v>951</v>
      </c>
      <c r="P192" s="201">
        <v>1094</v>
      </c>
    </row>
    <row r="193" spans="1:16">
      <c r="A193" s="144" t="s">
        <v>24</v>
      </c>
      <c r="B193" s="144" t="s">
        <v>834</v>
      </c>
      <c r="C193" s="144" t="s">
        <v>24</v>
      </c>
      <c r="D193" s="144"/>
      <c r="E193" s="200">
        <v>480</v>
      </c>
      <c r="F193" s="200">
        <v>567</v>
      </c>
      <c r="G193" s="200">
        <v>713</v>
      </c>
      <c r="H193" s="200">
        <v>824</v>
      </c>
      <c r="I193" s="200">
        <v>920</v>
      </c>
      <c r="J193" s="201">
        <v>1015</v>
      </c>
      <c r="K193" s="200">
        <v>480</v>
      </c>
      <c r="L193" s="200">
        <v>567</v>
      </c>
      <c r="M193" s="200">
        <v>745</v>
      </c>
      <c r="N193" s="200">
        <v>1017</v>
      </c>
      <c r="O193" s="200">
        <v>1064</v>
      </c>
      <c r="P193" s="201">
        <v>1224</v>
      </c>
    </row>
    <row r="194" spans="1:16">
      <c r="A194" t="s">
        <v>238</v>
      </c>
      <c r="B194" t="s">
        <v>837</v>
      </c>
      <c r="C194" t="s">
        <v>238</v>
      </c>
      <c r="E194" s="200">
        <v>455</v>
      </c>
      <c r="F194" s="200">
        <v>522</v>
      </c>
      <c r="G194" s="200">
        <v>643</v>
      </c>
      <c r="H194" s="200">
        <v>783</v>
      </c>
      <c r="I194" s="200">
        <v>873</v>
      </c>
      <c r="J194" s="201">
        <v>963</v>
      </c>
      <c r="K194" s="200">
        <v>455</v>
      </c>
      <c r="L194" s="200">
        <v>522</v>
      </c>
      <c r="M194" s="200">
        <v>643</v>
      </c>
      <c r="N194" s="200">
        <v>802</v>
      </c>
      <c r="O194" s="200">
        <v>933</v>
      </c>
      <c r="P194" s="201">
        <v>1073</v>
      </c>
    </row>
    <row r="195" spans="1:16">
      <c r="A195" t="s">
        <v>239</v>
      </c>
      <c r="B195" t="s">
        <v>840</v>
      </c>
      <c r="C195" t="s">
        <v>239</v>
      </c>
      <c r="E195" s="200">
        <v>455</v>
      </c>
      <c r="F195" s="200">
        <v>475</v>
      </c>
      <c r="G195" s="200">
        <v>590</v>
      </c>
      <c r="H195" s="200">
        <v>681</v>
      </c>
      <c r="I195" s="200">
        <v>760</v>
      </c>
      <c r="J195" s="201">
        <v>838</v>
      </c>
      <c r="K195" s="200">
        <v>455</v>
      </c>
      <c r="L195" s="200">
        <v>475</v>
      </c>
      <c r="M195" s="200">
        <v>643</v>
      </c>
      <c r="N195" s="200">
        <v>865</v>
      </c>
      <c r="O195" s="200">
        <v>945</v>
      </c>
      <c r="P195" s="201">
        <v>1024</v>
      </c>
    </row>
    <row r="196" spans="1:16">
      <c r="A196" t="s">
        <v>240</v>
      </c>
      <c r="B196" t="s">
        <v>843</v>
      </c>
      <c r="C196" t="s">
        <v>240</v>
      </c>
      <c r="E196" s="200">
        <v>455</v>
      </c>
      <c r="F196" s="200">
        <v>475</v>
      </c>
      <c r="G196" s="200">
        <v>590</v>
      </c>
      <c r="H196" s="200">
        <v>681</v>
      </c>
      <c r="I196" s="200">
        <v>760</v>
      </c>
      <c r="J196" s="201">
        <v>838</v>
      </c>
      <c r="K196" s="200">
        <v>455</v>
      </c>
      <c r="L196" s="200">
        <v>475</v>
      </c>
      <c r="M196" s="200">
        <v>643</v>
      </c>
      <c r="N196" s="200">
        <v>842</v>
      </c>
      <c r="O196" s="200">
        <v>945</v>
      </c>
      <c r="P196" s="201">
        <v>1024</v>
      </c>
    </row>
    <row r="197" spans="1:16">
      <c r="A197" t="s">
        <v>241</v>
      </c>
      <c r="B197" t="s">
        <v>846</v>
      </c>
      <c r="C197" t="s">
        <v>241</v>
      </c>
      <c r="E197" s="200">
        <v>455</v>
      </c>
      <c r="F197" s="200">
        <v>491</v>
      </c>
      <c r="G197" s="200">
        <v>590</v>
      </c>
      <c r="H197" s="200">
        <v>681</v>
      </c>
      <c r="I197" s="200">
        <v>760</v>
      </c>
      <c r="J197" s="201">
        <v>838</v>
      </c>
      <c r="K197" s="200">
        <v>455</v>
      </c>
      <c r="L197" s="200">
        <v>511</v>
      </c>
      <c r="M197" s="200">
        <v>643</v>
      </c>
      <c r="N197" s="200">
        <v>865</v>
      </c>
      <c r="O197" s="200">
        <v>945</v>
      </c>
      <c r="P197" s="201">
        <v>1024</v>
      </c>
    </row>
    <row r="198" spans="1:16">
      <c r="A198" t="s">
        <v>242</v>
      </c>
      <c r="B198" t="s">
        <v>849</v>
      </c>
      <c r="C198" t="s">
        <v>242</v>
      </c>
      <c r="E198" s="200">
        <v>455</v>
      </c>
      <c r="F198" s="200">
        <v>475</v>
      </c>
      <c r="G198" s="200">
        <v>610</v>
      </c>
      <c r="H198" s="200">
        <v>705</v>
      </c>
      <c r="I198" s="200">
        <v>786</v>
      </c>
      <c r="J198" s="201">
        <v>868</v>
      </c>
      <c r="K198" s="200">
        <v>455</v>
      </c>
      <c r="L198" s="200">
        <v>475</v>
      </c>
      <c r="M198" s="200">
        <v>643</v>
      </c>
      <c r="N198" s="200">
        <v>920</v>
      </c>
      <c r="O198" s="200">
        <v>933</v>
      </c>
      <c r="P198" s="201">
        <v>1073</v>
      </c>
    </row>
    <row r="199" spans="1:16">
      <c r="A199" t="s">
        <v>243</v>
      </c>
      <c r="B199" t="s">
        <v>852</v>
      </c>
      <c r="C199" t="s">
        <v>243</v>
      </c>
      <c r="E199" s="200">
        <v>461</v>
      </c>
      <c r="F199" s="200">
        <v>506</v>
      </c>
      <c r="G199" s="200">
        <v>651</v>
      </c>
      <c r="H199" s="200">
        <v>811</v>
      </c>
      <c r="I199" s="200">
        <v>944</v>
      </c>
      <c r="J199" s="201">
        <v>1086</v>
      </c>
      <c r="K199" s="200">
        <v>461</v>
      </c>
      <c r="L199" s="200">
        <v>506</v>
      </c>
      <c r="M199" s="200">
        <v>651</v>
      </c>
      <c r="N199" s="200">
        <v>811</v>
      </c>
      <c r="O199" s="200">
        <v>944</v>
      </c>
      <c r="P199" s="201">
        <v>1086</v>
      </c>
    </row>
    <row r="200" spans="1:16">
      <c r="A200" s="144" t="s">
        <v>36</v>
      </c>
      <c r="B200" s="144" t="s">
        <v>854</v>
      </c>
      <c r="C200" s="144" t="s">
        <v>36</v>
      </c>
      <c r="D200" s="144"/>
      <c r="E200" s="200">
        <v>533</v>
      </c>
      <c r="F200" s="200">
        <v>571</v>
      </c>
      <c r="G200" s="200">
        <v>686</v>
      </c>
      <c r="H200" s="200">
        <v>791</v>
      </c>
      <c r="I200" s="200">
        <v>883</v>
      </c>
      <c r="J200" s="201">
        <v>975</v>
      </c>
      <c r="K200" s="200">
        <v>647</v>
      </c>
      <c r="L200" s="200">
        <v>651</v>
      </c>
      <c r="M200" s="200">
        <v>803</v>
      </c>
      <c r="N200" s="200">
        <v>996</v>
      </c>
      <c r="O200" s="200">
        <v>1091</v>
      </c>
      <c r="P200" s="201">
        <v>1186</v>
      </c>
    </row>
    <row r="201" spans="1:16">
      <c r="A201" s="144" t="s">
        <v>49</v>
      </c>
      <c r="B201" s="144" t="s">
        <v>856</v>
      </c>
      <c r="C201" s="144" t="s">
        <v>49</v>
      </c>
      <c r="D201" s="144"/>
      <c r="E201" s="200">
        <v>607</v>
      </c>
      <c r="F201" s="200">
        <v>660</v>
      </c>
      <c r="G201" s="200">
        <v>792</v>
      </c>
      <c r="H201" s="200">
        <v>915</v>
      </c>
      <c r="I201" s="200">
        <v>1021</v>
      </c>
      <c r="J201" s="201">
        <v>1126</v>
      </c>
      <c r="K201" s="200">
        <v>607</v>
      </c>
      <c r="L201" s="200">
        <v>728</v>
      </c>
      <c r="M201" s="200">
        <v>921</v>
      </c>
      <c r="N201" s="200">
        <v>1182</v>
      </c>
      <c r="O201" s="200">
        <v>1299</v>
      </c>
      <c r="P201" s="201">
        <v>1415</v>
      </c>
    </row>
    <row r="202" spans="1:16">
      <c r="A202" t="s">
        <v>244</v>
      </c>
      <c r="B202" t="s">
        <v>859</v>
      </c>
      <c r="C202" t="s">
        <v>244</v>
      </c>
      <c r="E202" s="200">
        <v>455</v>
      </c>
      <c r="F202" s="200">
        <v>491</v>
      </c>
      <c r="G202" s="200">
        <v>590</v>
      </c>
      <c r="H202" s="200">
        <v>681</v>
      </c>
      <c r="I202" s="200">
        <v>760</v>
      </c>
      <c r="J202" s="201">
        <v>838</v>
      </c>
      <c r="K202" s="200">
        <v>455</v>
      </c>
      <c r="L202" s="200">
        <v>542</v>
      </c>
      <c r="M202" s="200">
        <v>643</v>
      </c>
      <c r="N202" s="200">
        <v>865</v>
      </c>
      <c r="O202" s="200">
        <v>945</v>
      </c>
      <c r="P202" s="201">
        <v>1024</v>
      </c>
    </row>
    <row r="203" spans="1:16">
      <c r="A203" s="144" t="s">
        <v>245</v>
      </c>
      <c r="B203" s="144" t="s">
        <v>862</v>
      </c>
      <c r="C203" s="144" t="s">
        <v>245</v>
      </c>
      <c r="D203" s="144"/>
      <c r="E203" s="200">
        <v>473</v>
      </c>
      <c r="F203" s="200">
        <v>477</v>
      </c>
      <c r="G203" s="200">
        <v>643</v>
      </c>
      <c r="H203" s="200">
        <v>770</v>
      </c>
      <c r="I203" s="200">
        <v>858</v>
      </c>
      <c r="J203" s="201">
        <v>948</v>
      </c>
      <c r="K203" s="200">
        <v>473</v>
      </c>
      <c r="L203" s="200">
        <v>477</v>
      </c>
      <c r="M203" s="200">
        <v>643</v>
      </c>
      <c r="N203" s="200">
        <v>850</v>
      </c>
      <c r="O203" s="200">
        <v>1028</v>
      </c>
      <c r="P203" s="201">
        <v>1182</v>
      </c>
    </row>
    <row r="204" spans="1:16">
      <c r="A204" t="s">
        <v>246</v>
      </c>
      <c r="B204" t="s">
        <v>865</v>
      </c>
      <c r="C204" t="s">
        <v>246</v>
      </c>
      <c r="E204" s="200">
        <v>455</v>
      </c>
      <c r="F204" s="200">
        <v>491</v>
      </c>
      <c r="G204" s="200">
        <v>590</v>
      </c>
      <c r="H204" s="200">
        <v>681</v>
      </c>
      <c r="I204" s="200">
        <v>760</v>
      </c>
      <c r="J204" s="201">
        <v>838</v>
      </c>
      <c r="K204" s="200">
        <v>455</v>
      </c>
      <c r="L204" s="200">
        <v>542</v>
      </c>
      <c r="M204" s="200">
        <v>643</v>
      </c>
      <c r="N204" s="200">
        <v>865</v>
      </c>
      <c r="O204" s="200">
        <v>945</v>
      </c>
      <c r="P204" s="201">
        <v>1024</v>
      </c>
    </row>
    <row r="205" spans="1:16">
      <c r="A205" t="s">
        <v>247</v>
      </c>
      <c r="B205" t="s">
        <v>868</v>
      </c>
      <c r="C205" t="s">
        <v>247</v>
      </c>
      <c r="E205" s="200">
        <v>458</v>
      </c>
      <c r="F205" s="200">
        <v>475</v>
      </c>
      <c r="G205" s="200">
        <v>590</v>
      </c>
      <c r="H205" s="200">
        <v>681</v>
      </c>
      <c r="I205" s="200">
        <v>760</v>
      </c>
      <c r="J205" s="201">
        <v>838</v>
      </c>
      <c r="K205" s="200">
        <v>472</v>
      </c>
      <c r="L205" s="200">
        <v>475</v>
      </c>
      <c r="M205" s="200">
        <v>643</v>
      </c>
      <c r="N205" s="200">
        <v>801</v>
      </c>
      <c r="O205" s="200">
        <v>945</v>
      </c>
      <c r="P205" s="201">
        <v>1024</v>
      </c>
    </row>
    <row r="206" spans="1:16">
      <c r="A206" s="144" t="s">
        <v>58</v>
      </c>
      <c r="B206" s="144" t="s">
        <v>870</v>
      </c>
      <c r="C206" s="144" t="s">
        <v>58</v>
      </c>
      <c r="D206" s="144"/>
      <c r="E206" s="200">
        <v>599</v>
      </c>
      <c r="F206" s="200">
        <v>650</v>
      </c>
      <c r="G206" s="200">
        <v>780</v>
      </c>
      <c r="H206" s="200">
        <v>901</v>
      </c>
      <c r="I206" s="200">
        <v>1005</v>
      </c>
      <c r="J206" s="201">
        <v>1109</v>
      </c>
      <c r="K206" s="200">
        <v>599</v>
      </c>
      <c r="L206" s="200">
        <v>721</v>
      </c>
      <c r="M206" s="200">
        <v>890</v>
      </c>
      <c r="N206" s="200">
        <v>1159</v>
      </c>
      <c r="O206" s="200">
        <v>1273</v>
      </c>
      <c r="P206" s="201">
        <v>1386</v>
      </c>
    </row>
    <row r="207" spans="1:16">
      <c r="A207" s="144" t="s">
        <v>39</v>
      </c>
      <c r="B207" s="144" t="s">
        <v>872</v>
      </c>
      <c r="C207" s="144" t="s">
        <v>39</v>
      </c>
      <c r="D207" s="144"/>
      <c r="E207" s="200">
        <v>487</v>
      </c>
      <c r="F207" s="200">
        <v>522</v>
      </c>
      <c r="G207" s="200">
        <v>627</v>
      </c>
      <c r="H207" s="200">
        <v>724</v>
      </c>
      <c r="I207" s="200">
        <v>808</v>
      </c>
      <c r="J207" s="201">
        <v>891</v>
      </c>
      <c r="K207" s="200">
        <v>583</v>
      </c>
      <c r="L207" s="200">
        <v>659</v>
      </c>
      <c r="M207" s="200">
        <v>793</v>
      </c>
      <c r="N207" s="200">
        <v>907</v>
      </c>
      <c r="O207" s="200">
        <v>993</v>
      </c>
      <c r="P207" s="201">
        <v>1077</v>
      </c>
    </row>
    <row r="208" spans="1:16">
      <c r="A208" t="s">
        <v>248</v>
      </c>
      <c r="B208" t="s">
        <v>875</v>
      </c>
      <c r="C208" t="s">
        <v>248</v>
      </c>
      <c r="E208" s="200">
        <v>455</v>
      </c>
      <c r="F208" s="200">
        <v>475</v>
      </c>
      <c r="G208" s="200">
        <v>590</v>
      </c>
      <c r="H208" s="200">
        <v>681</v>
      </c>
      <c r="I208" s="200">
        <v>760</v>
      </c>
      <c r="J208" s="201">
        <v>838</v>
      </c>
      <c r="K208" s="200">
        <v>455</v>
      </c>
      <c r="L208" s="200">
        <v>475</v>
      </c>
      <c r="M208" s="200">
        <v>643</v>
      </c>
      <c r="N208" s="200">
        <v>865</v>
      </c>
      <c r="O208" s="200">
        <v>945</v>
      </c>
      <c r="P208" s="201">
        <v>1024</v>
      </c>
    </row>
    <row r="209" spans="1:16">
      <c r="A209" t="s">
        <v>249</v>
      </c>
      <c r="B209" t="s">
        <v>878</v>
      </c>
      <c r="C209" t="s">
        <v>249</v>
      </c>
      <c r="E209" s="200">
        <v>455</v>
      </c>
      <c r="F209" s="200">
        <v>475</v>
      </c>
      <c r="G209" s="200">
        <v>643</v>
      </c>
      <c r="H209" s="200">
        <v>797</v>
      </c>
      <c r="I209" s="200">
        <v>890</v>
      </c>
      <c r="J209" s="201">
        <v>981</v>
      </c>
      <c r="K209" s="200">
        <v>455</v>
      </c>
      <c r="L209" s="200">
        <v>475</v>
      </c>
      <c r="M209" s="200">
        <v>643</v>
      </c>
      <c r="N209" s="200">
        <v>801</v>
      </c>
      <c r="O209" s="200">
        <v>933</v>
      </c>
      <c r="P209" s="201">
        <v>1073</v>
      </c>
    </row>
    <row r="210" spans="1:16">
      <c r="A210" t="s">
        <v>250</v>
      </c>
      <c r="B210" t="s">
        <v>881</v>
      </c>
      <c r="C210" t="s">
        <v>250</v>
      </c>
      <c r="E210" s="200">
        <v>521</v>
      </c>
      <c r="F210" s="200">
        <v>525</v>
      </c>
      <c r="G210" s="200">
        <v>683</v>
      </c>
      <c r="H210" s="200">
        <v>789</v>
      </c>
      <c r="I210" s="200">
        <v>881</v>
      </c>
      <c r="J210" s="201">
        <v>971</v>
      </c>
      <c r="K210" s="200">
        <v>521</v>
      </c>
      <c r="L210" s="200">
        <v>525</v>
      </c>
      <c r="M210" s="200">
        <v>710</v>
      </c>
      <c r="N210" s="200">
        <v>1012</v>
      </c>
      <c r="O210" s="200">
        <v>1050</v>
      </c>
      <c r="P210" s="201">
        <v>1205</v>
      </c>
    </row>
    <row r="211" spans="1:16">
      <c r="A211" t="s">
        <v>251</v>
      </c>
      <c r="B211" t="s">
        <v>884</v>
      </c>
      <c r="C211" t="s">
        <v>251</v>
      </c>
      <c r="E211" s="200">
        <v>455</v>
      </c>
      <c r="F211" s="200">
        <v>500</v>
      </c>
      <c r="G211" s="200">
        <v>643</v>
      </c>
      <c r="H211" s="200">
        <v>776</v>
      </c>
      <c r="I211" s="200">
        <v>866</v>
      </c>
      <c r="J211" s="201">
        <v>956</v>
      </c>
      <c r="K211" s="200">
        <v>455</v>
      </c>
      <c r="L211" s="200">
        <v>500</v>
      </c>
      <c r="M211" s="200">
        <v>643</v>
      </c>
      <c r="N211" s="200">
        <v>948</v>
      </c>
      <c r="O211" s="200">
        <v>951</v>
      </c>
      <c r="P211" s="201">
        <v>1094</v>
      </c>
    </row>
    <row r="212" spans="1:16">
      <c r="A212" t="s">
        <v>252</v>
      </c>
      <c r="B212" t="s">
        <v>887</v>
      </c>
      <c r="C212" t="s">
        <v>252</v>
      </c>
      <c r="E212" s="200">
        <v>455</v>
      </c>
      <c r="F212" s="200">
        <v>475</v>
      </c>
      <c r="G212" s="200">
        <v>590</v>
      </c>
      <c r="H212" s="200">
        <v>681</v>
      </c>
      <c r="I212" s="200">
        <v>760</v>
      </c>
      <c r="J212" s="201">
        <v>838</v>
      </c>
      <c r="K212" s="200">
        <v>455</v>
      </c>
      <c r="L212" s="200">
        <v>475</v>
      </c>
      <c r="M212" s="200">
        <v>643</v>
      </c>
      <c r="N212" s="200">
        <v>801</v>
      </c>
      <c r="O212" s="200">
        <v>933</v>
      </c>
      <c r="P212" s="201">
        <v>1024</v>
      </c>
    </row>
    <row r="213" spans="1:16">
      <c r="A213" t="s">
        <v>253</v>
      </c>
      <c r="B213" t="s">
        <v>890</v>
      </c>
      <c r="C213" t="s">
        <v>253</v>
      </c>
      <c r="E213" s="200">
        <v>455</v>
      </c>
      <c r="F213" s="200">
        <v>542</v>
      </c>
      <c r="G213" s="200">
        <v>643</v>
      </c>
      <c r="H213" s="200">
        <v>781</v>
      </c>
      <c r="I213" s="200">
        <v>872</v>
      </c>
      <c r="J213" s="201">
        <v>962</v>
      </c>
      <c r="K213" s="200">
        <v>455</v>
      </c>
      <c r="L213" s="200">
        <v>542</v>
      </c>
      <c r="M213" s="200">
        <v>643</v>
      </c>
      <c r="N213" s="200">
        <v>888</v>
      </c>
      <c r="O213" s="200">
        <v>933</v>
      </c>
      <c r="P213" s="201">
        <v>1073</v>
      </c>
    </row>
    <row r="214" spans="1:16">
      <c r="A214" s="144" t="s">
        <v>86</v>
      </c>
      <c r="B214" s="144" t="s">
        <v>893</v>
      </c>
      <c r="C214" s="144" t="s">
        <v>86</v>
      </c>
      <c r="D214" s="144"/>
      <c r="E214" s="200">
        <v>540</v>
      </c>
      <c r="F214" s="200">
        <v>578</v>
      </c>
      <c r="G214" s="200">
        <v>693</v>
      </c>
      <c r="H214" s="200">
        <v>801</v>
      </c>
      <c r="I214" s="200">
        <v>893</v>
      </c>
      <c r="J214" s="201">
        <v>986</v>
      </c>
      <c r="K214" s="200">
        <v>595</v>
      </c>
      <c r="L214" s="200">
        <v>698</v>
      </c>
      <c r="M214" s="200">
        <v>828</v>
      </c>
      <c r="N214" s="200">
        <v>1015</v>
      </c>
      <c r="O214" s="200">
        <v>1107</v>
      </c>
      <c r="P214" s="201">
        <v>1210</v>
      </c>
    </row>
    <row r="215" spans="1:16">
      <c r="A215" t="s">
        <v>254</v>
      </c>
      <c r="B215" t="s">
        <v>896</v>
      </c>
      <c r="C215" t="s">
        <v>254</v>
      </c>
      <c r="E215" s="200">
        <v>455</v>
      </c>
      <c r="F215" s="200">
        <v>542</v>
      </c>
      <c r="G215" s="200">
        <v>643</v>
      </c>
      <c r="H215" s="200">
        <v>889</v>
      </c>
      <c r="I215" s="200">
        <v>992</v>
      </c>
      <c r="J215" s="201">
        <v>1095</v>
      </c>
      <c r="K215" s="200">
        <v>455</v>
      </c>
      <c r="L215" s="200">
        <v>542</v>
      </c>
      <c r="M215" s="200">
        <v>643</v>
      </c>
      <c r="N215" s="200">
        <v>948</v>
      </c>
      <c r="O215" s="200">
        <v>1139</v>
      </c>
      <c r="P215" s="201">
        <v>1310</v>
      </c>
    </row>
    <row r="216" spans="1:16">
      <c r="A216" t="s">
        <v>255</v>
      </c>
      <c r="B216" t="s">
        <v>899</v>
      </c>
      <c r="C216" t="s">
        <v>255</v>
      </c>
      <c r="E216" s="200">
        <v>455</v>
      </c>
      <c r="F216" s="200">
        <v>475</v>
      </c>
      <c r="G216" s="200">
        <v>590</v>
      </c>
      <c r="H216" s="200">
        <v>681</v>
      </c>
      <c r="I216" s="200">
        <v>760</v>
      </c>
      <c r="J216" s="201">
        <v>838</v>
      </c>
      <c r="K216" s="200">
        <v>455</v>
      </c>
      <c r="L216" s="200">
        <v>475</v>
      </c>
      <c r="M216" s="200">
        <v>643</v>
      </c>
      <c r="N216" s="200">
        <v>801</v>
      </c>
      <c r="O216" s="200">
        <v>945</v>
      </c>
      <c r="P216" s="201">
        <v>1024</v>
      </c>
    </row>
    <row r="217" spans="1:16">
      <c r="A217" t="s">
        <v>256</v>
      </c>
      <c r="B217" t="s">
        <v>902</v>
      </c>
      <c r="C217" t="s">
        <v>256</v>
      </c>
      <c r="E217" s="200">
        <v>458</v>
      </c>
      <c r="F217" s="200">
        <v>491</v>
      </c>
      <c r="G217" s="200">
        <v>590</v>
      </c>
      <c r="H217" s="200">
        <v>681</v>
      </c>
      <c r="I217" s="200">
        <v>760</v>
      </c>
      <c r="J217" s="201">
        <v>838</v>
      </c>
      <c r="K217" s="200">
        <v>505</v>
      </c>
      <c r="L217" s="200">
        <v>528</v>
      </c>
      <c r="M217" s="200">
        <v>714</v>
      </c>
      <c r="N217" s="200">
        <v>865</v>
      </c>
      <c r="O217" s="200">
        <v>945</v>
      </c>
      <c r="P217" s="201">
        <v>1024</v>
      </c>
    </row>
    <row r="218" spans="1:16">
      <c r="A218" t="s">
        <v>257</v>
      </c>
      <c r="B218" t="s">
        <v>905</v>
      </c>
      <c r="C218" t="s">
        <v>257</v>
      </c>
      <c r="E218" s="200">
        <v>476</v>
      </c>
      <c r="F218" s="200">
        <v>530</v>
      </c>
      <c r="G218" s="200">
        <v>636</v>
      </c>
      <c r="H218" s="200">
        <v>735</v>
      </c>
      <c r="I218" s="200">
        <v>820</v>
      </c>
      <c r="J218" s="201">
        <v>904</v>
      </c>
      <c r="K218" s="200">
        <v>476</v>
      </c>
      <c r="L218" s="200">
        <v>567</v>
      </c>
      <c r="M218" s="200">
        <v>672</v>
      </c>
      <c r="N218" s="200">
        <v>929</v>
      </c>
      <c r="O218" s="200">
        <v>975</v>
      </c>
      <c r="P218" s="201">
        <v>1102</v>
      </c>
    </row>
    <row r="219" spans="1:16">
      <c r="A219" t="s">
        <v>258</v>
      </c>
      <c r="B219" t="s">
        <v>908</v>
      </c>
      <c r="C219" t="s">
        <v>258</v>
      </c>
      <c r="E219" s="200">
        <v>455</v>
      </c>
      <c r="F219" s="200">
        <v>511</v>
      </c>
      <c r="G219" s="200">
        <v>643</v>
      </c>
      <c r="H219" s="200">
        <v>775</v>
      </c>
      <c r="I219" s="200">
        <v>865</v>
      </c>
      <c r="J219" s="201">
        <v>954</v>
      </c>
      <c r="K219" s="200">
        <v>455</v>
      </c>
      <c r="L219" s="200">
        <v>511</v>
      </c>
      <c r="M219" s="200">
        <v>643</v>
      </c>
      <c r="N219" s="200">
        <v>940</v>
      </c>
      <c r="O219" s="200">
        <v>943</v>
      </c>
      <c r="P219" s="201">
        <v>1084</v>
      </c>
    </row>
    <row r="220" spans="1:16">
      <c r="A220" t="s">
        <v>259</v>
      </c>
      <c r="B220" t="s">
        <v>911</v>
      </c>
      <c r="C220" t="s">
        <v>259</v>
      </c>
      <c r="E220" s="200">
        <v>455</v>
      </c>
      <c r="F220" s="200">
        <v>524</v>
      </c>
      <c r="G220" s="200">
        <v>643</v>
      </c>
      <c r="H220" s="200">
        <v>812</v>
      </c>
      <c r="I220" s="200">
        <v>906</v>
      </c>
      <c r="J220" s="201">
        <v>1000</v>
      </c>
      <c r="K220" s="200">
        <v>455</v>
      </c>
      <c r="L220" s="200">
        <v>524</v>
      </c>
      <c r="M220" s="200">
        <v>643</v>
      </c>
      <c r="N220" s="200">
        <v>823</v>
      </c>
      <c r="O220" s="200">
        <v>933</v>
      </c>
      <c r="P220" s="201">
        <v>1073</v>
      </c>
    </row>
    <row r="221" spans="1:16">
      <c r="A221" t="s">
        <v>260</v>
      </c>
      <c r="B221" t="s">
        <v>914</v>
      </c>
      <c r="C221" t="s">
        <v>260</v>
      </c>
      <c r="E221" s="200">
        <v>455</v>
      </c>
      <c r="F221" s="200">
        <v>475</v>
      </c>
      <c r="G221" s="200">
        <v>597</v>
      </c>
      <c r="H221" s="200">
        <v>690</v>
      </c>
      <c r="I221" s="200">
        <v>770</v>
      </c>
      <c r="J221" s="201">
        <v>850</v>
      </c>
      <c r="K221" s="200">
        <v>455</v>
      </c>
      <c r="L221" s="200">
        <v>475</v>
      </c>
      <c r="M221" s="200">
        <v>643</v>
      </c>
      <c r="N221" s="200">
        <v>864</v>
      </c>
      <c r="O221" s="200">
        <v>933</v>
      </c>
      <c r="P221" s="201">
        <v>1024</v>
      </c>
    </row>
    <row r="222" spans="1:16">
      <c r="A222" s="144" t="s">
        <v>50</v>
      </c>
      <c r="B222" s="144" t="s">
        <v>916</v>
      </c>
      <c r="C222" s="144" t="s">
        <v>50</v>
      </c>
      <c r="D222" s="144"/>
      <c r="E222" s="200">
        <v>610</v>
      </c>
      <c r="F222" s="200">
        <v>653</v>
      </c>
      <c r="G222" s="200">
        <v>785</v>
      </c>
      <c r="H222" s="200">
        <v>906</v>
      </c>
      <c r="I222" s="200">
        <v>1011</v>
      </c>
      <c r="J222" s="201">
        <v>1116</v>
      </c>
      <c r="K222" s="200">
        <v>610</v>
      </c>
      <c r="L222" s="200">
        <v>690</v>
      </c>
      <c r="M222" s="200">
        <v>893</v>
      </c>
      <c r="N222" s="200">
        <v>1143</v>
      </c>
      <c r="O222" s="200">
        <v>1255</v>
      </c>
      <c r="P222" s="201">
        <v>1367</v>
      </c>
    </row>
    <row r="223" spans="1:16">
      <c r="A223" s="144" t="s">
        <v>19</v>
      </c>
      <c r="B223" s="144" t="s">
        <v>918</v>
      </c>
      <c r="C223" s="144" t="s">
        <v>19</v>
      </c>
      <c r="D223" s="144"/>
      <c r="E223" s="200">
        <v>487</v>
      </c>
      <c r="F223" s="200">
        <v>521</v>
      </c>
      <c r="G223" s="200">
        <v>626</v>
      </c>
      <c r="H223" s="200">
        <v>723</v>
      </c>
      <c r="I223" s="200">
        <v>806</v>
      </c>
      <c r="J223" s="201">
        <v>890</v>
      </c>
      <c r="K223" s="200">
        <v>567</v>
      </c>
      <c r="L223" s="200">
        <v>651</v>
      </c>
      <c r="M223" s="200">
        <v>792</v>
      </c>
      <c r="N223" s="200">
        <v>906</v>
      </c>
      <c r="O223" s="200">
        <v>991</v>
      </c>
      <c r="P223" s="201">
        <v>1076</v>
      </c>
    </row>
    <row r="224" spans="1:16">
      <c r="A224" t="s">
        <v>261</v>
      </c>
      <c r="B224" t="s">
        <v>921</v>
      </c>
      <c r="C224" t="s">
        <v>261</v>
      </c>
      <c r="E224" s="200">
        <v>458</v>
      </c>
      <c r="F224" s="200">
        <v>491</v>
      </c>
      <c r="G224" s="200">
        <v>590</v>
      </c>
      <c r="H224" s="200">
        <v>681</v>
      </c>
      <c r="I224" s="200">
        <v>760</v>
      </c>
      <c r="J224" s="201">
        <v>838</v>
      </c>
      <c r="K224" s="200">
        <v>469</v>
      </c>
      <c r="L224" s="200">
        <v>555</v>
      </c>
      <c r="M224" s="200">
        <v>658</v>
      </c>
      <c r="N224" s="200">
        <v>865</v>
      </c>
      <c r="O224" s="200">
        <v>945</v>
      </c>
      <c r="P224" s="201">
        <v>1024</v>
      </c>
    </row>
    <row r="225" spans="1:16">
      <c r="A225" t="s">
        <v>262</v>
      </c>
      <c r="B225" t="s">
        <v>924</v>
      </c>
      <c r="C225" t="s">
        <v>262</v>
      </c>
      <c r="E225" s="200">
        <v>455</v>
      </c>
      <c r="F225" s="200">
        <v>491</v>
      </c>
      <c r="G225" s="200">
        <v>590</v>
      </c>
      <c r="H225" s="200">
        <v>681</v>
      </c>
      <c r="I225" s="200">
        <v>760</v>
      </c>
      <c r="J225" s="201">
        <v>838</v>
      </c>
      <c r="K225" s="200">
        <v>455</v>
      </c>
      <c r="L225" s="200">
        <v>491</v>
      </c>
      <c r="M225" s="200">
        <v>643</v>
      </c>
      <c r="N225" s="200">
        <v>823</v>
      </c>
      <c r="O225" s="200">
        <v>933</v>
      </c>
      <c r="P225" s="201">
        <v>1024</v>
      </c>
    </row>
    <row r="226" spans="1:16">
      <c r="A226" t="s">
        <v>263</v>
      </c>
      <c r="B226" t="s">
        <v>927</v>
      </c>
      <c r="C226" t="s">
        <v>263</v>
      </c>
      <c r="E226" s="200">
        <v>455</v>
      </c>
      <c r="F226" s="200">
        <v>491</v>
      </c>
      <c r="G226" s="200">
        <v>590</v>
      </c>
      <c r="H226" s="200">
        <v>681</v>
      </c>
      <c r="I226" s="200">
        <v>760</v>
      </c>
      <c r="J226" s="201">
        <v>838</v>
      </c>
      <c r="K226" s="200">
        <v>455</v>
      </c>
      <c r="L226" s="200">
        <v>500</v>
      </c>
      <c r="M226" s="200">
        <v>643</v>
      </c>
      <c r="N226" s="200">
        <v>865</v>
      </c>
      <c r="O226" s="200">
        <v>945</v>
      </c>
      <c r="P226" s="201">
        <v>1024</v>
      </c>
    </row>
    <row r="227" spans="1:16">
      <c r="A227" t="s">
        <v>264</v>
      </c>
      <c r="B227" t="s">
        <v>930</v>
      </c>
      <c r="C227" t="s">
        <v>264</v>
      </c>
      <c r="E227" s="200">
        <v>383</v>
      </c>
      <c r="F227" s="200">
        <v>491</v>
      </c>
      <c r="G227" s="200">
        <v>590</v>
      </c>
      <c r="H227" s="200">
        <v>681</v>
      </c>
      <c r="I227" s="200">
        <v>760</v>
      </c>
      <c r="J227" s="201">
        <v>838</v>
      </c>
      <c r="K227" s="200">
        <v>383</v>
      </c>
      <c r="L227" s="200">
        <v>503</v>
      </c>
      <c r="M227" s="200">
        <v>643</v>
      </c>
      <c r="N227" s="200">
        <v>805</v>
      </c>
      <c r="O227" s="200">
        <v>925</v>
      </c>
      <c r="P227" s="201">
        <v>1024</v>
      </c>
    </row>
    <row r="228" spans="1:16">
      <c r="A228" s="144" t="s">
        <v>76</v>
      </c>
      <c r="B228" s="144" t="s">
        <v>932</v>
      </c>
      <c r="C228" s="144" t="s">
        <v>76</v>
      </c>
      <c r="D228" s="144"/>
      <c r="E228" s="200">
        <v>520</v>
      </c>
      <c r="F228" s="200">
        <v>557</v>
      </c>
      <c r="G228" s="200">
        <v>668</v>
      </c>
      <c r="H228" s="200">
        <v>772</v>
      </c>
      <c r="I228" s="200">
        <v>862</v>
      </c>
      <c r="J228" s="201">
        <v>951</v>
      </c>
      <c r="K228" s="200">
        <v>527</v>
      </c>
      <c r="L228" s="200">
        <v>615</v>
      </c>
      <c r="M228" s="200">
        <v>821</v>
      </c>
      <c r="N228" s="200">
        <v>970</v>
      </c>
      <c r="O228" s="200">
        <v>1063</v>
      </c>
      <c r="P228" s="201">
        <v>1154</v>
      </c>
    </row>
    <row r="229" spans="1:16">
      <c r="A229" s="144" t="s">
        <v>28</v>
      </c>
      <c r="B229" s="144" t="s">
        <v>934</v>
      </c>
      <c r="C229" s="144" t="s">
        <v>28</v>
      </c>
      <c r="D229" s="144"/>
      <c r="E229" s="200">
        <v>672</v>
      </c>
      <c r="F229" s="200">
        <v>720</v>
      </c>
      <c r="G229" s="200">
        <v>865</v>
      </c>
      <c r="H229" s="200">
        <v>998</v>
      </c>
      <c r="I229" s="200">
        <v>1113</v>
      </c>
      <c r="J229" s="201">
        <v>1229</v>
      </c>
      <c r="K229" s="200">
        <v>681</v>
      </c>
      <c r="L229" s="200">
        <v>834</v>
      </c>
      <c r="M229" s="200">
        <v>1050</v>
      </c>
      <c r="N229" s="200">
        <v>1316</v>
      </c>
      <c r="O229" s="200">
        <v>1449</v>
      </c>
      <c r="P229" s="201">
        <v>1580</v>
      </c>
    </row>
    <row r="230" spans="1:16">
      <c r="A230" t="s">
        <v>265</v>
      </c>
      <c r="B230" t="s">
        <v>937</v>
      </c>
      <c r="C230" t="s">
        <v>265</v>
      </c>
      <c r="E230" s="200">
        <v>455</v>
      </c>
      <c r="F230" s="200">
        <v>491</v>
      </c>
      <c r="G230" s="200">
        <v>590</v>
      </c>
      <c r="H230" s="200">
        <v>681</v>
      </c>
      <c r="I230" s="200">
        <v>760</v>
      </c>
      <c r="J230" s="201">
        <v>838</v>
      </c>
      <c r="K230" s="200">
        <v>455</v>
      </c>
      <c r="L230" s="200">
        <v>536</v>
      </c>
      <c r="M230" s="200">
        <v>643</v>
      </c>
      <c r="N230" s="200">
        <v>875</v>
      </c>
      <c r="O230" s="200">
        <v>956</v>
      </c>
      <c r="P230" s="201">
        <v>1037</v>
      </c>
    </row>
    <row r="231" spans="1:16">
      <c r="A231" t="s">
        <v>85</v>
      </c>
      <c r="B231" t="s">
        <v>940</v>
      </c>
      <c r="C231" t="s">
        <v>85</v>
      </c>
      <c r="E231" s="200">
        <v>455</v>
      </c>
      <c r="F231" s="200">
        <v>491</v>
      </c>
      <c r="G231" s="200">
        <v>590</v>
      </c>
      <c r="H231" s="200">
        <v>681</v>
      </c>
      <c r="I231" s="200">
        <v>760</v>
      </c>
      <c r="J231" s="201">
        <v>838</v>
      </c>
      <c r="K231" s="200">
        <v>455</v>
      </c>
      <c r="L231" s="200">
        <v>498</v>
      </c>
      <c r="M231" s="200">
        <v>643</v>
      </c>
      <c r="N231" s="200">
        <v>865</v>
      </c>
      <c r="O231" s="200">
        <v>945</v>
      </c>
      <c r="P231" s="201">
        <v>1024</v>
      </c>
    </row>
    <row r="232" spans="1:16">
      <c r="A232" s="144" t="s">
        <v>67</v>
      </c>
      <c r="B232" s="144" t="s">
        <v>942</v>
      </c>
      <c r="C232" s="144" t="s">
        <v>67</v>
      </c>
      <c r="D232" s="144"/>
      <c r="E232" s="200">
        <v>498</v>
      </c>
      <c r="F232" s="200">
        <v>534</v>
      </c>
      <c r="G232" s="200">
        <v>641</v>
      </c>
      <c r="H232" s="200">
        <v>740</v>
      </c>
      <c r="I232" s="200">
        <v>826</v>
      </c>
      <c r="J232" s="201">
        <v>911</v>
      </c>
      <c r="K232" s="200">
        <v>560</v>
      </c>
      <c r="L232" s="200">
        <v>565</v>
      </c>
      <c r="M232" s="200">
        <v>693</v>
      </c>
      <c r="N232" s="200">
        <v>863</v>
      </c>
      <c r="O232" s="200">
        <v>1046</v>
      </c>
      <c r="P232" s="201">
        <v>1136</v>
      </c>
    </row>
    <row r="233" spans="1:16">
      <c r="A233" t="s">
        <v>266</v>
      </c>
      <c r="B233" t="s">
        <v>945</v>
      </c>
      <c r="C233" t="s">
        <v>266</v>
      </c>
      <c r="E233" s="200">
        <v>455</v>
      </c>
      <c r="F233" s="200">
        <v>542</v>
      </c>
      <c r="G233" s="200">
        <v>643</v>
      </c>
      <c r="H233" s="200">
        <v>770</v>
      </c>
      <c r="I233" s="200">
        <v>858</v>
      </c>
      <c r="J233" s="201">
        <v>948</v>
      </c>
      <c r="K233" s="200">
        <v>455</v>
      </c>
      <c r="L233" s="200">
        <v>542</v>
      </c>
      <c r="M233" s="200">
        <v>643</v>
      </c>
      <c r="N233" s="200">
        <v>872</v>
      </c>
      <c r="O233" s="200">
        <v>933</v>
      </c>
      <c r="P233" s="201">
        <v>1073</v>
      </c>
    </row>
    <row r="234" spans="1:16">
      <c r="A234" t="s">
        <v>267</v>
      </c>
      <c r="B234" t="s">
        <v>948</v>
      </c>
      <c r="C234" t="s">
        <v>267</v>
      </c>
      <c r="E234" s="200">
        <v>458</v>
      </c>
      <c r="F234" s="200">
        <v>491</v>
      </c>
      <c r="G234" s="200">
        <v>590</v>
      </c>
      <c r="H234" s="200">
        <v>681</v>
      </c>
      <c r="I234" s="200">
        <v>760</v>
      </c>
      <c r="J234" s="201">
        <v>838</v>
      </c>
      <c r="K234" s="200">
        <v>492</v>
      </c>
      <c r="L234" s="200">
        <v>542</v>
      </c>
      <c r="M234" s="200">
        <v>643</v>
      </c>
      <c r="N234" s="200">
        <v>865</v>
      </c>
      <c r="O234" s="200">
        <v>933</v>
      </c>
      <c r="P234" s="201">
        <v>1024</v>
      </c>
    </row>
    <row r="235" spans="1:16">
      <c r="A235" t="s">
        <v>269</v>
      </c>
      <c r="B235" t="s">
        <v>951</v>
      </c>
      <c r="C235" t="s">
        <v>269</v>
      </c>
      <c r="E235" s="200">
        <v>458</v>
      </c>
      <c r="F235" s="200">
        <v>486</v>
      </c>
      <c r="G235" s="200">
        <v>590</v>
      </c>
      <c r="H235" s="200">
        <v>681</v>
      </c>
      <c r="I235" s="200">
        <v>760</v>
      </c>
      <c r="J235" s="201">
        <v>838</v>
      </c>
      <c r="K235" s="200">
        <v>474</v>
      </c>
      <c r="L235" s="200">
        <v>486</v>
      </c>
      <c r="M235" s="200">
        <v>654</v>
      </c>
      <c r="N235" s="200">
        <v>865</v>
      </c>
      <c r="O235" s="200">
        <v>945</v>
      </c>
      <c r="P235" s="201">
        <v>1024</v>
      </c>
    </row>
    <row r="236" spans="1:16">
      <c r="A236" t="s">
        <v>270</v>
      </c>
      <c r="B236" t="s">
        <v>954</v>
      </c>
      <c r="C236" t="s">
        <v>270</v>
      </c>
      <c r="E236" s="200">
        <v>478</v>
      </c>
      <c r="F236" s="200">
        <v>512</v>
      </c>
      <c r="G236" s="200">
        <v>615</v>
      </c>
      <c r="H236" s="200">
        <v>710</v>
      </c>
      <c r="I236" s="200">
        <v>792</v>
      </c>
      <c r="J236" s="201">
        <v>874</v>
      </c>
      <c r="K236" s="200">
        <v>499</v>
      </c>
      <c r="L236" s="200">
        <v>521</v>
      </c>
      <c r="M236" s="200">
        <v>705</v>
      </c>
      <c r="N236" s="200">
        <v>912</v>
      </c>
      <c r="O236" s="200">
        <v>942</v>
      </c>
      <c r="P236" s="201">
        <v>1083</v>
      </c>
    </row>
    <row r="237" spans="1:16">
      <c r="A237" s="144" t="s">
        <v>87</v>
      </c>
      <c r="B237" s="144" t="s">
        <v>956</v>
      </c>
      <c r="C237" s="144" t="s">
        <v>87</v>
      </c>
      <c r="D237" s="144"/>
      <c r="E237" s="200">
        <v>502</v>
      </c>
      <c r="F237" s="200">
        <v>538</v>
      </c>
      <c r="G237" s="200">
        <v>646</v>
      </c>
      <c r="H237" s="200">
        <v>746</v>
      </c>
      <c r="I237" s="200">
        <v>832</v>
      </c>
      <c r="J237" s="201">
        <v>918</v>
      </c>
      <c r="K237" s="200">
        <v>550</v>
      </c>
      <c r="L237" s="200">
        <v>587</v>
      </c>
      <c r="M237" s="200">
        <v>742</v>
      </c>
      <c r="N237" s="200">
        <v>924</v>
      </c>
      <c r="O237" s="200">
        <v>1025</v>
      </c>
      <c r="P237" s="201">
        <v>1112</v>
      </c>
    </row>
    <row r="238" spans="1:16">
      <c r="A238" t="s">
        <v>271</v>
      </c>
      <c r="B238" t="s">
        <v>959</v>
      </c>
      <c r="C238" t="s">
        <v>271</v>
      </c>
      <c r="E238" s="200">
        <v>490</v>
      </c>
      <c r="F238" s="200">
        <v>525</v>
      </c>
      <c r="G238" s="200">
        <v>630</v>
      </c>
      <c r="H238" s="200">
        <v>728</v>
      </c>
      <c r="I238" s="200">
        <v>812</v>
      </c>
      <c r="J238" s="201">
        <v>896</v>
      </c>
      <c r="K238" s="200">
        <v>508</v>
      </c>
      <c r="L238" s="200">
        <v>621</v>
      </c>
      <c r="M238" s="200">
        <v>736</v>
      </c>
      <c r="N238" s="200">
        <v>936</v>
      </c>
      <c r="O238" s="200">
        <v>1003</v>
      </c>
      <c r="P238" s="201">
        <v>1112</v>
      </c>
    </row>
    <row r="239" spans="1:16">
      <c r="A239" s="144" t="s">
        <v>59</v>
      </c>
      <c r="B239" s="144" t="s">
        <v>961</v>
      </c>
      <c r="C239" s="144" t="s">
        <v>59</v>
      </c>
      <c r="D239" s="144"/>
      <c r="E239" s="200">
        <v>599</v>
      </c>
      <c r="F239" s="200">
        <v>650</v>
      </c>
      <c r="G239" s="200">
        <v>780</v>
      </c>
      <c r="H239" s="200">
        <v>901</v>
      </c>
      <c r="I239" s="200">
        <v>1005</v>
      </c>
      <c r="J239" s="201">
        <v>1109</v>
      </c>
      <c r="K239" s="200">
        <v>599</v>
      </c>
      <c r="L239" s="200">
        <v>721</v>
      </c>
      <c r="M239" s="200">
        <v>890</v>
      </c>
      <c r="N239" s="200">
        <v>1159</v>
      </c>
      <c r="O239" s="200">
        <v>1273</v>
      </c>
      <c r="P239" s="201">
        <v>1386</v>
      </c>
    </row>
    <row r="240" spans="1:16">
      <c r="A240" t="s">
        <v>272</v>
      </c>
      <c r="B240" t="s">
        <v>964</v>
      </c>
      <c r="C240" t="s">
        <v>272</v>
      </c>
      <c r="E240" s="200">
        <v>455</v>
      </c>
      <c r="F240" s="200">
        <v>491</v>
      </c>
      <c r="G240" s="200">
        <v>590</v>
      </c>
      <c r="H240" s="200">
        <v>681</v>
      </c>
      <c r="I240" s="200">
        <v>760</v>
      </c>
      <c r="J240" s="201">
        <v>838</v>
      </c>
      <c r="K240" s="200">
        <v>455</v>
      </c>
      <c r="L240" s="200">
        <v>542</v>
      </c>
      <c r="M240" s="200">
        <v>643</v>
      </c>
      <c r="N240" s="200">
        <v>801</v>
      </c>
      <c r="O240" s="200">
        <v>859</v>
      </c>
      <c r="P240" s="201">
        <v>988</v>
      </c>
    </row>
    <row r="241" spans="1:16">
      <c r="A241" t="s">
        <v>273</v>
      </c>
      <c r="B241" t="s">
        <v>967</v>
      </c>
      <c r="C241" t="s">
        <v>273</v>
      </c>
      <c r="E241" s="200">
        <v>526</v>
      </c>
      <c r="F241" s="200">
        <v>568</v>
      </c>
      <c r="G241" s="200">
        <v>682</v>
      </c>
      <c r="H241" s="200">
        <v>788</v>
      </c>
      <c r="I241" s="200">
        <v>878</v>
      </c>
      <c r="J241" s="201">
        <v>970</v>
      </c>
      <c r="K241" s="200">
        <v>526</v>
      </c>
      <c r="L241" s="200">
        <v>621</v>
      </c>
      <c r="M241" s="200">
        <v>742</v>
      </c>
      <c r="N241" s="200">
        <v>944</v>
      </c>
      <c r="O241" s="200">
        <v>992</v>
      </c>
      <c r="P241" s="201">
        <v>1141</v>
      </c>
    </row>
    <row r="242" spans="1:16">
      <c r="A242" s="144" t="s">
        <v>63</v>
      </c>
      <c r="B242" s="144" t="s">
        <v>970</v>
      </c>
      <c r="C242" s="144" t="s">
        <v>63</v>
      </c>
      <c r="D242" s="144"/>
      <c r="E242" s="200">
        <v>458</v>
      </c>
      <c r="F242" s="200">
        <v>491</v>
      </c>
      <c r="G242" s="200">
        <v>590</v>
      </c>
      <c r="H242" s="200">
        <v>681</v>
      </c>
      <c r="I242" s="200">
        <v>760</v>
      </c>
      <c r="J242" s="201">
        <v>838</v>
      </c>
      <c r="K242" s="200">
        <v>573</v>
      </c>
      <c r="L242" s="200">
        <v>618</v>
      </c>
      <c r="M242" s="200">
        <v>756</v>
      </c>
      <c r="N242" s="200">
        <v>865</v>
      </c>
      <c r="O242" s="200">
        <v>945</v>
      </c>
      <c r="P242" s="201">
        <v>1024</v>
      </c>
    </row>
    <row r="243" spans="1:16">
      <c r="A243" t="s">
        <v>274</v>
      </c>
      <c r="B243" t="s">
        <v>973</v>
      </c>
      <c r="C243" t="s">
        <v>274</v>
      </c>
      <c r="E243" s="200">
        <v>400</v>
      </c>
      <c r="F243" s="200">
        <v>497</v>
      </c>
      <c r="G243" s="200">
        <v>628</v>
      </c>
      <c r="H243" s="200">
        <v>725</v>
      </c>
      <c r="I243" s="200">
        <v>810</v>
      </c>
      <c r="J243" s="201">
        <v>893</v>
      </c>
      <c r="K243" s="200">
        <v>400</v>
      </c>
      <c r="L243" s="200">
        <v>497</v>
      </c>
      <c r="M243" s="200">
        <v>673</v>
      </c>
      <c r="N243" s="200">
        <v>889</v>
      </c>
      <c r="O243" s="200">
        <v>899</v>
      </c>
      <c r="P243" s="201">
        <v>1034</v>
      </c>
    </row>
    <row r="244" spans="1:16">
      <c r="A244" t="s">
        <v>275</v>
      </c>
      <c r="B244" t="s">
        <v>976</v>
      </c>
      <c r="C244" t="s">
        <v>275</v>
      </c>
      <c r="E244" s="200">
        <v>468</v>
      </c>
      <c r="F244" s="200">
        <v>558</v>
      </c>
      <c r="G244" s="200">
        <v>661</v>
      </c>
      <c r="H244" s="200">
        <v>789</v>
      </c>
      <c r="I244" s="200">
        <v>881</v>
      </c>
      <c r="J244" s="201">
        <v>971</v>
      </c>
      <c r="K244" s="200">
        <v>468</v>
      </c>
      <c r="L244" s="200">
        <v>558</v>
      </c>
      <c r="M244" s="200">
        <v>661</v>
      </c>
      <c r="N244" s="200">
        <v>950</v>
      </c>
      <c r="O244" s="200">
        <v>959</v>
      </c>
      <c r="P244" s="201">
        <v>1103</v>
      </c>
    </row>
    <row r="245" spans="1:16">
      <c r="A245" s="144" t="s">
        <v>94</v>
      </c>
      <c r="B245" s="144" t="s">
        <v>978</v>
      </c>
      <c r="C245" s="144" t="s">
        <v>94</v>
      </c>
      <c r="D245" s="144"/>
      <c r="E245" s="200">
        <v>424</v>
      </c>
      <c r="F245" s="200">
        <v>545</v>
      </c>
      <c r="G245" s="200">
        <v>653</v>
      </c>
      <c r="H245" s="200">
        <v>755</v>
      </c>
      <c r="I245" s="200">
        <v>842</v>
      </c>
      <c r="J245" s="201">
        <v>930</v>
      </c>
      <c r="K245" s="200">
        <v>424</v>
      </c>
      <c r="L245" s="200">
        <v>570</v>
      </c>
      <c r="M245" s="200">
        <v>712</v>
      </c>
      <c r="N245" s="200">
        <v>949</v>
      </c>
      <c r="O245" s="200">
        <v>1039</v>
      </c>
      <c r="P245" s="201">
        <v>1128</v>
      </c>
    </row>
    <row r="246" spans="1:16">
      <c r="A246" t="s">
        <v>276</v>
      </c>
      <c r="B246" t="s">
        <v>981</v>
      </c>
      <c r="C246" t="s">
        <v>276</v>
      </c>
      <c r="E246" s="200">
        <v>458</v>
      </c>
      <c r="F246" s="200">
        <v>480</v>
      </c>
      <c r="G246" s="200">
        <v>590</v>
      </c>
      <c r="H246" s="200">
        <v>681</v>
      </c>
      <c r="I246" s="200">
        <v>760</v>
      </c>
      <c r="J246" s="201">
        <v>838</v>
      </c>
      <c r="K246" s="200">
        <v>459</v>
      </c>
      <c r="L246" s="200">
        <v>480</v>
      </c>
      <c r="M246" s="200">
        <v>649</v>
      </c>
      <c r="N246" s="200">
        <v>865</v>
      </c>
      <c r="O246" s="200">
        <v>941</v>
      </c>
      <c r="P246" s="201">
        <v>1024</v>
      </c>
    </row>
    <row r="247" spans="1:16">
      <c r="A247" t="s">
        <v>277</v>
      </c>
      <c r="B247" t="s">
        <v>984</v>
      </c>
      <c r="C247" t="s">
        <v>277</v>
      </c>
      <c r="E247" s="200">
        <v>455</v>
      </c>
      <c r="F247" s="200">
        <v>475</v>
      </c>
      <c r="G247" s="200">
        <v>590</v>
      </c>
      <c r="H247" s="200">
        <v>681</v>
      </c>
      <c r="I247" s="200">
        <v>760</v>
      </c>
      <c r="J247" s="201">
        <v>838</v>
      </c>
      <c r="K247" s="200">
        <v>455</v>
      </c>
      <c r="L247" s="200">
        <v>475</v>
      </c>
      <c r="M247" s="200">
        <v>643</v>
      </c>
      <c r="N247" s="200">
        <v>853</v>
      </c>
      <c r="O247" s="200">
        <v>945</v>
      </c>
      <c r="P247" s="201">
        <v>1024</v>
      </c>
    </row>
    <row r="248" spans="1:16">
      <c r="A248" s="144" t="s">
        <v>29</v>
      </c>
      <c r="B248" s="144" t="s">
        <v>986</v>
      </c>
      <c r="C248" s="144" t="s">
        <v>29</v>
      </c>
      <c r="D248" s="144"/>
      <c r="E248" s="200">
        <v>672</v>
      </c>
      <c r="F248" s="200">
        <v>720</v>
      </c>
      <c r="G248" s="200">
        <v>865</v>
      </c>
      <c r="H248" s="200">
        <v>998</v>
      </c>
      <c r="I248" s="200">
        <v>1113</v>
      </c>
      <c r="J248" s="201">
        <v>1229</v>
      </c>
      <c r="K248" s="200">
        <v>681</v>
      </c>
      <c r="L248" s="200">
        <v>834</v>
      </c>
      <c r="M248" s="200">
        <v>1050</v>
      </c>
      <c r="N248" s="200">
        <v>1316</v>
      </c>
      <c r="O248" s="200">
        <v>1449</v>
      </c>
      <c r="P248" s="201">
        <v>1580</v>
      </c>
    </row>
    <row r="249" spans="1:16">
      <c r="A249" s="144" t="s">
        <v>82</v>
      </c>
      <c r="B249" s="144" t="s">
        <v>988</v>
      </c>
      <c r="C249" s="144" t="s">
        <v>82</v>
      </c>
      <c r="D249" s="144"/>
      <c r="E249" s="200">
        <v>545</v>
      </c>
      <c r="F249" s="200">
        <v>583</v>
      </c>
      <c r="G249" s="200">
        <v>700</v>
      </c>
      <c r="H249" s="200">
        <v>808</v>
      </c>
      <c r="I249" s="200">
        <v>902</v>
      </c>
      <c r="J249" s="201">
        <v>996</v>
      </c>
      <c r="K249" s="200">
        <v>551</v>
      </c>
      <c r="L249" s="200">
        <v>695</v>
      </c>
      <c r="M249" s="200">
        <v>872</v>
      </c>
      <c r="N249" s="200">
        <v>1018</v>
      </c>
      <c r="O249" s="200">
        <v>1116</v>
      </c>
      <c r="P249" s="201">
        <v>1213</v>
      </c>
    </row>
    <row r="250" spans="1:16">
      <c r="A250" t="s">
        <v>278</v>
      </c>
      <c r="B250" t="s">
        <v>991</v>
      </c>
      <c r="C250" t="s">
        <v>278</v>
      </c>
      <c r="E250" s="200">
        <v>455</v>
      </c>
      <c r="F250" s="200">
        <v>475</v>
      </c>
      <c r="G250" s="200">
        <v>631</v>
      </c>
      <c r="H250" s="200">
        <v>729</v>
      </c>
      <c r="I250" s="200">
        <v>813</v>
      </c>
      <c r="J250" s="201">
        <v>898</v>
      </c>
      <c r="K250" s="200">
        <v>455</v>
      </c>
      <c r="L250" s="200">
        <v>475</v>
      </c>
      <c r="M250" s="200">
        <v>643</v>
      </c>
      <c r="N250" s="200">
        <v>931</v>
      </c>
      <c r="O250" s="200">
        <v>951</v>
      </c>
      <c r="P250" s="201">
        <v>1094</v>
      </c>
    </row>
    <row r="251" spans="1:16">
      <c r="A251" s="144" t="s">
        <v>279</v>
      </c>
      <c r="B251" s="144" t="s">
        <v>994</v>
      </c>
      <c r="C251" s="144" t="s">
        <v>279</v>
      </c>
      <c r="D251" s="144"/>
      <c r="E251" s="200">
        <v>499</v>
      </c>
      <c r="F251" s="200">
        <v>619</v>
      </c>
      <c r="G251" s="200">
        <v>792</v>
      </c>
      <c r="H251" s="200">
        <v>915</v>
      </c>
      <c r="I251" s="200">
        <v>1021</v>
      </c>
      <c r="J251" s="201">
        <v>1126</v>
      </c>
      <c r="K251" s="200">
        <v>499</v>
      </c>
      <c r="L251" s="200">
        <v>619</v>
      </c>
      <c r="M251" s="200">
        <v>838</v>
      </c>
      <c r="N251" s="200">
        <v>1044</v>
      </c>
      <c r="O251" s="200">
        <v>1120</v>
      </c>
      <c r="P251" s="201">
        <v>1288</v>
      </c>
    </row>
    <row r="252" spans="1:16">
      <c r="A252" t="s">
        <v>280</v>
      </c>
      <c r="B252" t="s">
        <v>997</v>
      </c>
      <c r="C252" t="s">
        <v>280</v>
      </c>
      <c r="E252" s="200">
        <v>476</v>
      </c>
      <c r="F252" s="200">
        <v>485</v>
      </c>
      <c r="G252" s="200">
        <v>611</v>
      </c>
      <c r="H252" s="200">
        <v>706</v>
      </c>
      <c r="I252" s="200">
        <v>787</v>
      </c>
      <c r="J252" s="201">
        <v>869</v>
      </c>
      <c r="K252" s="200">
        <v>482</v>
      </c>
      <c r="L252" s="200">
        <v>485</v>
      </c>
      <c r="M252" s="200">
        <v>656</v>
      </c>
      <c r="N252" s="200">
        <v>882</v>
      </c>
      <c r="O252" s="200">
        <v>1011</v>
      </c>
      <c r="P252" s="201">
        <v>1097</v>
      </c>
    </row>
    <row r="253" spans="1:16">
      <c r="A253" t="s">
        <v>281</v>
      </c>
      <c r="B253" t="s">
        <v>1000</v>
      </c>
      <c r="C253" t="s">
        <v>281</v>
      </c>
      <c r="E253" s="200">
        <v>463</v>
      </c>
      <c r="F253" s="200">
        <v>508</v>
      </c>
      <c r="G253" s="200">
        <v>654</v>
      </c>
      <c r="H253" s="200">
        <v>760</v>
      </c>
      <c r="I253" s="200">
        <v>848</v>
      </c>
      <c r="J253" s="201">
        <v>936</v>
      </c>
      <c r="K253" s="200">
        <v>463</v>
      </c>
      <c r="L253" s="200">
        <v>508</v>
      </c>
      <c r="M253" s="200">
        <v>654</v>
      </c>
      <c r="N253" s="200">
        <v>885</v>
      </c>
      <c r="O253" s="200">
        <v>949</v>
      </c>
      <c r="P253" s="201">
        <v>1091</v>
      </c>
    </row>
    <row r="254" spans="1:16">
      <c r="A254" t="s">
        <v>282</v>
      </c>
      <c r="B254" t="s">
        <v>1003</v>
      </c>
      <c r="C254" t="s">
        <v>282</v>
      </c>
      <c r="E254" s="200">
        <v>396</v>
      </c>
      <c r="F254" s="200">
        <v>492</v>
      </c>
      <c r="G254" s="200">
        <v>640</v>
      </c>
      <c r="H254" s="200">
        <v>738</v>
      </c>
      <c r="I254" s="200">
        <v>823</v>
      </c>
      <c r="J254" s="201">
        <v>909</v>
      </c>
      <c r="K254" s="200">
        <v>396</v>
      </c>
      <c r="L254" s="200">
        <v>492</v>
      </c>
      <c r="M254" s="200">
        <v>666</v>
      </c>
      <c r="N254" s="200">
        <v>854</v>
      </c>
      <c r="O254" s="200">
        <v>890</v>
      </c>
      <c r="P254" s="201">
        <v>1024</v>
      </c>
    </row>
    <row r="255" spans="1:16">
      <c r="A255" t="s">
        <v>283</v>
      </c>
      <c r="B255" t="s">
        <v>1006</v>
      </c>
      <c r="C255" t="s">
        <v>283</v>
      </c>
      <c r="E255" s="200">
        <v>455</v>
      </c>
      <c r="F255" s="200">
        <v>475</v>
      </c>
      <c r="G255" s="200">
        <v>590</v>
      </c>
      <c r="H255" s="200">
        <v>681</v>
      </c>
      <c r="I255" s="200">
        <v>760</v>
      </c>
      <c r="J255" s="201">
        <v>838</v>
      </c>
      <c r="K255" s="200">
        <v>455</v>
      </c>
      <c r="L255" s="200">
        <v>475</v>
      </c>
      <c r="M255" s="200">
        <v>643</v>
      </c>
      <c r="N255" s="200">
        <v>801</v>
      </c>
      <c r="O255" s="200">
        <v>933</v>
      </c>
      <c r="P255" s="201">
        <v>1024</v>
      </c>
    </row>
    <row r="256" spans="1:16">
      <c r="A256" t="s">
        <v>284</v>
      </c>
      <c r="B256" t="s">
        <v>1009</v>
      </c>
      <c r="C256" t="s">
        <v>284</v>
      </c>
      <c r="E256" s="200">
        <v>455</v>
      </c>
      <c r="F256" s="200">
        <v>491</v>
      </c>
      <c r="G256" s="200">
        <v>590</v>
      </c>
      <c r="H256" s="200">
        <v>681</v>
      </c>
      <c r="I256" s="200">
        <v>760</v>
      </c>
      <c r="J256" s="201">
        <v>838</v>
      </c>
      <c r="K256" s="200">
        <v>455</v>
      </c>
      <c r="L256" s="200">
        <v>542</v>
      </c>
      <c r="M256" s="200">
        <v>643</v>
      </c>
      <c r="N256" s="200">
        <v>865</v>
      </c>
      <c r="O256" s="200">
        <v>945</v>
      </c>
      <c r="P256" s="201">
        <v>1024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8">
        <v>485</v>
      </c>
      <c r="F3" s="208">
        <v>520</v>
      </c>
      <c r="G3" s="208">
        <v>623</v>
      </c>
      <c r="H3" s="208">
        <v>720</v>
      </c>
      <c r="I3" s="208">
        <v>803</v>
      </c>
      <c r="J3" s="182">
        <v>886</v>
      </c>
      <c r="K3" s="210">
        <v>527</v>
      </c>
      <c r="L3" s="210">
        <v>596</v>
      </c>
      <c r="M3" s="210">
        <v>700</v>
      </c>
      <c r="N3" s="210">
        <v>896</v>
      </c>
      <c r="O3" s="210">
        <v>1025</v>
      </c>
      <c r="P3" s="182">
        <v>1112</v>
      </c>
    </row>
    <row r="4" spans="1:16">
      <c r="A4" t="s">
        <v>96</v>
      </c>
      <c r="B4" t="s">
        <v>293</v>
      </c>
      <c r="C4" t="s">
        <v>96</v>
      </c>
      <c r="E4" s="208">
        <v>557</v>
      </c>
      <c r="F4" s="208">
        <v>597</v>
      </c>
      <c r="G4" s="208">
        <v>717</v>
      </c>
      <c r="H4" s="208">
        <v>828</v>
      </c>
      <c r="I4" s="208">
        <v>923</v>
      </c>
      <c r="J4" s="182">
        <v>1019</v>
      </c>
      <c r="K4" s="210">
        <v>613</v>
      </c>
      <c r="L4" s="210">
        <v>627</v>
      </c>
      <c r="M4" s="210">
        <v>814</v>
      </c>
      <c r="N4" s="210">
        <v>1042</v>
      </c>
      <c r="O4" s="210">
        <v>1143</v>
      </c>
      <c r="P4" s="182">
        <v>1242</v>
      </c>
    </row>
    <row r="5" spans="1:16">
      <c r="A5" t="s">
        <v>97</v>
      </c>
      <c r="B5" t="s">
        <v>296</v>
      </c>
      <c r="C5" t="s">
        <v>97</v>
      </c>
      <c r="E5" s="208">
        <v>458</v>
      </c>
      <c r="F5" s="208">
        <v>491</v>
      </c>
      <c r="G5" s="208">
        <v>590</v>
      </c>
      <c r="H5" s="208">
        <v>681</v>
      </c>
      <c r="I5" s="208">
        <v>760</v>
      </c>
      <c r="J5" s="182">
        <v>838</v>
      </c>
      <c r="K5" s="210">
        <v>553</v>
      </c>
      <c r="L5" s="210">
        <v>627</v>
      </c>
      <c r="M5" s="210">
        <v>726</v>
      </c>
      <c r="N5" s="210">
        <v>909</v>
      </c>
      <c r="O5" s="210">
        <v>994</v>
      </c>
      <c r="P5" s="182">
        <v>1078</v>
      </c>
    </row>
    <row r="6" spans="1:16">
      <c r="A6" s="144" t="s">
        <v>98</v>
      </c>
      <c r="B6" s="144" t="s">
        <v>299</v>
      </c>
      <c r="C6" s="144" t="s">
        <v>98</v>
      </c>
      <c r="E6" s="208">
        <v>502</v>
      </c>
      <c r="F6" s="208">
        <v>538</v>
      </c>
      <c r="G6" s="208">
        <v>646</v>
      </c>
      <c r="H6" s="208">
        <v>746</v>
      </c>
      <c r="I6" s="208">
        <v>832</v>
      </c>
      <c r="J6" s="182">
        <v>918</v>
      </c>
      <c r="K6" s="210">
        <v>578</v>
      </c>
      <c r="L6" s="210">
        <v>667</v>
      </c>
      <c r="M6" s="210">
        <v>838</v>
      </c>
      <c r="N6" s="210">
        <v>997</v>
      </c>
      <c r="O6" s="210">
        <v>1093</v>
      </c>
      <c r="P6" s="182">
        <v>1187</v>
      </c>
    </row>
    <row r="7" spans="1:16">
      <c r="A7" s="144" t="s">
        <v>92</v>
      </c>
      <c r="B7" s="144" t="s">
        <v>303</v>
      </c>
      <c r="C7" s="144" t="s">
        <v>92</v>
      </c>
      <c r="E7" s="208">
        <v>474</v>
      </c>
      <c r="F7" s="208">
        <v>545</v>
      </c>
      <c r="G7" s="208">
        <v>653</v>
      </c>
      <c r="H7" s="208">
        <v>755</v>
      </c>
      <c r="I7" s="208">
        <v>842</v>
      </c>
      <c r="J7" s="182">
        <v>930</v>
      </c>
      <c r="K7" s="210">
        <v>474</v>
      </c>
      <c r="L7" s="210">
        <v>608</v>
      </c>
      <c r="M7" s="210">
        <v>769</v>
      </c>
      <c r="N7" s="210">
        <v>997</v>
      </c>
      <c r="O7" s="210">
        <v>1093</v>
      </c>
      <c r="P7" s="182">
        <v>1187</v>
      </c>
    </row>
    <row r="8" spans="1:16">
      <c r="A8" s="144" t="s">
        <v>21</v>
      </c>
      <c r="B8" s="144" t="s">
        <v>306</v>
      </c>
      <c r="C8" s="144" t="s">
        <v>21</v>
      </c>
      <c r="E8" s="208">
        <v>507</v>
      </c>
      <c r="F8" s="208">
        <v>595</v>
      </c>
      <c r="G8" s="208">
        <v>713</v>
      </c>
      <c r="H8" s="208">
        <v>824</v>
      </c>
      <c r="I8" s="208">
        <v>920</v>
      </c>
      <c r="J8" s="182">
        <v>1015</v>
      </c>
      <c r="K8" s="210">
        <v>507</v>
      </c>
      <c r="L8" s="210">
        <v>622</v>
      </c>
      <c r="M8" s="210">
        <v>814</v>
      </c>
      <c r="N8" s="210">
        <v>1076</v>
      </c>
      <c r="O8" s="210">
        <v>1209</v>
      </c>
      <c r="P8" s="182">
        <v>1316</v>
      </c>
    </row>
    <row r="9" spans="1:16">
      <c r="A9" s="144" t="s">
        <v>99</v>
      </c>
      <c r="B9" s="144" t="s">
        <v>309</v>
      </c>
      <c r="C9" s="144" t="s">
        <v>99</v>
      </c>
      <c r="E9" s="208">
        <v>470</v>
      </c>
      <c r="F9" s="208">
        <v>512</v>
      </c>
      <c r="G9" s="208">
        <v>615</v>
      </c>
      <c r="H9" s="208">
        <v>710</v>
      </c>
      <c r="I9" s="208">
        <v>792</v>
      </c>
      <c r="J9" s="182">
        <v>874</v>
      </c>
      <c r="K9" s="210">
        <v>470</v>
      </c>
      <c r="L9" s="210">
        <v>551</v>
      </c>
      <c r="M9" s="210">
        <v>728</v>
      </c>
      <c r="N9" s="210">
        <v>943</v>
      </c>
      <c r="O9" s="210">
        <v>1045</v>
      </c>
      <c r="P9" s="182">
        <v>1135</v>
      </c>
    </row>
    <row r="10" spans="1:16">
      <c r="A10" s="144" t="s">
        <v>100</v>
      </c>
      <c r="B10" s="144" t="s">
        <v>312</v>
      </c>
      <c r="C10" s="144" t="s">
        <v>100</v>
      </c>
      <c r="E10" s="208">
        <v>589</v>
      </c>
      <c r="F10" s="208">
        <v>614</v>
      </c>
      <c r="G10" s="208">
        <v>760</v>
      </c>
      <c r="H10" s="208">
        <v>877</v>
      </c>
      <c r="I10" s="208">
        <v>978</v>
      </c>
      <c r="J10" s="182">
        <v>1080</v>
      </c>
      <c r="K10" s="210">
        <v>589</v>
      </c>
      <c r="L10" s="210">
        <v>614</v>
      </c>
      <c r="M10" s="210">
        <v>817</v>
      </c>
      <c r="N10" s="210">
        <v>1070</v>
      </c>
      <c r="O10" s="210">
        <v>1291</v>
      </c>
      <c r="P10" s="182">
        <v>1407</v>
      </c>
    </row>
    <row r="11" spans="1:16">
      <c r="A11" t="s">
        <v>101</v>
      </c>
      <c r="B11" t="s">
        <v>315</v>
      </c>
      <c r="C11" t="s">
        <v>101</v>
      </c>
      <c r="E11" s="208">
        <v>477</v>
      </c>
      <c r="F11" s="208">
        <v>511</v>
      </c>
      <c r="G11" s="208">
        <v>613</v>
      </c>
      <c r="H11" s="208">
        <v>708</v>
      </c>
      <c r="I11" s="208">
        <v>791</v>
      </c>
      <c r="J11" s="182">
        <v>872</v>
      </c>
      <c r="K11" s="210">
        <v>495</v>
      </c>
      <c r="L11" s="210">
        <v>521</v>
      </c>
      <c r="M11" s="210">
        <v>658</v>
      </c>
      <c r="N11" s="210">
        <v>865</v>
      </c>
      <c r="O11" s="210">
        <v>1033</v>
      </c>
      <c r="P11" s="182">
        <v>1121</v>
      </c>
    </row>
    <row r="12" spans="1:16">
      <c r="A12" s="144" t="s">
        <v>78</v>
      </c>
      <c r="B12" s="144" t="s">
        <v>318</v>
      </c>
      <c r="C12" s="144" t="s">
        <v>78</v>
      </c>
      <c r="E12" s="208">
        <v>545</v>
      </c>
      <c r="F12" s="208">
        <v>583</v>
      </c>
      <c r="G12" s="208">
        <v>700</v>
      </c>
      <c r="H12" s="208">
        <v>808</v>
      </c>
      <c r="I12" s="208">
        <v>902</v>
      </c>
      <c r="J12" s="182">
        <v>996</v>
      </c>
      <c r="K12" s="210">
        <v>597</v>
      </c>
      <c r="L12" s="210">
        <v>739</v>
      </c>
      <c r="M12" s="210">
        <v>929</v>
      </c>
      <c r="N12" s="210">
        <v>1070</v>
      </c>
      <c r="O12" s="210">
        <v>1174</v>
      </c>
      <c r="P12" s="182">
        <v>1277</v>
      </c>
    </row>
    <row r="13" spans="1:16">
      <c r="A13" s="144" t="s">
        <v>25</v>
      </c>
      <c r="B13" s="144" t="s">
        <v>321</v>
      </c>
      <c r="C13" s="144" t="s">
        <v>25</v>
      </c>
      <c r="E13" s="208">
        <v>681</v>
      </c>
      <c r="F13" s="208">
        <v>730</v>
      </c>
      <c r="G13" s="208">
        <v>876</v>
      </c>
      <c r="H13" s="208">
        <v>1011</v>
      </c>
      <c r="I13" s="208">
        <v>1128</v>
      </c>
      <c r="J13" s="182">
        <v>1245</v>
      </c>
      <c r="K13" s="210">
        <v>740</v>
      </c>
      <c r="L13" s="210">
        <v>902</v>
      </c>
      <c r="M13" s="210">
        <v>1126</v>
      </c>
      <c r="N13" s="210">
        <v>1382</v>
      </c>
      <c r="O13" s="210">
        <v>1523</v>
      </c>
      <c r="P13" s="182">
        <v>1661</v>
      </c>
    </row>
    <row r="14" spans="1:16">
      <c r="A14" t="s">
        <v>102</v>
      </c>
      <c r="B14" t="s">
        <v>324</v>
      </c>
      <c r="C14" t="s">
        <v>102</v>
      </c>
      <c r="E14" s="208">
        <v>488</v>
      </c>
      <c r="F14" s="208">
        <v>492</v>
      </c>
      <c r="G14" s="208">
        <v>656</v>
      </c>
      <c r="H14" s="208">
        <v>758</v>
      </c>
      <c r="I14" s="208">
        <v>846</v>
      </c>
      <c r="J14" s="182">
        <v>933</v>
      </c>
      <c r="K14" s="210">
        <v>488</v>
      </c>
      <c r="L14" s="210">
        <v>492</v>
      </c>
      <c r="M14" s="210">
        <v>658</v>
      </c>
      <c r="N14" s="210">
        <v>865</v>
      </c>
      <c r="O14" s="210">
        <v>1044</v>
      </c>
      <c r="P14" s="182">
        <v>1196</v>
      </c>
    </row>
    <row r="15" spans="1:16">
      <c r="A15" t="s">
        <v>103</v>
      </c>
      <c r="B15" t="s">
        <v>327</v>
      </c>
      <c r="C15" t="s">
        <v>103</v>
      </c>
      <c r="E15" s="208">
        <v>458</v>
      </c>
      <c r="F15" s="208">
        <v>491</v>
      </c>
      <c r="G15" s="208">
        <v>590</v>
      </c>
      <c r="H15" s="208">
        <v>681</v>
      </c>
      <c r="I15" s="208">
        <v>760</v>
      </c>
      <c r="J15" s="182">
        <v>838</v>
      </c>
      <c r="K15" s="210">
        <v>576</v>
      </c>
      <c r="L15" s="210">
        <v>579</v>
      </c>
      <c r="M15" s="210">
        <v>733</v>
      </c>
      <c r="N15" s="210">
        <v>909</v>
      </c>
      <c r="O15" s="210">
        <v>994</v>
      </c>
      <c r="P15" s="182">
        <v>1078</v>
      </c>
    </row>
    <row r="16" spans="1:16">
      <c r="A16" s="144" t="s">
        <v>60</v>
      </c>
      <c r="B16" s="144" t="s">
        <v>330</v>
      </c>
      <c r="C16" s="144" t="s">
        <v>60</v>
      </c>
      <c r="E16" s="208">
        <v>521</v>
      </c>
      <c r="F16" s="208">
        <v>558</v>
      </c>
      <c r="G16" s="208">
        <v>670</v>
      </c>
      <c r="H16" s="208">
        <v>773</v>
      </c>
      <c r="I16" s="208">
        <v>863</v>
      </c>
      <c r="J16" s="182">
        <v>952</v>
      </c>
      <c r="K16" s="210">
        <v>581</v>
      </c>
      <c r="L16" s="210">
        <v>585</v>
      </c>
      <c r="M16" s="210">
        <v>783</v>
      </c>
      <c r="N16" s="210">
        <v>1073</v>
      </c>
      <c r="O16" s="210">
        <v>1178</v>
      </c>
      <c r="P16" s="182">
        <v>1281</v>
      </c>
    </row>
    <row r="17" spans="1:16">
      <c r="A17" s="144" t="s">
        <v>79</v>
      </c>
      <c r="B17" s="144" t="s">
        <v>332</v>
      </c>
      <c r="C17" s="144" t="s">
        <v>79</v>
      </c>
      <c r="E17" s="208">
        <v>545</v>
      </c>
      <c r="F17" s="208">
        <v>583</v>
      </c>
      <c r="G17" s="208">
        <v>700</v>
      </c>
      <c r="H17" s="208">
        <v>808</v>
      </c>
      <c r="I17" s="208">
        <v>902</v>
      </c>
      <c r="J17" s="182">
        <v>996</v>
      </c>
      <c r="K17" s="210">
        <v>597</v>
      </c>
      <c r="L17" s="210">
        <v>739</v>
      </c>
      <c r="M17" s="210">
        <v>929</v>
      </c>
      <c r="N17" s="210">
        <v>1070</v>
      </c>
      <c r="O17" s="210">
        <v>1174</v>
      </c>
      <c r="P17" s="182">
        <v>1277</v>
      </c>
    </row>
    <row r="18" spans="1:16">
      <c r="A18" t="s">
        <v>104</v>
      </c>
      <c r="B18" t="s">
        <v>335</v>
      </c>
      <c r="C18" t="s">
        <v>104</v>
      </c>
      <c r="E18" s="208">
        <v>594</v>
      </c>
      <c r="F18" s="208">
        <v>595</v>
      </c>
      <c r="G18" s="208">
        <v>789</v>
      </c>
      <c r="H18" s="208">
        <v>915</v>
      </c>
      <c r="I18" s="208">
        <v>1021</v>
      </c>
      <c r="J18" s="182">
        <v>1126</v>
      </c>
      <c r="K18" s="210">
        <v>594</v>
      </c>
      <c r="L18" s="210">
        <v>595</v>
      </c>
      <c r="M18" s="210">
        <v>789</v>
      </c>
      <c r="N18" s="210">
        <v>1104</v>
      </c>
      <c r="O18" s="210">
        <v>1346</v>
      </c>
      <c r="P18" s="182">
        <v>1467</v>
      </c>
    </row>
    <row r="19" spans="1:16">
      <c r="A19" t="s">
        <v>105</v>
      </c>
      <c r="B19" t="s">
        <v>338</v>
      </c>
      <c r="C19" t="s">
        <v>105</v>
      </c>
      <c r="E19" s="208">
        <v>520</v>
      </c>
      <c r="F19" s="208">
        <v>548</v>
      </c>
      <c r="G19" s="208">
        <v>691</v>
      </c>
      <c r="H19" s="208">
        <v>814</v>
      </c>
      <c r="I19" s="208">
        <v>908</v>
      </c>
      <c r="J19" s="182">
        <v>1002</v>
      </c>
      <c r="K19" s="210">
        <v>520</v>
      </c>
      <c r="L19" s="210">
        <v>548</v>
      </c>
      <c r="M19" s="210">
        <v>691</v>
      </c>
      <c r="N19" s="210">
        <v>908</v>
      </c>
      <c r="O19" s="210">
        <v>1096</v>
      </c>
      <c r="P19" s="182">
        <v>1221</v>
      </c>
    </row>
    <row r="20" spans="1:16">
      <c r="A20" t="s">
        <v>106</v>
      </c>
      <c r="B20" t="s">
        <v>341</v>
      </c>
      <c r="C20" t="s">
        <v>106</v>
      </c>
      <c r="E20" s="208">
        <v>495</v>
      </c>
      <c r="F20" s="208">
        <v>545</v>
      </c>
      <c r="G20" s="208">
        <v>653</v>
      </c>
      <c r="H20" s="208">
        <v>755</v>
      </c>
      <c r="I20" s="208">
        <v>842</v>
      </c>
      <c r="J20" s="182">
        <v>930</v>
      </c>
      <c r="K20" s="210">
        <v>495</v>
      </c>
      <c r="L20" s="210">
        <v>548</v>
      </c>
      <c r="M20" s="210">
        <v>658</v>
      </c>
      <c r="N20" s="210">
        <v>885</v>
      </c>
      <c r="O20" s="210">
        <v>951</v>
      </c>
      <c r="P20" s="182">
        <v>1094</v>
      </c>
    </row>
    <row r="21" spans="1:16">
      <c r="A21" s="144" t="s">
        <v>84</v>
      </c>
      <c r="B21" s="144" t="s">
        <v>344</v>
      </c>
      <c r="C21" s="144" t="s">
        <v>84</v>
      </c>
      <c r="E21" s="208">
        <v>446</v>
      </c>
      <c r="F21" s="208">
        <v>510</v>
      </c>
      <c r="G21" s="208">
        <v>612</v>
      </c>
      <c r="H21" s="208">
        <v>707</v>
      </c>
      <c r="I21" s="208">
        <v>790</v>
      </c>
      <c r="J21" s="182">
        <v>871</v>
      </c>
      <c r="K21" s="210">
        <v>446</v>
      </c>
      <c r="L21" s="210">
        <v>563</v>
      </c>
      <c r="M21" s="210">
        <v>712</v>
      </c>
      <c r="N21" s="210">
        <v>893</v>
      </c>
      <c r="O21" s="210">
        <v>976</v>
      </c>
      <c r="P21" s="182">
        <v>1122</v>
      </c>
    </row>
    <row r="22" spans="1:16">
      <c r="A22" s="144" t="s">
        <v>107</v>
      </c>
      <c r="B22" s="144" t="s">
        <v>347</v>
      </c>
      <c r="C22" s="144" t="s">
        <v>107</v>
      </c>
      <c r="E22" s="208">
        <v>703</v>
      </c>
      <c r="F22" s="208">
        <v>707</v>
      </c>
      <c r="G22" s="208">
        <v>870</v>
      </c>
      <c r="H22" s="208">
        <v>1075</v>
      </c>
      <c r="I22" s="208">
        <v>1200</v>
      </c>
      <c r="J22" s="182">
        <v>1323</v>
      </c>
      <c r="K22" s="210">
        <v>703</v>
      </c>
      <c r="L22" s="210">
        <v>707</v>
      </c>
      <c r="M22" s="210">
        <v>870</v>
      </c>
      <c r="N22" s="210">
        <v>1149</v>
      </c>
      <c r="O22" s="210">
        <v>1519</v>
      </c>
      <c r="P22" s="182">
        <v>1671</v>
      </c>
    </row>
    <row r="23" spans="1:16">
      <c r="A23" s="144" t="s">
        <v>34</v>
      </c>
      <c r="B23" s="144" t="s">
        <v>350</v>
      </c>
      <c r="C23" s="144" t="s">
        <v>34</v>
      </c>
      <c r="E23" s="208">
        <v>533</v>
      </c>
      <c r="F23" s="208">
        <v>571</v>
      </c>
      <c r="G23" s="208">
        <v>686</v>
      </c>
      <c r="H23" s="208">
        <v>791</v>
      </c>
      <c r="I23" s="208">
        <v>883</v>
      </c>
      <c r="J23" s="182">
        <v>975</v>
      </c>
      <c r="K23" s="210">
        <v>654</v>
      </c>
      <c r="L23" s="210">
        <v>703</v>
      </c>
      <c r="M23" s="210">
        <v>862</v>
      </c>
      <c r="N23" s="210">
        <v>1047</v>
      </c>
      <c r="O23" s="210">
        <v>1148</v>
      </c>
      <c r="P23" s="182">
        <v>1248</v>
      </c>
    </row>
    <row r="24" spans="1:16">
      <c r="A24" t="s">
        <v>108</v>
      </c>
      <c r="B24" t="s">
        <v>353</v>
      </c>
      <c r="C24" t="s">
        <v>108</v>
      </c>
      <c r="E24" s="208">
        <v>522</v>
      </c>
      <c r="F24" s="208">
        <v>559</v>
      </c>
      <c r="G24" s="208">
        <v>671</v>
      </c>
      <c r="H24" s="208">
        <v>775</v>
      </c>
      <c r="I24" s="208">
        <v>865</v>
      </c>
      <c r="J24" s="182">
        <v>954</v>
      </c>
      <c r="K24" s="210">
        <v>561</v>
      </c>
      <c r="L24" s="210">
        <v>565</v>
      </c>
      <c r="M24" s="210">
        <v>756</v>
      </c>
      <c r="N24" s="210">
        <v>938</v>
      </c>
      <c r="O24" s="210">
        <v>1123</v>
      </c>
      <c r="P24" s="182">
        <v>1220</v>
      </c>
    </row>
    <row r="25" spans="1:16">
      <c r="A25" t="s">
        <v>109</v>
      </c>
      <c r="B25" t="s">
        <v>356</v>
      </c>
      <c r="C25" t="s">
        <v>109</v>
      </c>
      <c r="E25" s="208">
        <v>461</v>
      </c>
      <c r="F25" s="208">
        <v>494</v>
      </c>
      <c r="G25" s="208">
        <v>593</v>
      </c>
      <c r="H25" s="208">
        <v>685</v>
      </c>
      <c r="I25" s="208">
        <v>765</v>
      </c>
      <c r="J25" s="182">
        <v>843</v>
      </c>
      <c r="K25" s="210">
        <v>495</v>
      </c>
      <c r="L25" s="210">
        <v>521</v>
      </c>
      <c r="M25" s="210">
        <v>658</v>
      </c>
      <c r="N25" s="210">
        <v>830</v>
      </c>
      <c r="O25" s="210">
        <v>994</v>
      </c>
      <c r="P25" s="182">
        <v>1078</v>
      </c>
    </row>
    <row r="26" spans="1:16">
      <c r="A26" t="s">
        <v>110</v>
      </c>
      <c r="B26" t="s">
        <v>359</v>
      </c>
      <c r="C26" t="s">
        <v>110</v>
      </c>
      <c r="E26" s="208">
        <v>458</v>
      </c>
      <c r="F26" s="208">
        <v>491</v>
      </c>
      <c r="G26" s="208">
        <v>590</v>
      </c>
      <c r="H26" s="208">
        <v>681</v>
      </c>
      <c r="I26" s="208">
        <v>760</v>
      </c>
      <c r="J26" s="182">
        <v>838</v>
      </c>
      <c r="K26" s="210">
        <v>495</v>
      </c>
      <c r="L26" s="210">
        <v>521</v>
      </c>
      <c r="M26" s="210">
        <v>658</v>
      </c>
      <c r="N26" s="210">
        <v>842</v>
      </c>
      <c r="O26" s="210">
        <v>994</v>
      </c>
      <c r="P26" s="182">
        <v>1078</v>
      </c>
    </row>
    <row r="27" spans="1:16">
      <c r="A27" t="s">
        <v>111</v>
      </c>
      <c r="B27" t="s">
        <v>362</v>
      </c>
      <c r="C27" t="s">
        <v>111</v>
      </c>
      <c r="E27" s="208">
        <v>435</v>
      </c>
      <c r="F27" s="208">
        <v>494</v>
      </c>
      <c r="G27" s="208">
        <v>593</v>
      </c>
      <c r="H27" s="208">
        <v>685</v>
      </c>
      <c r="I27" s="208">
        <v>765</v>
      </c>
      <c r="J27" s="182">
        <v>843</v>
      </c>
      <c r="K27" s="210">
        <v>435</v>
      </c>
      <c r="L27" s="210">
        <v>551</v>
      </c>
      <c r="M27" s="210">
        <v>689</v>
      </c>
      <c r="N27" s="210">
        <v>915</v>
      </c>
      <c r="O27" s="210">
        <v>1016</v>
      </c>
      <c r="P27" s="182">
        <v>1102</v>
      </c>
    </row>
    <row r="28" spans="1:16">
      <c r="A28" s="144" t="s">
        <v>35</v>
      </c>
      <c r="B28" s="144" t="s">
        <v>364</v>
      </c>
      <c r="C28" s="144" t="s">
        <v>35</v>
      </c>
      <c r="E28" s="208">
        <v>533</v>
      </c>
      <c r="F28" s="208">
        <v>571</v>
      </c>
      <c r="G28" s="208">
        <v>686</v>
      </c>
      <c r="H28" s="208">
        <v>791</v>
      </c>
      <c r="I28" s="208">
        <v>883</v>
      </c>
      <c r="J28" s="182">
        <v>975</v>
      </c>
      <c r="K28" s="210">
        <v>654</v>
      </c>
      <c r="L28" s="210">
        <v>703</v>
      </c>
      <c r="M28" s="210">
        <v>862</v>
      </c>
      <c r="N28" s="210">
        <v>1047</v>
      </c>
      <c r="O28" s="210">
        <v>1148</v>
      </c>
      <c r="P28" s="182">
        <v>1248</v>
      </c>
    </row>
    <row r="29" spans="1:16">
      <c r="A29" t="s">
        <v>112</v>
      </c>
      <c r="B29" t="s">
        <v>367</v>
      </c>
      <c r="C29" t="s">
        <v>112</v>
      </c>
      <c r="E29" s="208">
        <v>540</v>
      </c>
      <c r="F29" s="208">
        <v>578</v>
      </c>
      <c r="G29" s="208">
        <v>695</v>
      </c>
      <c r="H29" s="208">
        <v>802</v>
      </c>
      <c r="I29" s="208">
        <v>895</v>
      </c>
      <c r="J29" s="182">
        <v>988</v>
      </c>
      <c r="K29" s="210">
        <v>556</v>
      </c>
      <c r="L29" s="210">
        <v>605</v>
      </c>
      <c r="M29" s="210">
        <v>755</v>
      </c>
      <c r="N29" s="210">
        <v>1029</v>
      </c>
      <c r="O29" s="210">
        <v>1128</v>
      </c>
      <c r="P29" s="182">
        <v>1226</v>
      </c>
    </row>
    <row r="30" spans="1:16">
      <c r="A30" s="144" t="s">
        <v>26</v>
      </c>
      <c r="B30" s="144" t="s">
        <v>369</v>
      </c>
      <c r="C30" s="144" t="s">
        <v>26</v>
      </c>
      <c r="E30" s="208">
        <v>681</v>
      </c>
      <c r="F30" s="208">
        <v>730</v>
      </c>
      <c r="G30" s="208">
        <v>876</v>
      </c>
      <c r="H30" s="208">
        <v>1011</v>
      </c>
      <c r="I30" s="208">
        <v>1128</v>
      </c>
      <c r="J30" s="182">
        <v>1245</v>
      </c>
      <c r="K30" s="210">
        <v>740</v>
      </c>
      <c r="L30" s="210">
        <v>902</v>
      </c>
      <c r="M30" s="210">
        <v>1126</v>
      </c>
      <c r="N30" s="210">
        <v>1382</v>
      </c>
      <c r="O30" s="210">
        <v>1523</v>
      </c>
      <c r="P30" s="182">
        <v>1661</v>
      </c>
    </row>
    <row r="31" spans="1:16">
      <c r="A31" s="144" t="s">
        <v>113</v>
      </c>
      <c r="B31" s="144" t="s">
        <v>372</v>
      </c>
      <c r="C31" s="144" t="s">
        <v>113</v>
      </c>
      <c r="E31" s="208">
        <v>507</v>
      </c>
      <c r="F31" s="208">
        <v>543</v>
      </c>
      <c r="G31" s="208">
        <v>652</v>
      </c>
      <c r="H31" s="208">
        <v>753</v>
      </c>
      <c r="I31" s="208">
        <v>840</v>
      </c>
      <c r="J31" s="182">
        <v>926</v>
      </c>
      <c r="K31" s="210">
        <v>590</v>
      </c>
      <c r="L31" s="210">
        <v>628</v>
      </c>
      <c r="M31" s="210">
        <v>784</v>
      </c>
      <c r="N31" s="210">
        <v>994</v>
      </c>
      <c r="O31" s="210">
        <v>1106</v>
      </c>
      <c r="P31" s="182">
        <v>1202</v>
      </c>
    </row>
    <row r="32" spans="1:16">
      <c r="A32" s="144" t="s">
        <v>12</v>
      </c>
      <c r="B32" s="144" t="s">
        <v>375</v>
      </c>
      <c r="C32" s="144" t="s">
        <v>12</v>
      </c>
      <c r="E32" s="208">
        <v>507</v>
      </c>
      <c r="F32" s="208">
        <v>543</v>
      </c>
      <c r="G32" s="208">
        <v>652</v>
      </c>
      <c r="H32" s="208">
        <v>754</v>
      </c>
      <c r="I32" s="208">
        <v>841</v>
      </c>
      <c r="J32" s="182">
        <v>928</v>
      </c>
      <c r="K32" s="210">
        <v>524</v>
      </c>
      <c r="L32" s="210">
        <v>590</v>
      </c>
      <c r="M32" s="210">
        <v>786</v>
      </c>
      <c r="N32" s="210">
        <v>953</v>
      </c>
      <c r="O32" s="210">
        <v>1044</v>
      </c>
      <c r="P32" s="182">
        <v>1133</v>
      </c>
    </row>
    <row r="33" spans="1:16">
      <c r="A33" s="144" t="s">
        <v>33</v>
      </c>
      <c r="B33" s="144" t="s">
        <v>378</v>
      </c>
      <c r="C33" s="144" t="s">
        <v>33</v>
      </c>
      <c r="E33" s="208">
        <v>458</v>
      </c>
      <c r="F33" s="208">
        <v>491</v>
      </c>
      <c r="G33" s="208">
        <v>590</v>
      </c>
      <c r="H33" s="208">
        <v>681</v>
      </c>
      <c r="I33" s="208">
        <v>760</v>
      </c>
      <c r="J33" s="182">
        <v>838</v>
      </c>
      <c r="K33" s="210">
        <v>482</v>
      </c>
      <c r="L33" s="210">
        <v>523</v>
      </c>
      <c r="M33" s="210">
        <v>678</v>
      </c>
      <c r="N33" s="210">
        <v>878</v>
      </c>
      <c r="O33" s="210">
        <v>994</v>
      </c>
      <c r="P33" s="182">
        <v>1078</v>
      </c>
    </row>
    <row r="34" spans="1:16">
      <c r="A34" t="s">
        <v>114</v>
      </c>
      <c r="B34" t="s">
        <v>381</v>
      </c>
      <c r="C34" t="s">
        <v>114</v>
      </c>
      <c r="E34" s="208">
        <v>458</v>
      </c>
      <c r="F34" s="208">
        <v>491</v>
      </c>
      <c r="G34" s="208">
        <v>590</v>
      </c>
      <c r="H34" s="208">
        <v>681</v>
      </c>
      <c r="I34" s="208">
        <v>760</v>
      </c>
      <c r="J34" s="182">
        <v>838</v>
      </c>
      <c r="K34" s="210">
        <v>484</v>
      </c>
      <c r="L34" s="210">
        <v>569</v>
      </c>
      <c r="M34" s="210">
        <v>658</v>
      </c>
      <c r="N34" s="210">
        <v>909</v>
      </c>
      <c r="O34" s="210">
        <v>986</v>
      </c>
      <c r="P34" s="182">
        <v>1078</v>
      </c>
    </row>
    <row r="35" spans="1:16">
      <c r="A35" s="144" t="s">
        <v>22</v>
      </c>
      <c r="B35" s="144" t="s">
        <v>383</v>
      </c>
      <c r="C35" s="144" t="s">
        <v>22</v>
      </c>
      <c r="E35" s="208">
        <v>507</v>
      </c>
      <c r="F35" s="208">
        <v>595</v>
      </c>
      <c r="G35" s="208">
        <v>713</v>
      </c>
      <c r="H35" s="208">
        <v>824</v>
      </c>
      <c r="I35" s="208">
        <v>920</v>
      </c>
      <c r="J35" s="182">
        <v>1015</v>
      </c>
      <c r="K35" s="210">
        <v>507</v>
      </c>
      <c r="L35" s="210">
        <v>622</v>
      </c>
      <c r="M35" s="210">
        <v>814</v>
      </c>
      <c r="N35" s="210">
        <v>1076</v>
      </c>
      <c r="O35" s="210">
        <v>1209</v>
      </c>
      <c r="P35" s="182">
        <v>1316</v>
      </c>
    </row>
    <row r="36" spans="1:16">
      <c r="A36" t="s">
        <v>115</v>
      </c>
      <c r="B36" t="s">
        <v>386</v>
      </c>
      <c r="C36" t="s">
        <v>115</v>
      </c>
      <c r="E36" s="208">
        <v>418</v>
      </c>
      <c r="F36" s="208">
        <v>491</v>
      </c>
      <c r="G36" s="208">
        <v>590</v>
      </c>
      <c r="H36" s="208">
        <v>681</v>
      </c>
      <c r="I36" s="208">
        <v>760</v>
      </c>
      <c r="J36" s="182">
        <v>838</v>
      </c>
      <c r="K36" s="210">
        <v>418</v>
      </c>
      <c r="L36" s="210">
        <v>492</v>
      </c>
      <c r="M36" s="210">
        <v>658</v>
      </c>
      <c r="N36" s="210">
        <v>899</v>
      </c>
      <c r="O36" s="210">
        <v>994</v>
      </c>
      <c r="P36" s="182">
        <v>1078</v>
      </c>
    </row>
    <row r="37" spans="1:16">
      <c r="A37" t="s">
        <v>116</v>
      </c>
      <c r="B37" t="s">
        <v>389</v>
      </c>
      <c r="C37" t="s">
        <v>116</v>
      </c>
      <c r="E37" s="208">
        <v>458</v>
      </c>
      <c r="F37" s="208">
        <v>491</v>
      </c>
      <c r="G37" s="208">
        <v>590</v>
      </c>
      <c r="H37" s="208">
        <v>681</v>
      </c>
      <c r="I37" s="208">
        <v>760</v>
      </c>
      <c r="J37" s="182">
        <v>838</v>
      </c>
      <c r="K37" s="210">
        <v>563</v>
      </c>
      <c r="L37" s="210">
        <v>593</v>
      </c>
      <c r="M37" s="210">
        <v>748</v>
      </c>
      <c r="N37" s="210">
        <v>909</v>
      </c>
      <c r="O37" s="210">
        <v>994</v>
      </c>
      <c r="P37" s="182">
        <v>1078</v>
      </c>
    </row>
    <row r="38" spans="1:16">
      <c r="A38" s="144" t="s">
        <v>52</v>
      </c>
      <c r="B38" s="144" t="s">
        <v>392</v>
      </c>
      <c r="C38" s="144" t="s">
        <v>52</v>
      </c>
      <c r="E38" s="208">
        <v>607</v>
      </c>
      <c r="F38" s="208">
        <v>650</v>
      </c>
      <c r="G38" s="208">
        <v>780</v>
      </c>
      <c r="H38" s="208">
        <v>901</v>
      </c>
      <c r="I38" s="208">
        <v>1005</v>
      </c>
      <c r="J38" s="182">
        <v>1109</v>
      </c>
      <c r="K38" s="210">
        <v>684</v>
      </c>
      <c r="L38" s="210">
        <v>773</v>
      </c>
      <c r="M38" s="210">
        <v>948</v>
      </c>
      <c r="N38" s="210">
        <v>1217</v>
      </c>
      <c r="O38" s="210">
        <v>1338</v>
      </c>
      <c r="P38" s="182">
        <v>1457</v>
      </c>
    </row>
    <row r="39" spans="1:16">
      <c r="A39" t="s">
        <v>117</v>
      </c>
      <c r="B39" t="s">
        <v>395</v>
      </c>
      <c r="C39" t="s">
        <v>117</v>
      </c>
      <c r="E39" s="208">
        <v>458</v>
      </c>
      <c r="F39" s="208">
        <v>491</v>
      </c>
      <c r="G39" s="208">
        <v>590</v>
      </c>
      <c r="H39" s="208">
        <v>681</v>
      </c>
      <c r="I39" s="208">
        <v>760</v>
      </c>
      <c r="J39" s="182">
        <v>838</v>
      </c>
      <c r="K39" s="210">
        <v>513</v>
      </c>
      <c r="L39" s="210">
        <v>516</v>
      </c>
      <c r="M39" s="210">
        <v>691</v>
      </c>
      <c r="N39" s="210">
        <v>909</v>
      </c>
      <c r="O39" s="210">
        <v>994</v>
      </c>
      <c r="P39" s="182">
        <v>1078</v>
      </c>
    </row>
    <row r="40" spans="1:16">
      <c r="A40" t="s">
        <v>118</v>
      </c>
      <c r="B40" t="s">
        <v>398</v>
      </c>
      <c r="C40" t="s">
        <v>118</v>
      </c>
      <c r="E40" s="208">
        <v>508</v>
      </c>
      <c r="F40" s="208">
        <v>560</v>
      </c>
      <c r="G40" s="208">
        <v>672</v>
      </c>
      <c r="H40" s="208">
        <v>776</v>
      </c>
      <c r="I40" s="208">
        <v>866</v>
      </c>
      <c r="J40" s="182">
        <v>956</v>
      </c>
      <c r="K40" s="210">
        <v>508</v>
      </c>
      <c r="L40" s="210">
        <v>583</v>
      </c>
      <c r="M40" s="210">
        <v>675</v>
      </c>
      <c r="N40" s="210">
        <v>984</v>
      </c>
      <c r="O40" s="210">
        <v>1071</v>
      </c>
      <c r="P40" s="182">
        <v>1171</v>
      </c>
    </row>
    <row r="41" spans="1:16">
      <c r="A41" s="144" t="s">
        <v>93</v>
      </c>
      <c r="B41" s="144" t="s">
        <v>400</v>
      </c>
      <c r="C41" s="144" t="s">
        <v>93</v>
      </c>
      <c r="E41" s="208">
        <v>474</v>
      </c>
      <c r="F41" s="208">
        <v>545</v>
      </c>
      <c r="G41" s="208">
        <v>653</v>
      </c>
      <c r="H41" s="208">
        <v>755</v>
      </c>
      <c r="I41" s="208">
        <v>842</v>
      </c>
      <c r="J41" s="182">
        <v>930</v>
      </c>
      <c r="K41" s="210">
        <v>474</v>
      </c>
      <c r="L41" s="210">
        <v>608</v>
      </c>
      <c r="M41" s="210">
        <v>769</v>
      </c>
      <c r="N41" s="210">
        <v>997</v>
      </c>
      <c r="O41" s="210">
        <v>1093</v>
      </c>
      <c r="P41" s="182">
        <v>1187</v>
      </c>
    </row>
    <row r="42" spans="1:16">
      <c r="A42" t="s">
        <v>119</v>
      </c>
      <c r="B42" t="s">
        <v>403</v>
      </c>
      <c r="C42" t="s">
        <v>119</v>
      </c>
      <c r="E42" s="208">
        <v>458</v>
      </c>
      <c r="F42" s="208">
        <v>491</v>
      </c>
      <c r="G42" s="208">
        <v>590</v>
      </c>
      <c r="H42" s="208">
        <v>681</v>
      </c>
      <c r="I42" s="208">
        <v>760</v>
      </c>
      <c r="J42" s="182">
        <v>838</v>
      </c>
      <c r="K42" s="210">
        <v>488</v>
      </c>
      <c r="L42" s="210">
        <v>492</v>
      </c>
      <c r="M42" s="210">
        <v>658</v>
      </c>
      <c r="N42" s="210">
        <v>909</v>
      </c>
      <c r="O42" s="210">
        <v>994</v>
      </c>
      <c r="P42" s="182">
        <v>1078</v>
      </c>
    </row>
    <row r="43" spans="1:16">
      <c r="A43" t="s">
        <v>120</v>
      </c>
      <c r="B43" t="s">
        <v>406</v>
      </c>
      <c r="C43" t="s">
        <v>120</v>
      </c>
      <c r="E43" s="208">
        <v>488</v>
      </c>
      <c r="F43" s="208">
        <v>492</v>
      </c>
      <c r="G43" s="208">
        <v>658</v>
      </c>
      <c r="H43" s="208">
        <v>783</v>
      </c>
      <c r="I43" s="208">
        <v>873</v>
      </c>
      <c r="J43" s="182">
        <v>963</v>
      </c>
      <c r="K43" s="210">
        <v>488</v>
      </c>
      <c r="L43" s="210">
        <v>492</v>
      </c>
      <c r="M43" s="210">
        <v>658</v>
      </c>
      <c r="N43" s="210">
        <v>817</v>
      </c>
      <c r="O43" s="210">
        <v>1044</v>
      </c>
      <c r="P43" s="182">
        <v>1171</v>
      </c>
    </row>
    <row r="44" spans="1:16">
      <c r="A44" t="s">
        <v>121</v>
      </c>
      <c r="B44" t="s">
        <v>409</v>
      </c>
      <c r="C44" t="s">
        <v>121</v>
      </c>
      <c r="E44" s="208">
        <v>458</v>
      </c>
      <c r="F44" s="208">
        <v>491</v>
      </c>
      <c r="G44" s="208">
        <v>590</v>
      </c>
      <c r="H44" s="208">
        <v>681</v>
      </c>
      <c r="I44" s="208">
        <v>760</v>
      </c>
      <c r="J44" s="182">
        <v>838</v>
      </c>
      <c r="K44" s="210">
        <v>488</v>
      </c>
      <c r="L44" s="210">
        <v>492</v>
      </c>
      <c r="M44" s="210">
        <v>658</v>
      </c>
      <c r="N44" s="210">
        <v>909</v>
      </c>
      <c r="O44" s="210">
        <v>994</v>
      </c>
      <c r="P44" s="182">
        <v>1078</v>
      </c>
    </row>
    <row r="45" spans="1:16">
      <c r="A45" s="144" t="s">
        <v>40</v>
      </c>
      <c r="B45" s="144" t="s">
        <v>412</v>
      </c>
      <c r="C45" s="144" t="s">
        <v>40</v>
      </c>
      <c r="E45" s="208">
        <v>627</v>
      </c>
      <c r="F45" s="208">
        <v>672</v>
      </c>
      <c r="G45" s="208">
        <v>807</v>
      </c>
      <c r="H45" s="208">
        <v>932</v>
      </c>
      <c r="I45" s="208">
        <v>1040</v>
      </c>
      <c r="J45" s="182">
        <v>1148</v>
      </c>
      <c r="K45" s="210">
        <v>667</v>
      </c>
      <c r="L45" s="210">
        <v>796</v>
      </c>
      <c r="M45" s="210">
        <v>986</v>
      </c>
      <c r="N45" s="210">
        <v>1242</v>
      </c>
      <c r="O45" s="210">
        <v>1365</v>
      </c>
      <c r="P45" s="182">
        <v>1488</v>
      </c>
    </row>
    <row r="46" spans="1:16">
      <c r="A46" t="s">
        <v>122</v>
      </c>
      <c r="B46" t="s">
        <v>415</v>
      </c>
      <c r="C46" t="s">
        <v>122</v>
      </c>
      <c r="E46" s="208">
        <v>463</v>
      </c>
      <c r="F46" s="208">
        <v>496</v>
      </c>
      <c r="G46" s="208">
        <v>596</v>
      </c>
      <c r="H46" s="208">
        <v>689</v>
      </c>
      <c r="I46" s="208">
        <v>768</v>
      </c>
      <c r="J46" s="182">
        <v>848</v>
      </c>
      <c r="K46" s="210">
        <v>541</v>
      </c>
      <c r="L46" s="210">
        <v>570</v>
      </c>
      <c r="M46" s="210">
        <v>719</v>
      </c>
      <c r="N46" s="210">
        <v>912</v>
      </c>
      <c r="O46" s="210">
        <v>998</v>
      </c>
      <c r="P46" s="182">
        <v>1082</v>
      </c>
    </row>
    <row r="47" spans="1:16">
      <c r="A47" t="s">
        <v>123</v>
      </c>
      <c r="B47" t="s">
        <v>418</v>
      </c>
      <c r="C47" t="s">
        <v>123</v>
      </c>
      <c r="E47" s="208">
        <v>477</v>
      </c>
      <c r="F47" s="208">
        <v>504</v>
      </c>
      <c r="G47" s="208">
        <v>641</v>
      </c>
      <c r="H47" s="208">
        <v>740</v>
      </c>
      <c r="I47" s="208">
        <v>826</v>
      </c>
      <c r="J47" s="182">
        <v>911</v>
      </c>
      <c r="K47" s="210">
        <v>477</v>
      </c>
      <c r="L47" s="210">
        <v>504</v>
      </c>
      <c r="M47" s="210">
        <v>658</v>
      </c>
      <c r="N47" s="210">
        <v>959</v>
      </c>
      <c r="O47" s="210">
        <v>1124</v>
      </c>
      <c r="P47" s="182">
        <v>1221</v>
      </c>
    </row>
    <row r="48" spans="1:16">
      <c r="A48" s="144" t="s">
        <v>80</v>
      </c>
      <c r="B48" s="144" t="s">
        <v>420</v>
      </c>
      <c r="C48" s="144" t="s">
        <v>80</v>
      </c>
      <c r="E48" s="208">
        <v>545</v>
      </c>
      <c r="F48" s="208">
        <v>583</v>
      </c>
      <c r="G48" s="208">
        <v>700</v>
      </c>
      <c r="H48" s="208">
        <v>808</v>
      </c>
      <c r="I48" s="208">
        <v>902</v>
      </c>
      <c r="J48" s="182">
        <v>996</v>
      </c>
      <c r="K48" s="210">
        <v>597</v>
      </c>
      <c r="L48" s="210">
        <v>739</v>
      </c>
      <c r="M48" s="210">
        <v>929</v>
      </c>
      <c r="N48" s="210">
        <v>1070</v>
      </c>
      <c r="O48" s="210">
        <v>1174</v>
      </c>
      <c r="P48" s="182">
        <v>1277</v>
      </c>
    </row>
    <row r="49" spans="1:16">
      <c r="A49" t="s">
        <v>124</v>
      </c>
      <c r="B49" t="s">
        <v>423</v>
      </c>
      <c r="C49" t="s">
        <v>124</v>
      </c>
      <c r="E49" s="208">
        <v>458</v>
      </c>
      <c r="F49" s="208">
        <v>491</v>
      </c>
      <c r="G49" s="208">
        <v>590</v>
      </c>
      <c r="H49" s="208">
        <v>681</v>
      </c>
      <c r="I49" s="208">
        <v>760</v>
      </c>
      <c r="J49" s="182">
        <v>838</v>
      </c>
      <c r="K49" s="210">
        <v>488</v>
      </c>
      <c r="L49" s="210">
        <v>492</v>
      </c>
      <c r="M49" s="210">
        <v>658</v>
      </c>
      <c r="N49" s="210">
        <v>880</v>
      </c>
      <c r="O49" s="210">
        <v>902</v>
      </c>
      <c r="P49" s="182">
        <v>1037</v>
      </c>
    </row>
    <row r="50" spans="1:16">
      <c r="A50" t="s">
        <v>125</v>
      </c>
      <c r="B50" t="s">
        <v>426</v>
      </c>
      <c r="C50" t="s">
        <v>125</v>
      </c>
      <c r="E50" s="208">
        <v>550</v>
      </c>
      <c r="F50" s="208">
        <v>589</v>
      </c>
      <c r="G50" s="208">
        <v>707</v>
      </c>
      <c r="H50" s="208">
        <v>816</v>
      </c>
      <c r="I50" s="208">
        <v>911</v>
      </c>
      <c r="J50" s="182">
        <v>1005</v>
      </c>
      <c r="K50" s="210">
        <v>701</v>
      </c>
      <c r="L50" s="210">
        <v>753</v>
      </c>
      <c r="M50" s="210">
        <v>904</v>
      </c>
      <c r="N50" s="210">
        <v>1036</v>
      </c>
      <c r="O50" s="210">
        <v>1136</v>
      </c>
      <c r="P50" s="182">
        <v>1236</v>
      </c>
    </row>
    <row r="51" spans="1:16">
      <c r="A51" t="s">
        <v>126</v>
      </c>
      <c r="B51" t="s">
        <v>429</v>
      </c>
      <c r="C51" t="s">
        <v>126</v>
      </c>
      <c r="E51" s="208">
        <v>545</v>
      </c>
      <c r="F51" s="208">
        <v>583</v>
      </c>
      <c r="G51" s="208">
        <v>700</v>
      </c>
      <c r="H51" s="208">
        <v>808</v>
      </c>
      <c r="I51" s="208">
        <v>902</v>
      </c>
      <c r="J51" s="182">
        <v>996</v>
      </c>
      <c r="K51" s="210">
        <v>610</v>
      </c>
      <c r="L51" s="210">
        <v>614</v>
      </c>
      <c r="M51" s="210">
        <v>822</v>
      </c>
      <c r="N51" s="210">
        <v>1023</v>
      </c>
      <c r="O51" s="210">
        <v>1127</v>
      </c>
      <c r="P51" s="182">
        <v>1261</v>
      </c>
    </row>
    <row r="52" spans="1:16">
      <c r="A52" s="144" t="s">
        <v>61</v>
      </c>
      <c r="B52" s="144" t="s">
        <v>431</v>
      </c>
      <c r="C52" s="144" t="s">
        <v>61</v>
      </c>
      <c r="E52" s="208">
        <v>521</v>
      </c>
      <c r="F52" s="208">
        <v>558</v>
      </c>
      <c r="G52" s="208">
        <v>670</v>
      </c>
      <c r="H52" s="208">
        <v>773</v>
      </c>
      <c r="I52" s="208">
        <v>863</v>
      </c>
      <c r="J52" s="182">
        <v>952</v>
      </c>
      <c r="K52" s="210">
        <v>581</v>
      </c>
      <c r="L52" s="210">
        <v>585</v>
      </c>
      <c r="M52" s="210">
        <v>783</v>
      </c>
      <c r="N52" s="210">
        <v>1073</v>
      </c>
      <c r="O52" s="210">
        <v>1178</v>
      </c>
      <c r="P52" s="182">
        <v>1281</v>
      </c>
    </row>
    <row r="53" spans="1:16">
      <c r="A53" t="s">
        <v>127</v>
      </c>
      <c r="B53" t="s">
        <v>434</v>
      </c>
      <c r="C53" t="s">
        <v>127</v>
      </c>
      <c r="E53" s="208">
        <v>458</v>
      </c>
      <c r="F53" s="208">
        <v>491</v>
      </c>
      <c r="G53" s="208">
        <v>590</v>
      </c>
      <c r="H53" s="208">
        <v>681</v>
      </c>
      <c r="I53" s="208">
        <v>760</v>
      </c>
      <c r="J53" s="182">
        <v>838</v>
      </c>
      <c r="K53" s="210">
        <v>495</v>
      </c>
      <c r="L53" s="210">
        <v>521</v>
      </c>
      <c r="M53" s="210">
        <v>658</v>
      </c>
      <c r="N53" s="210">
        <v>865</v>
      </c>
      <c r="O53" s="210">
        <v>994</v>
      </c>
      <c r="P53" s="182">
        <v>1078</v>
      </c>
    </row>
    <row r="54" spans="1:16">
      <c r="A54" t="s">
        <v>128</v>
      </c>
      <c r="B54" t="s">
        <v>437</v>
      </c>
      <c r="C54" t="s">
        <v>128</v>
      </c>
      <c r="E54" s="208">
        <v>495</v>
      </c>
      <c r="F54" s="208">
        <v>521</v>
      </c>
      <c r="G54" s="208">
        <v>658</v>
      </c>
      <c r="H54" s="208">
        <v>801</v>
      </c>
      <c r="I54" s="208">
        <v>893</v>
      </c>
      <c r="J54" s="182">
        <v>986</v>
      </c>
      <c r="K54" s="210">
        <v>495</v>
      </c>
      <c r="L54" s="210">
        <v>521</v>
      </c>
      <c r="M54" s="210">
        <v>658</v>
      </c>
      <c r="N54" s="210">
        <v>817</v>
      </c>
      <c r="O54" s="210">
        <v>1044</v>
      </c>
      <c r="P54" s="182">
        <v>1201</v>
      </c>
    </row>
    <row r="55" spans="1:16">
      <c r="A55" t="s">
        <v>129</v>
      </c>
      <c r="B55" t="s">
        <v>440</v>
      </c>
      <c r="C55" t="s">
        <v>129</v>
      </c>
      <c r="E55" s="208">
        <v>495</v>
      </c>
      <c r="F55" s="208">
        <v>538</v>
      </c>
      <c r="G55" s="208">
        <v>646</v>
      </c>
      <c r="H55" s="208">
        <v>746</v>
      </c>
      <c r="I55" s="208">
        <v>832</v>
      </c>
      <c r="J55" s="182">
        <v>918</v>
      </c>
      <c r="K55" s="210">
        <v>495</v>
      </c>
      <c r="L55" s="210">
        <v>569</v>
      </c>
      <c r="M55" s="210">
        <v>658</v>
      </c>
      <c r="N55" s="210">
        <v>865</v>
      </c>
      <c r="O55" s="210">
        <v>1044</v>
      </c>
      <c r="P55" s="182">
        <v>1162</v>
      </c>
    </row>
    <row r="56" spans="1:16">
      <c r="A56" s="144" t="s">
        <v>69</v>
      </c>
      <c r="B56" s="144" t="s">
        <v>443</v>
      </c>
      <c r="C56" s="144" t="s">
        <v>69</v>
      </c>
      <c r="E56" s="208">
        <v>516</v>
      </c>
      <c r="F56" s="208">
        <v>553</v>
      </c>
      <c r="G56" s="208">
        <v>663</v>
      </c>
      <c r="H56" s="208">
        <v>766</v>
      </c>
      <c r="I56" s="208">
        <v>855</v>
      </c>
      <c r="J56" s="182">
        <v>943</v>
      </c>
      <c r="K56" s="210">
        <v>543</v>
      </c>
      <c r="L56" s="210">
        <v>627</v>
      </c>
      <c r="M56" s="210">
        <v>798</v>
      </c>
      <c r="N56" s="210">
        <v>1020</v>
      </c>
      <c r="O56" s="210">
        <v>1119</v>
      </c>
      <c r="P56" s="182">
        <v>1216</v>
      </c>
    </row>
    <row r="57" spans="1:16">
      <c r="A57" t="s">
        <v>130</v>
      </c>
      <c r="B57" t="s">
        <v>446</v>
      </c>
      <c r="C57" t="s">
        <v>130</v>
      </c>
      <c r="E57" s="208">
        <v>458</v>
      </c>
      <c r="F57" s="208">
        <v>491</v>
      </c>
      <c r="G57" s="208">
        <v>590</v>
      </c>
      <c r="H57" s="208">
        <v>681</v>
      </c>
      <c r="I57" s="208">
        <v>760</v>
      </c>
      <c r="J57" s="182">
        <v>838</v>
      </c>
      <c r="K57" s="210">
        <v>495</v>
      </c>
      <c r="L57" s="210">
        <v>521</v>
      </c>
      <c r="M57" s="210">
        <v>658</v>
      </c>
      <c r="N57" s="210">
        <v>865</v>
      </c>
      <c r="O57" s="210">
        <v>994</v>
      </c>
      <c r="P57" s="182">
        <v>1078</v>
      </c>
    </row>
    <row r="58" spans="1:16">
      <c r="A58" t="s">
        <v>131</v>
      </c>
      <c r="B58" t="s">
        <v>449</v>
      </c>
      <c r="C58" t="s">
        <v>131</v>
      </c>
      <c r="E58" s="208">
        <v>477</v>
      </c>
      <c r="F58" s="208">
        <v>511</v>
      </c>
      <c r="G58" s="208">
        <v>613</v>
      </c>
      <c r="H58" s="208">
        <v>708</v>
      </c>
      <c r="I58" s="208">
        <v>791</v>
      </c>
      <c r="J58" s="182">
        <v>872</v>
      </c>
      <c r="K58" s="210">
        <v>495</v>
      </c>
      <c r="L58" s="210">
        <v>569</v>
      </c>
      <c r="M58" s="210">
        <v>658</v>
      </c>
      <c r="N58" s="210">
        <v>943</v>
      </c>
      <c r="O58" s="210">
        <v>1033</v>
      </c>
      <c r="P58" s="182">
        <v>1121</v>
      </c>
    </row>
    <row r="59" spans="1:16">
      <c r="A59" s="144" t="s">
        <v>41</v>
      </c>
      <c r="B59" s="144" t="s">
        <v>451</v>
      </c>
      <c r="C59" s="144" t="s">
        <v>41</v>
      </c>
      <c r="E59" s="208">
        <v>627</v>
      </c>
      <c r="F59" s="208">
        <v>672</v>
      </c>
      <c r="G59" s="208">
        <v>807</v>
      </c>
      <c r="H59" s="208">
        <v>932</v>
      </c>
      <c r="I59" s="208">
        <v>1040</v>
      </c>
      <c r="J59" s="182">
        <v>1148</v>
      </c>
      <c r="K59" s="210">
        <v>667</v>
      </c>
      <c r="L59" s="210">
        <v>796</v>
      </c>
      <c r="M59" s="210">
        <v>986</v>
      </c>
      <c r="N59" s="210">
        <v>1242</v>
      </c>
      <c r="O59" s="210">
        <v>1365</v>
      </c>
      <c r="P59" s="182">
        <v>1488</v>
      </c>
    </row>
    <row r="60" spans="1:16">
      <c r="A60" t="s">
        <v>132</v>
      </c>
      <c r="B60" t="s">
        <v>454</v>
      </c>
      <c r="C60" t="s">
        <v>132</v>
      </c>
      <c r="E60" s="208">
        <v>467</v>
      </c>
      <c r="F60" s="208">
        <v>500</v>
      </c>
      <c r="G60" s="208">
        <v>600</v>
      </c>
      <c r="H60" s="208">
        <v>693</v>
      </c>
      <c r="I60" s="208">
        <v>773</v>
      </c>
      <c r="J60" s="182">
        <v>853</v>
      </c>
      <c r="K60" s="210">
        <v>495</v>
      </c>
      <c r="L60" s="210">
        <v>509</v>
      </c>
      <c r="M60" s="210">
        <v>658</v>
      </c>
      <c r="N60" s="210">
        <v>909</v>
      </c>
      <c r="O60" s="210">
        <v>994</v>
      </c>
      <c r="P60" s="182">
        <v>1078</v>
      </c>
    </row>
    <row r="61" spans="1:16">
      <c r="A61" t="s">
        <v>134</v>
      </c>
      <c r="B61" t="s">
        <v>457</v>
      </c>
      <c r="C61" t="s">
        <v>134</v>
      </c>
      <c r="E61" s="208">
        <v>458</v>
      </c>
      <c r="F61" s="208">
        <v>491</v>
      </c>
      <c r="G61" s="208">
        <v>590</v>
      </c>
      <c r="H61" s="208">
        <v>681</v>
      </c>
      <c r="I61" s="208">
        <v>760</v>
      </c>
      <c r="J61" s="182">
        <v>838</v>
      </c>
      <c r="K61" s="210">
        <v>526</v>
      </c>
      <c r="L61" s="210">
        <v>550</v>
      </c>
      <c r="M61" s="210">
        <v>699</v>
      </c>
      <c r="N61" s="210">
        <v>902</v>
      </c>
      <c r="O61" s="210">
        <v>988</v>
      </c>
      <c r="P61" s="182">
        <v>1071</v>
      </c>
    </row>
    <row r="62" spans="1:16">
      <c r="A62" s="144" t="s">
        <v>42</v>
      </c>
      <c r="B62" s="144" t="s">
        <v>459</v>
      </c>
      <c r="C62" s="144" t="s">
        <v>42</v>
      </c>
      <c r="E62" s="208">
        <v>495</v>
      </c>
      <c r="F62" s="208">
        <v>521</v>
      </c>
      <c r="G62" s="208">
        <v>658</v>
      </c>
      <c r="H62" s="208">
        <v>915</v>
      </c>
      <c r="I62" s="208">
        <v>1021</v>
      </c>
      <c r="J62" s="182">
        <v>1126</v>
      </c>
      <c r="K62" s="210">
        <v>495</v>
      </c>
      <c r="L62" s="210">
        <v>521</v>
      </c>
      <c r="M62" s="210">
        <v>658</v>
      </c>
      <c r="N62" s="210">
        <v>958</v>
      </c>
      <c r="O62" s="210">
        <v>1149</v>
      </c>
      <c r="P62" s="182">
        <v>1321</v>
      </c>
    </row>
    <row r="63" spans="1:16">
      <c r="A63" s="144" t="s">
        <v>43</v>
      </c>
      <c r="B63" s="144" t="s">
        <v>461</v>
      </c>
      <c r="C63" s="144" t="s">
        <v>43</v>
      </c>
      <c r="E63" s="208">
        <v>627</v>
      </c>
      <c r="F63" s="208">
        <v>672</v>
      </c>
      <c r="G63" s="208">
        <v>807</v>
      </c>
      <c r="H63" s="208">
        <v>932</v>
      </c>
      <c r="I63" s="208">
        <v>1040</v>
      </c>
      <c r="J63" s="182">
        <v>1148</v>
      </c>
      <c r="K63" s="210">
        <v>667</v>
      </c>
      <c r="L63" s="210">
        <v>796</v>
      </c>
      <c r="M63" s="210">
        <v>986</v>
      </c>
      <c r="N63" s="210">
        <v>1242</v>
      </c>
      <c r="O63" s="210">
        <v>1365</v>
      </c>
      <c r="P63" s="182">
        <v>1488</v>
      </c>
    </row>
    <row r="64" spans="1:16">
      <c r="A64" t="s">
        <v>133</v>
      </c>
      <c r="B64" t="s">
        <v>464</v>
      </c>
      <c r="C64" t="s">
        <v>133</v>
      </c>
      <c r="E64" s="208">
        <v>500</v>
      </c>
      <c r="F64" s="208">
        <v>535</v>
      </c>
      <c r="G64" s="208">
        <v>642</v>
      </c>
      <c r="H64" s="208">
        <v>742</v>
      </c>
      <c r="I64" s="208">
        <v>828</v>
      </c>
      <c r="J64" s="182">
        <v>914</v>
      </c>
      <c r="K64" s="210">
        <v>533</v>
      </c>
      <c r="L64" s="210">
        <v>536</v>
      </c>
      <c r="M64" s="210">
        <v>658</v>
      </c>
      <c r="N64" s="210">
        <v>932</v>
      </c>
      <c r="O64" s="210">
        <v>1044</v>
      </c>
      <c r="P64" s="182">
        <v>1201</v>
      </c>
    </row>
    <row r="65" spans="1:16">
      <c r="A65" t="s">
        <v>135</v>
      </c>
      <c r="B65" t="s">
        <v>467</v>
      </c>
      <c r="C65" t="s">
        <v>135</v>
      </c>
      <c r="E65" s="208">
        <v>481</v>
      </c>
      <c r="F65" s="208">
        <v>492</v>
      </c>
      <c r="G65" s="208">
        <v>618</v>
      </c>
      <c r="H65" s="208">
        <v>715</v>
      </c>
      <c r="I65" s="208">
        <v>797</v>
      </c>
      <c r="J65" s="182">
        <v>880</v>
      </c>
      <c r="K65" s="210">
        <v>488</v>
      </c>
      <c r="L65" s="210">
        <v>492</v>
      </c>
      <c r="M65" s="210">
        <v>658</v>
      </c>
      <c r="N65" s="210">
        <v>865</v>
      </c>
      <c r="O65" s="210">
        <v>1030</v>
      </c>
      <c r="P65" s="182">
        <v>1118</v>
      </c>
    </row>
    <row r="66" spans="1:16">
      <c r="A66" t="s">
        <v>136</v>
      </c>
      <c r="B66" t="s">
        <v>470</v>
      </c>
      <c r="C66" t="s">
        <v>136</v>
      </c>
      <c r="E66" s="208">
        <v>458</v>
      </c>
      <c r="F66" s="208">
        <v>491</v>
      </c>
      <c r="G66" s="208">
        <v>590</v>
      </c>
      <c r="H66" s="208">
        <v>681</v>
      </c>
      <c r="I66" s="208">
        <v>760</v>
      </c>
      <c r="J66" s="182">
        <v>838</v>
      </c>
      <c r="K66" s="210">
        <v>495</v>
      </c>
      <c r="L66" s="210">
        <v>569</v>
      </c>
      <c r="M66" s="210">
        <v>658</v>
      </c>
      <c r="N66" s="210">
        <v>886</v>
      </c>
      <c r="O66" s="210">
        <v>902</v>
      </c>
      <c r="P66" s="182">
        <v>1037</v>
      </c>
    </row>
    <row r="67" spans="1:16">
      <c r="A67" t="s">
        <v>137</v>
      </c>
      <c r="B67" t="s">
        <v>473</v>
      </c>
      <c r="C67" t="s">
        <v>137</v>
      </c>
      <c r="E67" s="208">
        <v>488</v>
      </c>
      <c r="F67" s="208">
        <v>492</v>
      </c>
      <c r="G67" s="208">
        <v>658</v>
      </c>
      <c r="H67" s="208">
        <v>773</v>
      </c>
      <c r="I67" s="208">
        <v>863</v>
      </c>
      <c r="J67" s="182">
        <v>952</v>
      </c>
      <c r="K67" s="210">
        <v>488</v>
      </c>
      <c r="L67" s="210">
        <v>492</v>
      </c>
      <c r="M67" s="210">
        <v>658</v>
      </c>
      <c r="N67" s="210">
        <v>825</v>
      </c>
      <c r="O67" s="210">
        <v>1044</v>
      </c>
      <c r="P67" s="182">
        <v>1201</v>
      </c>
    </row>
    <row r="68" spans="1:16">
      <c r="A68" t="s">
        <v>138</v>
      </c>
      <c r="B68" t="s">
        <v>476</v>
      </c>
      <c r="C68" t="s">
        <v>138</v>
      </c>
      <c r="E68" s="208">
        <v>458</v>
      </c>
      <c r="F68" s="208">
        <v>491</v>
      </c>
      <c r="G68" s="208">
        <v>590</v>
      </c>
      <c r="H68" s="208">
        <v>681</v>
      </c>
      <c r="I68" s="208">
        <v>760</v>
      </c>
      <c r="J68" s="182">
        <v>838</v>
      </c>
      <c r="K68" s="210">
        <v>562</v>
      </c>
      <c r="L68" s="210">
        <v>592</v>
      </c>
      <c r="M68" s="210">
        <v>747</v>
      </c>
      <c r="N68" s="210">
        <v>909</v>
      </c>
      <c r="O68" s="210">
        <v>994</v>
      </c>
      <c r="P68" s="182">
        <v>1078</v>
      </c>
    </row>
    <row r="69" spans="1:16">
      <c r="A69" t="s">
        <v>139</v>
      </c>
      <c r="B69" t="s">
        <v>479</v>
      </c>
      <c r="C69" t="s">
        <v>139</v>
      </c>
      <c r="E69" s="208">
        <v>440</v>
      </c>
      <c r="F69" s="208">
        <v>491</v>
      </c>
      <c r="G69" s="208">
        <v>590</v>
      </c>
      <c r="H69" s="208">
        <v>681</v>
      </c>
      <c r="I69" s="208">
        <v>760</v>
      </c>
      <c r="J69" s="182">
        <v>838</v>
      </c>
      <c r="K69" s="210">
        <v>440</v>
      </c>
      <c r="L69" s="210">
        <v>492</v>
      </c>
      <c r="M69" s="210">
        <v>658</v>
      </c>
      <c r="N69" s="210">
        <v>817</v>
      </c>
      <c r="O69" s="210">
        <v>945</v>
      </c>
      <c r="P69" s="182">
        <v>1078</v>
      </c>
    </row>
    <row r="70" spans="1:16">
      <c r="A70" s="144" t="s">
        <v>73</v>
      </c>
      <c r="B70" s="144" t="s">
        <v>482</v>
      </c>
      <c r="C70" s="144" t="s">
        <v>73</v>
      </c>
      <c r="E70" s="208">
        <v>533</v>
      </c>
      <c r="F70" s="208">
        <v>571</v>
      </c>
      <c r="G70" s="208">
        <v>686</v>
      </c>
      <c r="H70" s="208">
        <v>793</v>
      </c>
      <c r="I70" s="208">
        <v>885</v>
      </c>
      <c r="J70" s="182">
        <v>976</v>
      </c>
      <c r="K70" s="210">
        <v>645</v>
      </c>
      <c r="L70" s="210">
        <v>743</v>
      </c>
      <c r="M70" s="210">
        <v>893</v>
      </c>
      <c r="N70" s="210">
        <v>1024</v>
      </c>
      <c r="O70" s="210">
        <v>1123</v>
      </c>
      <c r="P70" s="182">
        <v>1220</v>
      </c>
    </row>
    <row r="71" spans="1:16">
      <c r="A71" t="s">
        <v>140</v>
      </c>
      <c r="B71" t="s">
        <v>485</v>
      </c>
      <c r="C71" t="s">
        <v>140</v>
      </c>
      <c r="E71" s="208">
        <v>481</v>
      </c>
      <c r="F71" s="208">
        <v>515</v>
      </c>
      <c r="G71" s="208">
        <v>618</v>
      </c>
      <c r="H71" s="208">
        <v>715</v>
      </c>
      <c r="I71" s="208">
        <v>797</v>
      </c>
      <c r="J71" s="182">
        <v>880</v>
      </c>
      <c r="K71" s="210">
        <v>495</v>
      </c>
      <c r="L71" s="210">
        <v>521</v>
      </c>
      <c r="M71" s="210">
        <v>658</v>
      </c>
      <c r="N71" s="210">
        <v>865</v>
      </c>
      <c r="O71" s="210">
        <v>994</v>
      </c>
      <c r="P71" s="182">
        <v>1078</v>
      </c>
    </row>
    <row r="72" spans="1:16" s="228" customFormat="1">
      <c r="A72" s="185" t="s">
        <v>51</v>
      </c>
      <c r="B72" s="185" t="s">
        <v>490</v>
      </c>
      <c r="C72" s="185" t="s">
        <v>51</v>
      </c>
      <c r="E72" s="211">
        <v>458</v>
      </c>
      <c r="F72" s="211">
        <v>491</v>
      </c>
      <c r="G72" s="211">
        <v>590</v>
      </c>
      <c r="H72" s="211">
        <v>681</v>
      </c>
      <c r="I72" s="211">
        <v>760</v>
      </c>
      <c r="J72" s="212">
        <v>838</v>
      </c>
      <c r="K72" s="213">
        <v>552</v>
      </c>
      <c r="L72" s="213">
        <v>660</v>
      </c>
      <c r="M72" s="213">
        <v>794</v>
      </c>
      <c r="N72" s="213">
        <v>909</v>
      </c>
      <c r="O72" s="213">
        <v>994</v>
      </c>
      <c r="P72" s="212">
        <v>1078</v>
      </c>
    </row>
    <row r="73" spans="1:16" s="228" customFormat="1">
      <c r="A73" s="185" t="s">
        <v>44</v>
      </c>
      <c r="B73" s="185" t="s">
        <v>487</v>
      </c>
      <c r="C73" s="185" t="s">
        <v>44</v>
      </c>
      <c r="E73" s="211">
        <v>627</v>
      </c>
      <c r="F73" s="211">
        <v>672</v>
      </c>
      <c r="G73" s="211">
        <v>807</v>
      </c>
      <c r="H73" s="211">
        <v>932</v>
      </c>
      <c r="I73" s="211">
        <v>1040</v>
      </c>
      <c r="J73" s="212">
        <v>1148</v>
      </c>
      <c r="K73" s="213">
        <v>667</v>
      </c>
      <c r="L73" s="213">
        <v>796</v>
      </c>
      <c r="M73" s="213">
        <v>986</v>
      </c>
      <c r="N73" s="213">
        <v>1242</v>
      </c>
      <c r="O73" s="213">
        <v>1365</v>
      </c>
      <c r="P73" s="212">
        <v>1488</v>
      </c>
    </row>
    <row r="74" spans="1:16">
      <c r="A74" t="s">
        <v>141</v>
      </c>
      <c r="B74" t="s">
        <v>493</v>
      </c>
      <c r="C74" t="s">
        <v>141</v>
      </c>
      <c r="E74" s="208">
        <v>480</v>
      </c>
      <c r="F74" s="208">
        <v>514</v>
      </c>
      <c r="G74" s="208">
        <v>617</v>
      </c>
      <c r="H74" s="208">
        <v>712</v>
      </c>
      <c r="I74" s="208">
        <v>795</v>
      </c>
      <c r="J74" s="182">
        <v>877</v>
      </c>
      <c r="K74" s="210">
        <v>614</v>
      </c>
      <c r="L74" s="210">
        <v>618</v>
      </c>
      <c r="M74" s="210">
        <v>756</v>
      </c>
      <c r="N74" s="210">
        <v>947</v>
      </c>
      <c r="O74" s="210">
        <v>1036</v>
      </c>
      <c r="P74" s="182">
        <v>1125</v>
      </c>
    </row>
    <row r="75" spans="1:16">
      <c r="A75" t="s">
        <v>142</v>
      </c>
      <c r="B75" t="s">
        <v>496</v>
      </c>
      <c r="C75" t="s">
        <v>142</v>
      </c>
      <c r="E75" s="208">
        <v>458</v>
      </c>
      <c r="F75" s="208">
        <v>491</v>
      </c>
      <c r="G75" s="208">
        <v>590</v>
      </c>
      <c r="H75" s="208">
        <v>681</v>
      </c>
      <c r="I75" s="208">
        <v>760</v>
      </c>
      <c r="J75" s="182">
        <v>838</v>
      </c>
      <c r="K75" s="210">
        <v>468</v>
      </c>
      <c r="L75" s="210">
        <v>492</v>
      </c>
      <c r="M75" s="210">
        <v>658</v>
      </c>
      <c r="N75" s="210">
        <v>825</v>
      </c>
      <c r="O75" s="210">
        <v>994</v>
      </c>
      <c r="P75" s="182">
        <v>1078</v>
      </c>
    </row>
    <row r="76" spans="1:16">
      <c r="A76" t="s">
        <v>143</v>
      </c>
      <c r="B76" t="s">
        <v>499</v>
      </c>
      <c r="C76" t="s">
        <v>143</v>
      </c>
      <c r="E76" s="208">
        <v>437</v>
      </c>
      <c r="F76" s="208">
        <v>529</v>
      </c>
      <c r="G76" s="208">
        <v>641</v>
      </c>
      <c r="H76" s="208">
        <v>740</v>
      </c>
      <c r="I76" s="208">
        <v>826</v>
      </c>
      <c r="J76" s="182">
        <v>911</v>
      </c>
      <c r="K76" s="210">
        <v>437</v>
      </c>
      <c r="L76" s="210">
        <v>529</v>
      </c>
      <c r="M76" s="210">
        <v>708</v>
      </c>
      <c r="N76" s="210">
        <v>969</v>
      </c>
      <c r="O76" s="210">
        <v>1061</v>
      </c>
      <c r="P76" s="182">
        <v>1152</v>
      </c>
    </row>
    <row r="77" spans="1:16">
      <c r="A77" t="s">
        <v>144</v>
      </c>
      <c r="B77" t="s">
        <v>502</v>
      </c>
      <c r="C77" t="s">
        <v>144</v>
      </c>
      <c r="E77" s="208">
        <v>505</v>
      </c>
      <c r="F77" s="208">
        <v>509</v>
      </c>
      <c r="G77" s="208">
        <v>681</v>
      </c>
      <c r="H77" s="208">
        <v>812</v>
      </c>
      <c r="I77" s="208">
        <v>906</v>
      </c>
      <c r="J77" s="182">
        <v>1000</v>
      </c>
      <c r="K77" s="210">
        <v>505</v>
      </c>
      <c r="L77" s="210">
        <v>509</v>
      </c>
      <c r="M77" s="210">
        <v>681</v>
      </c>
      <c r="N77" s="210">
        <v>992</v>
      </c>
      <c r="O77" s="210">
        <v>1080</v>
      </c>
      <c r="P77" s="182">
        <v>1242</v>
      </c>
    </row>
    <row r="78" spans="1:16">
      <c r="A78" t="s">
        <v>145</v>
      </c>
      <c r="B78" t="s">
        <v>505</v>
      </c>
      <c r="C78" t="s">
        <v>145</v>
      </c>
      <c r="E78" s="208">
        <v>488</v>
      </c>
      <c r="F78" s="208">
        <v>492</v>
      </c>
      <c r="G78" s="208">
        <v>636</v>
      </c>
      <c r="H78" s="208">
        <v>735</v>
      </c>
      <c r="I78" s="208">
        <v>820</v>
      </c>
      <c r="J78" s="182">
        <v>904</v>
      </c>
      <c r="K78" s="210">
        <v>488</v>
      </c>
      <c r="L78" s="210">
        <v>492</v>
      </c>
      <c r="M78" s="210">
        <v>658</v>
      </c>
      <c r="N78" s="210">
        <v>859</v>
      </c>
      <c r="O78" s="210">
        <v>1044</v>
      </c>
      <c r="P78" s="182">
        <v>1197</v>
      </c>
    </row>
    <row r="79" spans="1:16">
      <c r="A79" t="s">
        <v>146</v>
      </c>
      <c r="B79" t="s">
        <v>508</v>
      </c>
      <c r="C79" t="s">
        <v>146</v>
      </c>
      <c r="E79" s="208">
        <v>481</v>
      </c>
      <c r="F79" s="208">
        <v>515</v>
      </c>
      <c r="G79" s="208">
        <v>618</v>
      </c>
      <c r="H79" s="208">
        <v>715</v>
      </c>
      <c r="I79" s="208">
        <v>797</v>
      </c>
      <c r="J79" s="182">
        <v>880</v>
      </c>
      <c r="K79" s="210">
        <v>495</v>
      </c>
      <c r="L79" s="210">
        <v>569</v>
      </c>
      <c r="M79" s="210">
        <v>658</v>
      </c>
      <c r="N79" s="210">
        <v>909</v>
      </c>
      <c r="O79" s="210">
        <v>994</v>
      </c>
      <c r="P79" s="182">
        <v>1078</v>
      </c>
    </row>
    <row r="80" spans="1:16">
      <c r="A80" t="s">
        <v>147</v>
      </c>
      <c r="B80" t="s">
        <v>511</v>
      </c>
      <c r="C80" t="s">
        <v>147</v>
      </c>
      <c r="E80" s="208">
        <v>458</v>
      </c>
      <c r="F80" s="208">
        <v>491</v>
      </c>
      <c r="G80" s="208">
        <v>590</v>
      </c>
      <c r="H80" s="208">
        <v>681</v>
      </c>
      <c r="I80" s="208">
        <v>760</v>
      </c>
      <c r="J80" s="182">
        <v>838</v>
      </c>
      <c r="K80" s="210">
        <v>495</v>
      </c>
      <c r="L80" s="210">
        <v>521</v>
      </c>
      <c r="M80" s="210">
        <v>658</v>
      </c>
      <c r="N80" s="210">
        <v>909</v>
      </c>
      <c r="O80" s="210">
        <v>994</v>
      </c>
      <c r="P80" s="182">
        <v>1078</v>
      </c>
    </row>
    <row r="81" spans="1:16">
      <c r="A81" s="144" t="s">
        <v>53</v>
      </c>
      <c r="B81" s="144" t="s">
        <v>513</v>
      </c>
      <c r="C81" s="144" t="s">
        <v>53</v>
      </c>
      <c r="E81" s="208">
        <v>607</v>
      </c>
      <c r="F81" s="208">
        <v>650</v>
      </c>
      <c r="G81" s="208">
        <v>780</v>
      </c>
      <c r="H81" s="208">
        <v>901</v>
      </c>
      <c r="I81" s="208">
        <v>1005</v>
      </c>
      <c r="J81" s="182">
        <v>1109</v>
      </c>
      <c r="K81" s="210">
        <v>684</v>
      </c>
      <c r="L81" s="210">
        <v>773</v>
      </c>
      <c r="M81" s="210">
        <v>948</v>
      </c>
      <c r="N81" s="210">
        <v>1217</v>
      </c>
      <c r="O81" s="210">
        <v>1338</v>
      </c>
      <c r="P81" s="182">
        <v>1457</v>
      </c>
    </row>
    <row r="82" spans="1:16">
      <c r="A82" t="s">
        <v>148</v>
      </c>
      <c r="B82" t="s">
        <v>516</v>
      </c>
      <c r="C82" t="s">
        <v>148</v>
      </c>
      <c r="E82" s="208">
        <v>488</v>
      </c>
      <c r="F82" s="208">
        <v>492</v>
      </c>
      <c r="G82" s="208">
        <v>658</v>
      </c>
      <c r="H82" s="208">
        <v>824</v>
      </c>
      <c r="I82" s="208">
        <v>920</v>
      </c>
      <c r="J82" s="182">
        <v>1015</v>
      </c>
      <c r="K82" s="210">
        <v>488</v>
      </c>
      <c r="L82" s="210">
        <v>492</v>
      </c>
      <c r="M82" s="210">
        <v>658</v>
      </c>
      <c r="N82" s="210">
        <v>898</v>
      </c>
      <c r="O82" s="210">
        <v>1143</v>
      </c>
      <c r="P82" s="182">
        <v>1242</v>
      </c>
    </row>
    <row r="83" spans="1:16">
      <c r="A83" t="s">
        <v>149</v>
      </c>
      <c r="B83" t="s">
        <v>519</v>
      </c>
      <c r="C83" t="s">
        <v>149</v>
      </c>
      <c r="E83" s="208">
        <v>488</v>
      </c>
      <c r="F83" s="208">
        <v>492</v>
      </c>
      <c r="G83" s="208">
        <v>657</v>
      </c>
      <c r="H83" s="208">
        <v>759</v>
      </c>
      <c r="I83" s="208">
        <v>847</v>
      </c>
      <c r="J83" s="182">
        <v>935</v>
      </c>
      <c r="K83" s="210">
        <v>488</v>
      </c>
      <c r="L83" s="210">
        <v>492</v>
      </c>
      <c r="M83" s="210">
        <v>658</v>
      </c>
      <c r="N83" s="210">
        <v>868</v>
      </c>
      <c r="O83" s="210">
        <v>1044</v>
      </c>
      <c r="P83" s="182">
        <v>1201</v>
      </c>
    </row>
    <row r="84" spans="1:16">
      <c r="A84" t="s">
        <v>150</v>
      </c>
      <c r="B84" t="s">
        <v>522</v>
      </c>
      <c r="C84" t="s">
        <v>150</v>
      </c>
      <c r="E84" s="208">
        <v>458</v>
      </c>
      <c r="F84" s="208">
        <v>491</v>
      </c>
      <c r="G84" s="208">
        <v>590</v>
      </c>
      <c r="H84" s="208">
        <v>681</v>
      </c>
      <c r="I84" s="208">
        <v>760</v>
      </c>
      <c r="J84" s="182">
        <v>838</v>
      </c>
      <c r="K84" s="210">
        <v>495</v>
      </c>
      <c r="L84" s="210">
        <v>498</v>
      </c>
      <c r="M84" s="210">
        <v>667</v>
      </c>
      <c r="N84" s="210">
        <v>909</v>
      </c>
      <c r="O84" s="210">
        <v>994</v>
      </c>
      <c r="P84" s="182">
        <v>1078</v>
      </c>
    </row>
    <row r="85" spans="1:16">
      <c r="A85" t="s">
        <v>151</v>
      </c>
      <c r="B85" t="s">
        <v>525</v>
      </c>
      <c r="C85" t="s">
        <v>151</v>
      </c>
      <c r="E85" s="208">
        <v>495</v>
      </c>
      <c r="F85" s="208">
        <v>521</v>
      </c>
      <c r="G85" s="208">
        <v>657</v>
      </c>
      <c r="H85" s="208">
        <v>759</v>
      </c>
      <c r="I85" s="208">
        <v>847</v>
      </c>
      <c r="J85" s="182">
        <v>935</v>
      </c>
      <c r="K85" s="210">
        <v>495</v>
      </c>
      <c r="L85" s="210">
        <v>521</v>
      </c>
      <c r="M85" s="210">
        <v>658</v>
      </c>
      <c r="N85" s="210">
        <v>959</v>
      </c>
      <c r="O85" s="210">
        <v>1044</v>
      </c>
      <c r="P85" s="182">
        <v>1165</v>
      </c>
    </row>
    <row r="86" spans="1:16">
      <c r="A86" s="144" t="s">
        <v>54</v>
      </c>
      <c r="B86" s="144" t="s">
        <v>527</v>
      </c>
      <c r="C86" s="144" t="s">
        <v>54</v>
      </c>
      <c r="E86" s="208">
        <v>607</v>
      </c>
      <c r="F86" s="208">
        <v>650</v>
      </c>
      <c r="G86" s="208">
        <v>780</v>
      </c>
      <c r="H86" s="208">
        <v>901</v>
      </c>
      <c r="I86" s="208">
        <v>1005</v>
      </c>
      <c r="J86" s="182">
        <v>1109</v>
      </c>
      <c r="K86" s="210">
        <v>684</v>
      </c>
      <c r="L86" s="210">
        <v>773</v>
      </c>
      <c r="M86" s="210">
        <v>948</v>
      </c>
      <c r="N86" s="210">
        <v>1217</v>
      </c>
      <c r="O86" s="210">
        <v>1338</v>
      </c>
      <c r="P86" s="182">
        <v>1457</v>
      </c>
    </row>
    <row r="87" spans="1:16">
      <c r="A87" t="s">
        <v>152</v>
      </c>
      <c r="B87" t="s">
        <v>530</v>
      </c>
      <c r="C87" t="s">
        <v>152</v>
      </c>
      <c r="E87" s="208">
        <v>495</v>
      </c>
      <c r="F87" s="208">
        <v>521</v>
      </c>
      <c r="G87" s="208">
        <v>658</v>
      </c>
      <c r="H87" s="208">
        <v>760</v>
      </c>
      <c r="I87" s="208">
        <v>848</v>
      </c>
      <c r="J87" s="182">
        <v>936</v>
      </c>
      <c r="K87" s="210">
        <v>495</v>
      </c>
      <c r="L87" s="210">
        <v>521</v>
      </c>
      <c r="M87" s="210">
        <v>658</v>
      </c>
      <c r="N87" s="210">
        <v>959</v>
      </c>
      <c r="O87" s="210">
        <v>1044</v>
      </c>
      <c r="P87" s="182">
        <v>1157</v>
      </c>
    </row>
    <row r="88" spans="1:16">
      <c r="A88" t="s">
        <v>153</v>
      </c>
      <c r="B88" t="s">
        <v>533</v>
      </c>
      <c r="C88" t="s">
        <v>153</v>
      </c>
      <c r="E88" s="208">
        <v>588</v>
      </c>
      <c r="F88" s="208">
        <v>630</v>
      </c>
      <c r="G88" s="208">
        <v>756</v>
      </c>
      <c r="H88" s="208">
        <v>873</v>
      </c>
      <c r="I88" s="208">
        <v>975</v>
      </c>
      <c r="J88" s="182">
        <v>1076</v>
      </c>
      <c r="K88" s="210">
        <v>699</v>
      </c>
      <c r="L88" s="210">
        <v>715</v>
      </c>
      <c r="M88" s="210">
        <v>928</v>
      </c>
      <c r="N88" s="210">
        <v>1193</v>
      </c>
      <c r="O88" s="210">
        <v>1318</v>
      </c>
      <c r="P88" s="182">
        <v>1436</v>
      </c>
    </row>
    <row r="89" spans="1:16">
      <c r="A89" t="s">
        <v>154</v>
      </c>
      <c r="B89" t="s">
        <v>536</v>
      </c>
      <c r="C89" t="s">
        <v>154</v>
      </c>
      <c r="E89" s="208">
        <v>520</v>
      </c>
      <c r="F89" s="208">
        <v>548</v>
      </c>
      <c r="G89" s="208">
        <v>691</v>
      </c>
      <c r="H89" s="208">
        <v>908</v>
      </c>
      <c r="I89" s="208">
        <v>1060</v>
      </c>
      <c r="J89" s="182">
        <v>1170</v>
      </c>
      <c r="K89" s="210">
        <v>520</v>
      </c>
      <c r="L89" s="210">
        <v>548</v>
      </c>
      <c r="M89" s="210">
        <v>691</v>
      </c>
      <c r="N89" s="210">
        <v>908</v>
      </c>
      <c r="O89" s="210">
        <v>1096</v>
      </c>
      <c r="P89" s="182">
        <v>1260</v>
      </c>
    </row>
    <row r="90" spans="1:16">
      <c r="A90" s="144" t="s">
        <v>88</v>
      </c>
      <c r="B90" s="144" t="s">
        <v>539</v>
      </c>
      <c r="C90" s="144" t="s">
        <v>88</v>
      </c>
      <c r="E90" s="208">
        <v>510</v>
      </c>
      <c r="F90" s="208">
        <v>546</v>
      </c>
      <c r="G90" s="208">
        <v>655</v>
      </c>
      <c r="H90" s="208">
        <v>756</v>
      </c>
      <c r="I90" s="208">
        <v>845</v>
      </c>
      <c r="J90" s="182">
        <v>931</v>
      </c>
      <c r="K90" s="210">
        <v>666</v>
      </c>
      <c r="L90" s="210">
        <v>685</v>
      </c>
      <c r="M90" s="210">
        <v>856</v>
      </c>
      <c r="N90" s="210">
        <v>984</v>
      </c>
      <c r="O90" s="210">
        <v>1079</v>
      </c>
      <c r="P90" s="182">
        <v>1171</v>
      </c>
    </row>
    <row r="91" spans="1:16">
      <c r="A91" t="s">
        <v>155</v>
      </c>
      <c r="B91" t="s">
        <v>542</v>
      </c>
      <c r="C91" t="s">
        <v>155</v>
      </c>
      <c r="E91" s="208">
        <v>458</v>
      </c>
      <c r="F91" s="208">
        <v>491</v>
      </c>
      <c r="G91" s="208">
        <v>590</v>
      </c>
      <c r="H91" s="208">
        <v>681</v>
      </c>
      <c r="I91" s="208">
        <v>760</v>
      </c>
      <c r="J91" s="182">
        <v>838</v>
      </c>
      <c r="K91" s="210">
        <v>488</v>
      </c>
      <c r="L91" s="210">
        <v>492</v>
      </c>
      <c r="M91" s="210">
        <v>658</v>
      </c>
      <c r="N91" s="210">
        <v>909</v>
      </c>
      <c r="O91" s="210">
        <v>994</v>
      </c>
      <c r="P91" s="182">
        <v>1078</v>
      </c>
    </row>
    <row r="92" spans="1:16">
      <c r="A92" t="s">
        <v>156</v>
      </c>
      <c r="B92" t="s">
        <v>545</v>
      </c>
      <c r="C92" t="s">
        <v>156</v>
      </c>
      <c r="E92" s="208">
        <v>495</v>
      </c>
      <c r="F92" s="208">
        <v>542</v>
      </c>
      <c r="G92" s="208">
        <v>651</v>
      </c>
      <c r="H92" s="208">
        <v>751</v>
      </c>
      <c r="I92" s="208">
        <v>838</v>
      </c>
      <c r="J92" s="182">
        <v>925</v>
      </c>
      <c r="K92" s="210">
        <v>495</v>
      </c>
      <c r="L92" s="210">
        <v>569</v>
      </c>
      <c r="M92" s="210">
        <v>658</v>
      </c>
      <c r="N92" s="210">
        <v>854</v>
      </c>
      <c r="O92" s="210">
        <v>1044</v>
      </c>
      <c r="P92" s="182">
        <v>1196</v>
      </c>
    </row>
    <row r="93" spans="1:16">
      <c r="A93" s="144" t="s">
        <v>83</v>
      </c>
      <c r="B93" s="144" t="s">
        <v>548</v>
      </c>
      <c r="C93" s="144" t="s">
        <v>83</v>
      </c>
      <c r="E93" s="208">
        <v>503</v>
      </c>
      <c r="F93" s="208">
        <v>582</v>
      </c>
      <c r="G93" s="208">
        <v>698</v>
      </c>
      <c r="H93" s="208">
        <v>807</v>
      </c>
      <c r="I93" s="208">
        <v>901</v>
      </c>
      <c r="J93" s="182">
        <v>994</v>
      </c>
      <c r="K93" s="210">
        <v>503</v>
      </c>
      <c r="L93" s="210">
        <v>625</v>
      </c>
      <c r="M93" s="210">
        <v>788</v>
      </c>
      <c r="N93" s="210">
        <v>1017</v>
      </c>
      <c r="O93" s="210">
        <v>1115</v>
      </c>
      <c r="P93" s="182">
        <v>1211</v>
      </c>
    </row>
    <row r="94" spans="1:16">
      <c r="A94" s="144" t="s">
        <v>66</v>
      </c>
      <c r="B94" s="144" t="s">
        <v>551</v>
      </c>
      <c r="C94" s="144" t="s">
        <v>66</v>
      </c>
      <c r="E94" s="208">
        <v>498</v>
      </c>
      <c r="F94" s="208">
        <v>534</v>
      </c>
      <c r="G94" s="208">
        <v>641</v>
      </c>
      <c r="H94" s="208">
        <v>740</v>
      </c>
      <c r="I94" s="208">
        <v>826</v>
      </c>
      <c r="J94" s="182">
        <v>911</v>
      </c>
      <c r="K94" s="210">
        <v>643</v>
      </c>
      <c r="L94" s="210">
        <v>651</v>
      </c>
      <c r="M94" s="210">
        <v>781</v>
      </c>
      <c r="N94" s="210">
        <v>988</v>
      </c>
      <c r="O94" s="210">
        <v>1101</v>
      </c>
      <c r="P94" s="182">
        <v>1197</v>
      </c>
    </row>
    <row r="95" spans="1:16">
      <c r="A95" t="s">
        <v>157</v>
      </c>
      <c r="B95" t="s">
        <v>554</v>
      </c>
      <c r="C95" t="s">
        <v>157</v>
      </c>
      <c r="E95" s="208">
        <v>488</v>
      </c>
      <c r="F95" s="208">
        <v>492</v>
      </c>
      <c r="G95" s="208">
        <v>652</v>
      </c>
      <c r="H95" s="208">
        <v>753</v>
      </c>
      <c r="I95" s="208">
        <v>840</v>
      </c>
      <c r="J95" s="182">
        <v>926</v>
      </c>
      <c r="K95" s="210">
        <v>488</v>
      </c>
      <c r="L95" s="210">
        <v>492</v>
      </c>
      <c r="M95" s="210">
        <v>658</v>
      </c>
      <c r="N95" s="210">
        <v>914</v>
      </c>
      <c r="O95" s="210">
        <v>1044</v>
      </c>
      <c r="P95" s="182">
        <v>1162</v>
      </c>
    </row>
    <row r="96" spans="1:16">
      <c r="A96" s="144" t="s">
        <v>81</v>
      </c>
      <c r="B96" s="144" t="s">
        <v>556</v>
      </c>
      <c r="C96" s="144" t="s">
        <v>81</v>
      </c>
      <c r="E96" s="208">
        <v>545</v>
      </c>
      <c r="F96" s="208">
        <v>583</v>
      </c>
      <c r="G96" s="208">
        <v>700</v>
      </c>
      <c r="H96" s="208">
        <v>808</v>
      </c>
      <c r="I96" s="208">
        <v>902</v>
      </c>
      <c r="J96" s="182">
        <v>996</v>
      </c>
      <c r="K96" s="210">
        <v>597</v>
      </c>
      <c r="L96" s="210">
        <v>739</v>
      </c>
      <c r="M96" s="210">
        <v>929</v>
      </c>
      <c r="N96" s="210">
        <v>1070</v>
      </c>
      <c r="O96" s="210">
        <v>1174</v>
      </c>
      <c r="P96" s="182">
        <v>1277</v>
      </c>
    </row>
    <row r="97" spans="1:16">
      <c r="A97" t="s">
        <v>158</v>
      </c>
      <c r="B97" t="s">
        <v>559</v>
      </c>
      <c r="C97" t="s">
        <v>158</v>
      </c>
      <c r="E97" s="208">
        <v>450</v>
      </c>
      <c r="F97" s="208">
        <v>491</v>
      </c>
      <c r="G97" s="208">
        <v>590</v>
      </c>
      <c r="H97" s="208">
        <v>681</v>
      </c>
      <c r="I97" s="208">
        <v>760</v>
      </c>
      <c r="J97" s="182">
        <v>838</v>
      </c>
      <c r="K97" s="210">
        <v>450</v>
      </c>
      <c r="L97" s="210">
        <v>519</v>
      </c>
      <c r="M97" s="210">
        <v>658</v>
      </c>
      <c r="N97" s="210">
        <v>909</v>
      </c>
      <c r="O97" s="210">
        <v>994</v>
      </c>
      <c r="P97" s="182">
        <v>1078</v>
      </c>
    </row>
    <row r="98" spans="1:16">
      <c r="A98" t="s">
        <v>159</v>
      </c>
      <c r="B98" t="s">
        <v>562</v>
      </c>
      <c r="C98" t="s">
        <v>159</v>
      </c>
      <c r="E98" s="208">
        <v>457</v>
      </c>
      <c r="F98" s="208">
        <v>491</v>
      </c>
      <c r="G98" s="208">
        <v>590</v>
      </c>
      <c r="H98" s="208">
        <v>681</v>
      </c>
      <c r="I98" s="208">
        <v>760</v>
      </c>
      <c r="J98" s="182">
        <v>838</v>
      </c>
      <c r="K98" s="210">
        <v>457</v>
      </c>
      <c r="L98" s="210">
        <v>534</v>
      </c>
      <c r="M98" s="210">
        <v>658</v>
      </c>
      <c r="N98" s="210">
        <v>909</v>
      </c>
      <c r="O98" s="210">
        <v>994</v>
      </c>
      <c r="P98" s="182">
        <v>1078</v>
      </c>
    </row>
    <row r="99" spans="1:16">
      <c r="A99" t="s">
        <v>160</v>
      </c>
      <c r="B99" t="s">
        <v>565</v>
      </c>
      <c r="C99" t="s">
        <v>160</v>
      </c>
      <c r="E99" s="208">
        <v>477</v>
      </c>
      <c r="F99" s="208">
        <v>511</v>
      </c>
      <c r="G99" s="208">
        <v>613</v>
      </c>
      <c r="H99" s="208">
        <v>708</v>
      </c>
      <c r="I99" s="208">
        <v>791</v>
      </c>
      <c r="J99" s="182">
        <v>872</v>
      </c>
      <c r="K99" s="210">
        <v>519</v>
      </c>
      <c r="L99" s="210">
        <v>522</v>
      </c>
      <c r="M99" s="210">
        <v>699</v>
      </c>
      <c r="N99" s="210">
        <v>934</v>
      </c>
      <c r="O99" s="210">
        <v>1033</v>
      </c>
      <c r="P99" s="182">
        <v>1121</v>
      </c>
    </row>
    <row r="100" spans="1:16">
      <c r="A100" t="s">
        <v>161</v>
      </c>
      <c r="B100" t="s">
        <v>568</v>
      </c>
      <c r="C100" t="s">
        <v>161</v>
      </c>
      <c r="E100" s="208">
        <v>501</v>
      </c>
      <c r="F100" s="208">
        <v>527</v>
      </c>
      <c r="G100" s="208">
        <v>665</v>
      </c>
      <c r="H100" s="208">
        <v>794</v>
      </c>
      <c r="I100" s="208">
        <v>886</v>
      </c>
      <c r="J100" s="182">
        <v>978</v>
      </c>
      <c r="K100" s="210">
        <v>501</v>
      </c>
      <c r="L100" s="210">
        <v>527</v>
      </c>
      <c r="M100" s="210">
        <v>665</v>
      </c>
      <c r="N100" s="210">
        <v>838</v>
      </c>
      <c r="O100" s="210">
        <v>931</v>
      </c>
      <c r="P100" s="182">
        <v>1071</v>
      </c>
    </row>
    <row r="101" spans="1:16">
      <c r="A101" t="s">
        <v>162</v>
      </c>
      <c r="B101" t="s">
        <v>571</v>
      </c>
      <c r="C101" t="s">
        <v>162</v>
      </c>
      <c r="E101" s="208">
        <v>458</v>
      </c>
      <c r="F101" s="208">
        <v>491</v>
      </c>
      <c r="G101" s="208">
        <v>590</v>
      </c>
      <c r="H101" s="208">
        <v>681</v>
      </c>
      <c r="I101" s="208">
        <v>760</v>
      </c>
      <c r="J101" s="182">
        <v>838</v>
      </c>
      <c r="K101" s="210">
        <v>552</v>
      </c>
      <c r="L101" s="210">
        <v>581</v>
      </c>
      <c r="M101" s="210">
        <v>733</v>
      </c>
      <c r="N101" s="210">
        <v>909</v>
      </c>
      <c r="O101" s="210">
        <v>994</v>
      </c>
      <c r="P101" s="182">
        <v>1078</v>
      </c>
    </row>
    <row r="102" spans="1:16">
      <c r="A102" s="144" t="s">
        <v>30</v>
      </c>
      <c r="B102" s="144" t="s">
        <v>574</v>
      </c>
      <c r="C102" s="144" t="s">
        <v>30</v>
      </c>
      <c r="E102" s="208">
        <v>506</v>
      </c>
      <c r="F102" s="208">
        <v>548</v>
      </c>
      <c r="G102" s="208">
        <v>657</v>
      </c>
      <c r="H102" s="208">
        <v>759</v>
      </c>
      <c r="I102" s="208">
        <v>847</v>
      </c>
      <c r="J102" s="182">
        <v>935</v>
      </c>
      <c r="K102" s="210">
        <v>506</v>
      </c>
      <c r="L102" s="210">
        <v>661</v>
      </c>
      <c r="M102" s="210">
        <v>805</v>
      </c>
      <c r="N102" s="210">
        <v>979</v>
      </c>
      <c r="O102" s="210">
        <v>1073</v>
      </c>
      <c r="P102" s="182">
        <v>1165</v>
      </c>
    </row>
    <row r="103" spans="1:16">
      <c r="A103" s="144" t="s">
        <v>55</v>
      </c>
      <c r="B103" s="144" t="s">
        <v>576</v>
      </c>
      <c r="C103" s="144" t="s">
        <v>55</v>
      </c>
      <c r="E103" s="208">
        <v>607</v>
      </c>
      <c r="F103" s="208">
        <v>650</v>
      </c>
      <c r="G103" s="208">
        <v>780</v>
      </c>
      <c r="H103" s="208">
        <v>901</v>
      </c>
      <c r="I103" s="208">
        <v>1005</v>
      </c>
      <c r="J103" s="182">
        <v>1109</v>
      </c>
      <c r="K103" s="210">
        <v>684</v>
      </c>
      <c r="L103" s="210">
        <v>773</v>
      </c>
      <c r="M103" s="210">
        <v>948</v>
      </c>
      <c r="N103" s="210">
        <v>1217</v>
      </c>
      <c r="O103" s="210">
        <v>1338</v>
      </c>
      <c r="P103" s="182">
        <v>1457</v>
      </c>
    </row>
    <row r="104" spans="1:16">
      <c r="A104" t="s">
        <v>163</v>
      </c>
      <c r="B104" t="s">
        <v>579</v>
      </c>
      <c r="C104" t="s">
        <v>163</v>
      </c>
      <c r="E104" s="208">
        <v>492</v>
      </c>
      <c r="F104" s="208">
        <v>527</v>
      </c>
      <c r="G104" s="208">
        <v>632</v>
      </c>
      <c r="H104" s="208">
        <v>730</v>
      </c>
      <c r="I104" s="208">
        <v>815</v>
      </c>
      <c r="J104" s="182">
        <v>899</v>
      </c>
      <c r="K104" s="210">
        <v>512</v>
      </c>
      <c r="L104" s="210">
        <v>558</v>
      </c>
      <c r="M104" s="210">
        <v>680</v>
      </c>
      <c r="N104" s="210">
        <v>900</v>
      </c>
      <c r="O104" s="210">
        <v>1034</v>
      </c>
      <c r="P104" s="182">
        <v>1122</v>
      </c>
    </row>
    <row r="105" spans="1:16">
      <c r="A105" t="s">
        <v>164</v>
      </c>
      <c r="B105" t="s">
        <v>582</v>
      </c>
      <c r="C105" t="s">
        <v>164</v>
      </c>
      <c r="E105" s="208">
        <v>567</v>
      </c>
      <c r="F105" s="208">
        <v>597</v>
      </c>
      <c r="G105" s="208">
        <v>753</v>
      </c>
      <c r="H105" s="208">
        <v>990</v>
      </c>
      <c r="I105" s="208">
        <v>1146</v>
      </c>
      <c r="J105" s="182">
        <v>1264</v>
      </c>
      <c r="K105" s="210">
        <v>567</v>
      </c>
      <c r="L105" s="210">
        <v>597</v>
      </c>
      <c r="M105" s="210">
        <v>753</v>
      </c>
      <c r="N105" s="210">
        <v>990</v>
      </c>
      <c r="O105" s="210">
        <v>1194</v>
      </c>
      <c r="P105" s="182">
        <v>1373</v>
      </c>
    </row>
    <row r="106" spans="1:16">
      <c r="A106" t="s">
        <v>165</v>
      </c>
      <c r="B106" t="s">
        <v>585</v>
      </c>
      <c r="C106" t="s">
        <v>165</v>
      </c>
      <c r="E106" s="208">
        <v>461</v>
      </c>
      <c r="F106" s="208">
        <v>493</v>
      </c>
      <c r="G106" s="208">
        <v>592</v>
      </c>
      <c r="H106" s="208">
        <v>684</v>
      </c>
      <c r="I106" s="208">
        <v>763</v>
      </c>
      <c r="J106" s="182">
        <v>842</v>
      </c>
      <c r="K106" s="210">
        <v>495</v>
      </c>
      <c r="L106" s="210">
        <v>521</v>
      </c>
      <c r="M106" s="210">
        <v>658</v>
      </c>
      <c r="N106" s="210">
        <v>934</v>
      </c>
      <c r="O106" s="210">
        <v>1023</v>
      </c>
      <c r="P106" s="182">
        <v>1109</v>
      </c>
    </row>
    <row r="107" spans="1:16">
      <c r="A107" s="144" t="s">
        <v>27</v>
      </c>
      <c r="B107" s="144" t="s">
        <v>587</v>
      </c>
      <c r="C107" s="144" t="s">
        <v>27</v>
      </c>
      <c r="E107" s="208">
        <v>681</v>
      </c>
      <c r="F107" s="208">
        <v>730</v>
      </c>
      <c r="G107" s="208">
        <v>876</v>
      </c>
      <c r="H107" s="208">
        <v>1011</v>
      </c>
      <c r="I107" s="208">
        <v>1128</v>
      </c>
      <c r="J107" s="182">
        <v>1245</v>
      </c>
      <c r="K107" s="210">
        <v>740</v>
      </c>
      <c r="L107" s="210">
        <v>902</v>
      </c>
      <c r="M107" s="210">
        <v>1126</v>
      </c>
      <c r="N107" s="210">
        <v>1382</v>
      </c>
      <c r="O107" s="210">
        <v>1523</v>
      </c>
      <c r="P107" s="182">
        <v>1661</v>
      </c>
    </row>
    <row r="108" spans="1:16">
      <c r="A108" t="s">
        <v>166</v>
      </c>
      <c r="B108" t="s">
        <v>590</v>
      </c>
      <c r="C108" t="s">
        <v>166</v>
      </c>
      <c r="E108" s="208">
        <v>495</v>
      </c>
      <c r="F108" s="208">
        <v>569</v>
      </c>
      <c r="G108" s="208">
        <v>658</v>
      </c>
      <c r="H108" s="208">
        <v>865</v>
      </c>
      <c r="I108" s="208">
        <v>1001</v>
      </c>
      <c r="J108" s="182">
        <v>1104</v>
      </c>
      <c r="K108" s="210">
        <v>495</v>
      </c>
      <c r="L108" s="210">
        <v>569</v>
      </c>
      <c r="M108" s="210">
        <v>658</v>
      </c>
      <c r="N108" s="210">
        <v>865</v>
      </c>
      <c r="O108" s="210">
        <v>1044</v>
      </c>
      <c r="P108" s="182">
        <v>1201</v>
      </c>
    </row>
    <row r="109" spans="1:16">
      <c r="A109" t="s">
        <v>167</v>
      </c>
      <c r="B109" t="s">
        <v>593</v>
      </c>
      <c r="C109" t="s">
        <v>167</v>
      </c>
      <c r="E109" s="208">
        <v>458</v>
      </c>
      <c r="F109" s="208">
        <v>491</v>
      </c>
      <c r="G109" s="208">
        <v>590</v>
      </c>
      <c r="H109" s="208">
        <v>681</v>
      </c>
      <c r="I109" s="208">
        <v>760</v>
      </c>
      <c r="J109" s="182">
        <v>838</v>
      </c>
      <c r="K109" s="210">
        <v>618</v>
      </c>
      <c r="L109" s="210">
        <v>664</v>
      </c>
      <c r="M109" s="210">
        <v>799</v>
      </c>
      <c r="N109" s="210">
        <v>915</v>
      </c>
      <c r="O109" s="210">
        <v>1001</v>
      </c>
      <c r="P109" s="182">
        <v>1087</v>
      </c>
    </row>
    <row r="110" spans="1:16">
      <c r="A110" s="144" t="s">
        <v>70</v>
      </c>
      <c r="B110" s="144" t="s">
        <v>596</v>
      </c>
      <c r="C110" s="144" t="s">
        <v>70</v>
      </c>
      <c r="E110" s="208">
        <v>458</v>
      </c>
      <c r="F110" s="208">
        <v>491</v>
      </c>
      <c r="G110" s="208">
        <v>590</v>
      </c>
      <c r="H110" s="208">
        <v>681</v>
      </c>
      <c r="I110" s="208">
        <v>760</v>
      </c>
      <c r="J110" s="182">
        <v>838</v>
      </c>
      <c r="K110" s="210">
        <v>528</v>
      </c>
      <c r="L110" s="210">
        <v>561</v>
      </c>
      <c r="M110" s="210">
        <v>729</v>
      </c>
      <c r="N110" s="210">
        <v>905</v>
      </c>
      <c r="O110" s="210">
        <v>994</v>
      </c>
      <c r="P110" s="182">
        <v>1078</v>
      </c>
    </row>
    <row r="111" spans="1:16">
      <c r="A111" t="s">
        <v>168</v>
      </c>
      <c r="B111" t="s">
        <v>599</v>
      </c>
      <c r="C111" t="s">
        <v>168</v>
      </c>
      <c r="E111" s="208">
        <v>472</v>
      </c>
      <c r="F111" s="208">
        <v>506</v>
      </c>
      <c r="G111" s="208">
        <v>607</v>
      </c>
      <c r="H111" s="208">
        <v>701</v>
      </c>
      <c r="I111" s="208">
        <v>782</v>
      </c>
      <c r="J111" s="182">
        <v>863</v>
      </c>
      <c r="K111" s="210">
        <v>532</v>
      </c>
      <c r="L111" s="210">
        <v>536</v>
      </c>
      <c r="M111" s="210">
        <v>717</v>
      </c>
      <c r="N111" s="210">
        <v>910</v>
      </c>
      <c r="O111" s="210">
        <v>1019</v>
      </c>
      <c r="P111" s="182">
        <v>1106</v>
      </c>
    </row>
    <row r="112" spans="1:16">
      <c r="A112" t="s">
        <v>169</v>
      </c>
      <c r="B112" t="s">
        <v>602</v>
      </c>
      <c r="C112" t="s">
        <v>169</v>
      </c>
      <c r="E112" s="208">
        <v>547</v>
      </c>
      <c r="F112" s="208">
        <v>586</v>
      </c>
      <c r="G112" s="208">
        <v>703</v>
      </c>
      <c r="H112" s="208">
        <v>812</v>
      </c>
      <c r="I112" s="208">
        <v>906</v>
      </c>
      <c r="J112" s="182">
        <v>1000</v>
      </c>
      <c r="K112" s="210">
        <v>588</v>
      </c>
      <c r="L112" s="210">
        <v>592</v>
      </c>
      <c r="M112" s="210">
        <v>793</v>
      </c>
      <c r="N112" s="210">
        <v>984</v>
      </c>
      <c r="O112" s="210">
        <v>1087</v>
      </c>
      <c r="P112" s="182">
        <v>1220</v>
      </c>
    </row>
    <row r="113" spans="1:16">
      <c r="A113" t="s">
        <v>170</v>
      </c>
      <c r="B113" t="s">
        <v>605</v>
      </c>
      <c r="C113" t="s">
        <v>170</v>
      </c>
      <c r="E113" s="208">
        <v>610</v>
      </c>
      <c r="F113" s="208">
        <v>614</v>
      </c>
      <c r="G113" s="208">
        <v>786</v>
      </c>
      <c r="H113" s="208">
        <v>907</v>
      </c>
      <c r="I113" s="208">
        <v>1012</v>
      </c>
      <c r="J113" s="182">
        <v>1117</v>
      </c>
      <c r="K113" s="210">
        <v>610</v>
      </c>
      <c r="L113" s="210">
        <v>614</v>
      </c>
      <c r="M113" s="210">
        <v>822</v>
      </c>
      <c r="N113" s="210">
        <v>1096</v>
      </c>
      <c r="O113" s="210">
        <v>1269</v>
      </c>
      <c r="P113" s="182">
        <v>1381</v>
      </c>
    </row>
    <row r="114" spans="1:16">
      <c r="A114" t="s">
        <v>171</v>
      </c>
      <c r="B114" t="s">
        <v>608</v>
      </c>
      <c r="C114" t="s">
        <v>171</v>
      </c>
      <c r="E114" s="208">
        <v>493</v>
      </c>
      <c r="F114" s="208">
        <v>529</v>
      </c>
      <c r="G114" s="208">
        <v>635</v>
      </c>
      <c r="H114" s="208">
        <v>733</v>
      </c>
      <c r="I114" s="208">
        <v>818</v>
      </c>
      <c r="J114" s="182">
        <v>903</v>
      </c>
      <c r="K114" s="210">
        <v>542</v>
      </c>
      <c r="L114" s="210">
        <v>545</v>
      </c>
      <c r="M114" s="210">
        <v>729</v>
      </c>
      <c r="N114" s="210">
        <v>906</v>
      </c>
      <c r="O114" s="210">
        <v>1039</v>
      </c>
      <c r="P114" s="182">
        <v>1128</v>
      </c>
    </row>
    <row r="115" spans="1:16">
      <c r="A115" t="s">
        <v>172</v>
      </c>
      <c r="B115" t="s">
        <v>611</v>
      </c>
      <c r="C115" t="s">
        <v>172</v>
      </c>
      <c r="E115" s="208">
        <v>408</v>
      </c>
      <c r="F115" s="208">
        <v>491</v>
      </c>
      <c r="G115" s="208">
        <v>590</v>
      </c>
      <c r="H115" s="208">
        <v>681</v>
      </c>
      <c r="I115" s="208">
        <v>760</v>
      </c>
      <c r="J115" s="182">
        <v>838</v>
      </c>
      <c r="K115" s="210">
        <v>408</v>
      </c>
      <c r="L115" s="210">
        <v>495</v>
      </c>
      <c r="M115" s="210">
        <v>662</v>
      </c>
      <c r="N115" s="210">
        <v>900</v>
      </c>
      <c r="O115" s="210">
        <v>917</v>
      </c>
      <c r="P115" s="182">
        <v>1055</v>
      </c>
    </row>
    <row r="116" spans="1:16">
      <c r="A116" t="s">
        <v>174</v>
      </c>
      <c r="B116" t="s">
        <v>614</v>
      </c>
      <c r="C116" t="s">
        <v>174</v>
      </c>
      <c r="E116" s="208">
        <v>527</v>
      </c>
      <c r="F116" s="208">
        <v>565</v>
      </c>
      <c r="G116" s="208">
        <v>677</v>
      </c>
      <c r="H116" s="208">
        <v>783</v>
      </c>
      <c r="I116" s="208">
        <v>873</v>
      </c>
      <c r="J116" s="182">
        <v>963</v>
      </c>
      <c r="K116" s="210">
        <v>566</v>
      </c>
      <c r="L116" s="210">
        <v>603</v>
      </c>
      <c r="M116" s="210">
        <v>752</v>
      </c>
      <c r="N116" s="210">
        <v>968</v>
      </c>
      <c r="O116" s="210">
        <v>1085</v>
      </c>
      <c r="P116" s="182">
        <v>1198</v>
      </c>
    </row>
    <row r="117" spans="1:16">
      <c r="A117" t="s">
        <v>175</v>
      </c>
      <c r="B117" t="s">
        <v>617</v>
      </c>
      <c r="C117" t="s">
        <v>175</v>
      </c>
      <c r="E117" s="208">
        <v>458</v>
      </c>
      <c r="F117" s="208">
        <v>491</v>
      </c>
      <c r="G117" s="208">
        <v>590</v>
      </c>
      <c r="H117" s="208">
        <v>681</v>
      </c>
      <c r="I117" s="208">
        <v>760</v>
      </c>
      <c r="J117" s="182">
        <v>838</v>
      </c>
      <c r="K117" s="210">
        <v>470</v>
      </c>
      <c r="L117" s="210">
        <v>618</v>
      </c>
      <c r="M117" s="210">
        <v>725</v>
      </c>
      <c r="N117" s="210">
        <v>900</v>
      </c>
      <c r="O117" s="210">
        <v>994</v>
      </c>
      <c r="P117" s="182">
        <v>1078</v>
      </c>
    </row>
    <row r="118" spans="1:16">
      <c r="A118" s="144" t="s">
        <v>45</v>
      </c>
      <c r="B118" s="144" t="s">
        <v>619</v>
      </c>
      <c r="C118" s="144" t="s">
        <v>45</v>
      </c>
      <c r="E118" s="208">
        <v>627</v>
      </c>
      <c r="F118" s="208">
        <v>672</v>
      </c>
      <c r="G118" s="208">
        <v>807</v>
      </c>
      <c r="H118" s="208">
        <v>932</v>
      </c>
      <c r="I118" s="208">
        <v>1040</v>
      </c>
      <c r="J118" s="182">
        <v>1148</v>
      </c>
      <c r="K118" s="210">
        <v>667</v>
      </c>
      <c r="L118" s="210">
        <v>796</v>
      </c>
      <c r="M118" s="210">
        <v>986</v>
      </c>
      <c r="N118" s="210">
        <v>1242</v>
      </c>
      <c r="O118" s="210">
        <v>1365</v>
      </c>
      <c r="P118" s="182">
        <v>1488</v>
      </c>
    </row>
    <row r="119" spans="1:16">
      <c r="A119" t="s">
        <v>176</v>
      </c>
      <c r="B119" t="s">
        <v>622</v>
      </c>
      <c r="C119" t="s">
        <v>176</v>
      </c>
      <c r="E119" s="208">
        <v>505</v>
      </c>
      <c r="F119" s="208">
        <v>523</v>
      </c>
      <c r="G119" s="208">
        <v>648</v>
      </c>
      <c r="H119" s="208">
        <v>749</v>
      </c>
      <c r="I119" s="208">
        <v>836</v>
      </c>
      <c r="J119" s="182">
        <v>922</v>
      </c>
      <c r="K119" s="210">
        <v>519</v>
      </c>
      <c r="L119" s="210">
        <v>523</v>
      </c>
      <c r="M119" s="210">
        <v>700</v>
      </c>
      <c r="N119" s="210">
        <v>869</v>
      </c>
      <c r="O119" s="210">
        <v>1054</v>
      </c>
      <c r="P119" s="182">
        <v>1144</v>
      </c>
    </row>
    <row r="120" spans="1:16">
      <c r="A120" s="144" t="s">
        <v>75</v>
      </c>
      <c r="B120" s="144" t="s">
        <v>625</v>
      </c>
      <c r="C120" s="144" t="s">
        <v>75</v>
      </c>
      <c r="E120" s="208">
        <v>523</v>
      </c>
      <c r="F120" s="208">
        <v>561</v>
      </c>
      <c r="G120" s="208">
        <v>673</v>
      </c>
      <c r="H120" s="208">
        <v>777</v>
      </c>
      <c r="I120" s="208">
        <v>867</v>
      </c>
      <c r="J120" s="182">
        <v>957</v>
      </c>
      <c r="K120" s="210">
        <v>546</v>
      </c>
      <c r="L120" s="210">
        <v>681</v>
      </c>
      <c r="M120" s="210">
        <v>881</v>
      </c>
      <c r="N120" s="210">
        <v>1019</v>
      </c>
      <c r="O120" s="210">
        <v>1118</v>
      </c>
      <c r="P120" s="182">
        <v>1215</v>
      </c>
    </row>
    <row r="121" spans="1:16">
      <c r="A121" t="s">
        <v>177</v>
      </c>
      <c r="B121" t="s">
        <v>628</v>
      </c>
      <c r="C121" t="s">
        <v>177</v>
      </c>
      <c r="E121" s="208">
        <v>562</v>
      </c>
      <c r="F121" s="208">
        <v>602</v>
      </c>
      <c r="G121" s="208">
        <v>722</v>
      </c>
      <c r="H121" s="208">
        <v>835</v>
      </c>
      <c r="I121" s="208">
        <v>931</v>
      </c>
      <c r="J121" s="182">
        <v>1028</v>
      </c>
      <c r="K121" s="210">
        <v>638</v>
      </c>
      <c r="L121" s="210">
        <v>732</v>
      </c>
      <c r="M121" s="210">
        <v>847</v>
      </c>
      <c r="N121" s="210">
        <v>1050</v>
      </c>
      <c r="O121" s="210">
        <v>1153</v>
      </c>
      <c r="P121" s="182">
        <v>1253</v>
      </c>
    </row>
    <row r="122" spans="1:16">
      <c r="A122" t="s">
        <v>178</v>
      </c>
      <c r="B122" t="s">
        <v>631</v>
      </c>
      <c r="C122" t="s">
        <v>178</v>
      </c>
      <c r="E122" s="208">
        <v>541</v>
      </c>
      <c r="F122" s="208">
        <v>545</v>
      </c>
      <c r="G122" s="208">
        <v>717</v>
      </c>
      <c r="H122" s="208">
        <v>828</v>
      </c>
      <c r="I122" s="208">
        <v>923</v>
      </c>
      <c r="J122" s="182">
        <v>1019</v>
      </c>
      <c r="K122" s="210">
        <v>541</v>
      </c>
      <c r="L122" s="210">
        <v>545</v>
      </c>
      <c r="M122" s="210">
        <v>729</v>
      </c>
      <c r="N122" s="210">
        <v>981</v>
      </c>
      <c r="O122" s="210">
        <v>1215</v>
      </c>
      <c r="P122" s="182">
        <v>1322</v>
      </c>
    </row>
    <row r="123" spans="1:16">
      <c r="A123" t="s">
        <v>179</v>
      </c>
      <c r="B123" t="s">
        <v>634</v>
      </c>
      <c r="C123" t="s">
        <v>179</v>
      </c>
      <c r="E123" s="208">
        <v>458</v>
      </c>
      <c r="F123" s="208">
        <v>491</v>
      </c>
      <c r="G123" s="208">
        <v>590</v>
      </c>
      <c r="H123" s="208">
        <v>681</v>
      </c>
      <c r="I123" s="208">
        <v>760</v>
      </c>
      <c r="J123" s="182">
        <v>838</v>
      </c>
      <c r="K123" s="210">
        <v>571</v>
      </c>
      <c r="L123" s="210">
        <v>575</v>
      </c>
      <c r="M123" s="210">
        <v>770</v>
      </c>
      <c r="N123" s="210">
        <v>909</v>
      </c>
      <c r="O123" s="210">
        <v>994</v>
      </c>
      <c r="P123" s="182">
        <v>1078</v>
      </c>
    </row>
    <row r="124" spans="1:16">
      <c r="A124" t="s">
        <v>180</v>
      </c>
      <c r="B124" t="s">
        <v>637</v>
      </c>
      <c r="C124" t="s">
        <v>180</v>
      </c>
      <c r="E124" s="208">
        <v>507</v>
      </c>
      <c r="F124" s="208">
        <v>543</v>
      </c>
      <c r="G124" s="208">
        <v>652</v>
      </c>
      <c r="H124" s="208">
        <v>754</v>
      </c>
      <c r="I124" s="208">
        <v>841</v>
      </c>
      <c r="J124" s="182">
        <v>928</v>
      </c>
      <c r="K124" s="210">
        <v>666</v>
      </c>
      <c r="L124" s="210">
        <v>715</v>
      </c>
      <c r="M124" s="210">
        <v>859</v>
      </c>
      <c r="N124" s="210">
        <v>984</v>
      </c>
      <c r="O124" s="210">
        <v>1079</v>
      </c>
      <c r="P124" s="182">
        <v>1171</v>
      </c>
    </row>
    <row r="125" spans="1:16">
      <c r="A125" s="144" t="s">
        <v>31</v>
      </c>
      <c r="B125" s="144" t="s">
        <v>639</v>
      </c>
      <c r="C125" s="144" t="s">
        <v>31</v>
      </c>
      <c r="E125" s="208">
        <v>506</v>
      </c>
      <c r="F125" s="208">
        <v>548</v>
      </c>
      <c r="G125" s="208">
        <v>657</v>
      </c>
      <c r="H125" s="208">
        <v>759</v>
      </c>
      <c r="I125" s="208">
        <v>847</v>
      </c>
      <c r="J125" s="182">
        <v>935</v>
      </c>
      <c r="K125" s="210">
        <v>506</v>
      </c>
      <c r="L125" s="210">
        <v>661</v>
      </c>
      <c r="M125" s="210">
        <v>805</v>
      </c>
      <c r="N125" s="210">
        <v>979</v>
      </c>
      <c r="O125" s="210">
        <v>1073</v>
      </c>
      <c r="P125" s="182">
        <v>1165</v>
      </c>
    </row>
    <row r="126" spans="1:16">
      <c r="A126" t="s">
        <v>181</v>
      </c>
      <c r="B126" t="s">
        <v>642</v>
      </c>
      <c r="C126" t="s">
        <v>181</v>
      </c>
      <c r="E126" s="208">
        <v>458</v>
      </c>
      <c r="F126" s="208">
        <v>491</v>
      </c>
      <c r="G126" s="208">
        <v>590</v>
      </c>
      <c r="H126" s="208">
        <v>681</v>
      </c>
      <c r="I126" s="208">
        <v>760</v>
      </c>
      <c r="J126" s="182">
        <v>838</v>
      </c>
      <c r="K126" s="210">
        <v>495</v>
      </c>
      <c r="L126" s="210">
        <v>533</v>
      </c>
      <c r="M126" s="210">
        <v>658</v>
      </c>
      <c r="N126" s="210">
        <v>864</v>
      </c>
      <c r="O126" s="210">
        <v>994</v>
      </c>
      <c r="P126" s="182">
        <v>1078</v>
      </c>
    </row>
    <row r="127" spans="1:16">
      <c r="A127" t="s">
        <v>182</v>
      </c>
      <c r="B127" t="s">
        <v>645</v>
      </c>
      <c r="C127" t="s">
        <v>182</v>
      </c>
      <c r="E127" s="208">
        <v>458</v>
      </c>
      <c r="F127" s="208">
        <v>491</v>
      </c>
      <c r="G127" s="208">
        <v>590</v>
      </c>
      <c r="H127" s="208">
        <v>681</v>
      </c>
      <c r="I127" s="208">
        <v>760</v>
      </c>
      <c r="J127" s="182">
        <v>838</v>
      </c>
      <c r="K127" s="210">
        <v>593</v>
      </c>
      <c r="L127" s="210">
        <v>597</v>
      </c>
      <c r="M127" s="210">
        <v>777</v>
      </c>
      <c r="N127" s="210">
        <v>909</v>
      </c>
      <c r="O127" s="210">
        <v>994</v>
      </c>
      <c r="P127" s="182">
        <v>1078</v>
      </c>
    </row>
    <row r="128" spans="1:16">
      <c r="A128" s="144" t="s">
        <v>46</v>
      </c>
      <c r="B128" s="144" t="s">
        <v>648</v>
      </c>
      <c r="C128" s="144" t="s">
        <v>46</v>
      </c>
      <c r="E128" s="208">
        <v>610</v>
      </c>
      <c r="F128" s="208">
        <v>653</v>
      </c>
      <c r="G128" s="208">
        <v>785</v>
      </c>
      <c r="H128" s="208">
        <v>906</v>
      </c>
      <c r="I128" s="208">
        <v>1011</v>
      </c>
      <c r="J128" s="182">
        <v>1116</v>
      </c>
      <c r="K128" s="210">
        <v>624</v>
      </c>
      <c r="L128" s="210">
        <v>718</v>
      </c>
      <c r="M128" s="210">
        <v>913</v>
      </c>
      <c r="N128" s="210">
        <v>1201</v>
      </c>
      <c r="O128" s="210">
        <v>1320</v>
      </c>
      <c r="P128" s="182">
        <v>1438</v>
      </c>
    </row>
    <row r="129" spans="1:16">
      <c r="A129" s="144" t="s">
        <v>18</v>
      </c>
      <c r="B129" s="144" t="s">
        <v>650</v>
      </c>
      <c r="C129" s="144" t="s">
        <v>18</v>
      </c>
      <c r="E129" s="208">
        <v>507</v>
      </c>
      <c r="F129" s="208">
        <v>543</v>
      </c>
      <c r="G129" s="208">
        <v>652</v>
      </c>
      <c r="H129" s="208">
        <v>754</v>
      </c>
      <c r="I129" s="208">
        <v>841</v>
      </c>
      <c r="J129" s="182">
        <v>928</v>
      </c>
      <c r="K129" s="210">
        <v>524</v>
      </c>
      <c r="L129" s="210">
        <v>590</v>
      </c>
      <c r="M129" s="210">
        <v>786</v>
      </c>
      <c r="N129" s="210">
        <v>953</v>
      </c>
      <c r="O129" s="210">
        <v>1044</v>
      </c>
      <c r="P129" s="182">
        <v>1133</v>
      </c>
    </row>
    <row r="130" spans="1:16">
      <c r="A130" t="s">
        <v>183</v>
      </c>
      <c r="B130" t="s">
        <v>653</v>
      </c>
      <c r="C130" t="s">
        <v>183</v>
      </c>
      <c r="E130" s="208">
        <v>481</v>
      </c>
      <c r="F130" s="208">
        <v>515</v>
      </c>
      <c r="G130" s="208">
        <v>618</v>
      </c>
      <c r="H130" s="208">
        <v>715</v>
      </c>
      <c r="I130" s="208">
        <v>797</v>
      </c>
      <c r="J130" s="182">
        <v>880</v>
      </c>
      <c r="K130" s="210">
        <v>520</v>
      </c>
      <c r="L130" s="210">
        <v>523</v>
      </c>
      <c r="M130" s="210">
        <v>658</v>
      </c>
      <c r="N130" s="210">
        <v>959</v>
      </c>
      <c r="O130" s="210">
        <v>1061</v>
      </c>
      <c r="P130" s="182">
        <v>1152</v>
      </c>
    </row>
    <row r="131" spans="1:16">
      <c r="A131" s="144" t="s">
        <v>47</v>
      </c>
      <c r="B131" s="144" t="s">
        <v>655</v>
      </c>
      <c r="C131" s="144" t="s">
        <v>47</v>
      </c>
      <c r="E131" s="208">
        <v>627</v>
      </c>
      <c r="F131" s="208">
        <v>672</v>
      </c>
      <c r="G131" s="208">
        <v>807</v>
      </c>
      <c r="H131" s="208">
        <v>932</v>
      </c>
      <c r="I131" s="208">
        <v>1040</v>
      </c>
      <c r="J131" s="182">
        <v>1148</v>
      </c>
      <c r="K131" s="210">
        <v>667</v>
      </c>
      <c r="L131" s="210">
        <v>796</v>
      </c>
      <c r="M131" s="210">
        <v>986</v>
      </c>
      <c r="N131" s="210">
        <v>1242</v>
      </c>
      <c r="O131" s="210">
        <v>1365</v>
      </c>
      <c r="P131" s="182">
        <v>1488</v>
      </c>
    </row>
    <row r="132" spans="1:16">
      <c r="A132" s="144" t="s">
        <v>184</v>
      </c>
      <c r="B132" s="144" t="s">
        <v>658</v>
      </c>
      <c r="C132" s="144" t="s">
        <v>184</v>
      </c>
      <c r="E132" s="208">
        <v>661</v>
      </c>
      <c r="F132" s="208">
        <v>835</v>
      </c>
      <c r="G132" s="208">
        <v>1002</v>
      </c>
      <c r="H132" s="208">
        <v>1158</v>
      </c>
      <c r="I132" s="208">
        <v>1292</v>
      </c>
      <c r="J132" s="182">
        <v>1426</v>
      </c>
      <c r="K132" s="210">
        <v>661</v>
      </c>
      <c r="L132" s="210">
        <v>855</v>
      </c>
      <c r="M132" s="210">
        <v>1025</v>
      </c>
      <c r="N132" s="210">
        <v>1494</v>
      </c>
      <c r="O132" s="210">
        <v>1764</v>
      </c>
      <c r="P132" s="182">
        <v>1928</v>
      </c>
    </row>
    <row r="133" spans="1:16">
      <c r="A133" t="s">
        <v>185</v>
      </c>
      <c r="B133" t="s">
        <v>661</v>
      </c>
      <c r="C133" t="s">
        <v>185</v>
      </c>
      <c r="E133" s="208">
        <v>527</v>
      </c>
      <c r="F133" s="208">
        <v>565</v>
      </c>
      <c r="G133" s="208">
        <v>677</v>
      </c>
      <c r="H133" s="208">
        <v>783</v>
      </c>
      <c r="I133" s="208">
        <v>873</v>
      </c>
      <c r="J133" s="182">
        <v>963</v>
      </c>
      <c r="K133" s="210">
        <v>596</v>
      </c>
      <c r="L133" s="210">
        <v>627</v>
      </c>
      <c r="M133" s="210">
        <v>791</v>
      </c>
      <c r="N133" s="210">
        <v>984</v>
      </c>
      <c r="O133" s="210">
        <v>1079</v>
      </c>
      <c r="P133" s="182">
        <v>1171</v>
      </c>
    </row>
    <row r="134" spans="1:16">
      <c r="A134" t="s">
        <v>186</v>
      </c>
      <c r="B134" t="s">
        <v>664</v>
      </c>
      <c r="C134" t="s">
        <v>186</v>
      </c>
      <c r="E134" s="208">
        <v>503</v>
      </c>
      <c r="F134" s="208">
        <v>539</v>
      </c>
      <c r="G134" s="208">
        <v>647</v>
      </c>
      <c r="H134" s="208">
        <v>747</v>
      </c>
      <c r="I134" s="208">
        <v>833</v>
      </c>
      <c r="J134" s="182">
        <v>920</v>
      </c>
      <c r="K134" s="210">
        <v>520</v>
      </c>
      <c r="L134" s="210">
        <v>548</v>
      </c>
      <c r="M134" s="210">
        <v>691</v>
      </c>
      <c r="N134" s="210">
        <v>908</v>
      </c>
      <c r="O134" s="210">
        <v>1079</v>
      </c>
      <c r="P134" s="182">
        <v>1171</v>
      </c>
    </row>
    <row r="135" spans="1:16">
      <c r="A135" t="s">
        <v>187</v>
      </c>
      <c r="B135" t="s">
        <v>667</v>
      </c>
      <c r="C135" t="s">
        <v>187</v>
      </c>
      <c r="E135" s="208">
        <v>522</v>
      </c>
      <c r="F135" s="208">
        <v>559</v>
      </c>
      <c r="G135" s="208">
        <v>671</v>
      </c>
      <c r="H135" s="208">
        <v>775</v>
      </c>
      <c r="I135" s="208">
        <v>865</v>
      </c>
      <c r="J135" s="182">
        <v>954</v>
      </c>
      <c r="K135" s="210">
        <v>584</v>
      </c>
      <c r="L135" s="210">
        <v>684</v>
      </c>
      <c r="M135" s="210">
        <v>817</v>
      </c>
      <c r="N135" s="210">
        <v>1012</v>
      </c>
      <c r="O135" s="210">
        <v>1109</v>
      </c>
      <c r="P135" s="182">
        <v>1205</v>
      </c>
    </row>
    <row r="136" spans="1:16">
      <c r="A136" t="s">
        <v>188</v>
      </c>
      <c r="B136" t="s">
        <v>670</v>
      </c>
      <c r="C136" t="s">
        <v>188</v>
      </c>
      <c r="E136" s="208">
        <v>477</v>
      </c>
      <c r="F136" s="208">
        <v>511</v>
      </c>
      <c r="G136" s="208">
        <v>613</v>
      </c>
      <c r="H136" s="208">
        <v>708</v>
      </c>
      <c r="I136" s="208">
        <v>791</v>
      </c>
      <c r="J136" s="182">
        <v>872</v>
      </c>
      <c r="K136" s="210">
        <v>506</v>
      </c>
      <c r="L136" s="210">
        <v>533</v>
      </c>
      <c r="M136" s="210">
        <v>672</v>
      </c>
      <c r="N136" s="210">
        <v>834</v>
      </c>
      <c r="O136" s="210">
        <v>921</v>
      </c>
      <c r="P136" s="182">
        <v>1059</v>
      </c>
    </row>
    <row r="137" spans="1:16">
      <c r="A137" t="s">
        <v>189</v>
      </c>
      <c r="B137" t="s">
        <v>673</v>
      </c>
      <c r="C137" t="s">
        <v>189</v>
      </c>
      <c r="E137" s="208">
        <v>548</v>
      </c>
      <c r="F137" s="208">
        <v>588</v>
      </c>
      <c r="G137" s="208">
        <v>706</v>
      </c>
      <c r="H137" s="208">
        <v>815</v>
      </c>
      <c r="I137" s="208">
        <v>910</v>
      </c>
      <c r="J137" s="182">
        <v>1003</v>
      </c>
      <c r="K137" s="210">
        <v>695</v>
      </c>
      <c r="L137" s="210">
        <v>745</v>
      </c>
      <c r="M137" s="210">
        <v>897</v>
      </c>
      <c r="N137" s="210">
        <v>1027</v>
      </c>
      <c r="O137" s="210">
        <v>1126</v>
      </c>
      <c r="P137" s="182">
        <v>1224</v>
      </c>
    </row>
    <row r="138" spans="1:16">
      <c r="A138" t="s">
        <v>190</v>
      </c>
      <c r="B138" t="s">
        <v>676</v>
      </c>
      <c r="C138" t="s">
        <v>190</v>
      </c>
      <c r="E138" s="208">
        <v>458</v>
      </c>
      <c r="F138" s="208">
        <v>491</v>
      </c>
      <c r="G138" s="208">
        <v>590</v>
      </c>
      <c r="H138" s="208">
        <v>681</v>
      </c>
      <c r="I138" s="208">
        <v>760</v>
      </c>
      <c r="J138" s="182">
        <v>838</v>
      </c>
      <c r="K138" s="210">
        <v>488</v>
      </c>
      <c r="L138" s="210">
        <v>492</v>
      </c>
      <c r="M138" s="210">
        <v>658</v>
      </c>
      <c r="N138" s="210">
        <v>865</v>
      </c>
      <c r="O138" s="210">
        <v>994</v>
      </c>
      <c r="P138" s="182">
        <v>1078</v>
      </c>
    </row>
    <row r="139" spans="1:16">
      <c r="A139" t="s">
        <v>192</v>
      </c>
      <c r="B139" t="s">
        <v>679</v>
      </c>
      <c r="C139" t="s">
        <v>192</v>
      </c>
      <c r="E139" s="208">
        <v>458</v>
      </c>
      <c r="F139" s="208">
        <v>491</v>
      </c>
      <c r="G139" s="208">
        <v>590</v>
      </c>
      <c r="H139" s="208">
        <v>681</v>
      </c>
      <c r="I139" s="208">
        <v>760</v>
      </c>
      <c r="J139" s="182">
        <v>838</v>
      </c>
      <c r="K139" s="210">
        <v>568</v>
      </c>
      <c r="L139" s="210">
        <v>572</v>
      </c>
      <c r="M139" s="210">
        <v>753</v>
      </c>
      <c r="N139" s="210">
        <v>915</v>
      </c>
      <c r="O139" s="210">
        <v>1001</v>
      </c>
      <c r="P139" s="182">
        <v>1087</v>
      </c>
    </row>
    <row r="140" spans="1:16">
      <c r="A140" t="s">
        <v>193</v>
      </c>
      <c r="B140" t="s">
        <v>682</v>
      </c>
      <c r="C140" t="s">
        <v>193</v>
      </c>
      <c r="E140" s="208">
        <v>458</v>
      </c>
      <c r="F140" s="208">
        <v>491</v>
      </c>
      <c r="G140" s="208">
        <v>590</v>
      </c>
      <c r="H140" s="208">
        <v>681</v>
      </c>
      <c r="I140" s="208">
        <v>760</v>
      </c>
      <c r="J140" s="182">
        <v>838</v>
      </c>
      <c r="K140" s="210">
        <v>495</v>
      </c>
      <c r="L140" s="210">
        <v>521</v>
      </c>
      <c r="M140" s="210">
        <v>658</v>
      </c>
      <c r="N140" s="210">
        <v>899</v>
      </c>
      <c r="O140" s="210">
        <v>994</v>
      </c>
      <c r="P140" s="182">
        <v>1078</v>
      </c>
    </row>
    <row r="141" spans="1:16">
      <c r="A141" t="s">
        <v>194</v>
      </c>
      <c r="B141" t="s">
        <v>694</v>
      </c>
      <c r="C141" t="s">
        <v>194</v>
      </c>
      <c r="E141" s="208">
        <v>460</v>
      </c>
      <c r="F141" s="208">
        <v>492</v>
      </c>
      <c r="G141" s="208">
        <v>591</v>
      </c>
      <c r="H141" s="208">
        <v>682</v>
      </c>
      <c r="I141" s="208">
        <v>761</v>
      </c>
      <c r="J141" s="182">
        <v>840</v>
      </c>
      <c r="K141" s="210">
        <v>547</v>
      </c>
      <c r="L141" s="210">
        <v>570</v>
      </c>
      <c r="M141" s="210">
        <v>664</v>
      </c>
      <c r="N141" s="210">
        <v>906</v>
      </c>
      <c r="O141" s="210">
        <v>991</v>
      </c>
      <c r="P141" s="182">
        <v>1076</v>
      </c>
    </row>
    <row r="142" spans="1:16">
      <c r="A142" t="s">
        <v>196</v>
      </c>
      <c r="B142" t="s">
        <v>685</v>
      </c>
      <c r="C142" t="s">
        <v>196</v>
      </c>
      <c r="E142" s="208">
        <v>458</v>
      </c>
      <c r="F142" s="208">
        <v>491</v>
      </c>
      <c r="G142" s="208">
        <v>590</v>
      </c>
      <c r="H142" s="208">
        <v>681</v>
      </c>
      <c r="I142" s="208">
        <v>760</v>
      </c>
      <c r="J142" s="182">
        <v>838</v>
      </c>
      <c r="K142" s="210">
        <v>495</v>
      </c>
      <c r="L142" s="210">
        <v>524</v>
      </c>
      <c r="M142" s="210">
        <v>658</v>
      </c>
      <c r="N142" s="210">
        <v>876</v>
      </c>
      <c r="O142" s="210">
        <v>994</v>
      </c>
      <c r="P142" s="182">
        <v>1078</v>
      </c>
    </row>
    <row r="143" spans="1:16">
      <c r="A143" t="s">
        <v>197</v>
      </c>
      <c r="B143" t="s">
        <v>688</v>
      </c>
      <c r="C143" t="s">
        <v>197</v>
      </c>
      <c r="E143" s="208">
        <v>526</v>
      </c>
      <c r="F143" s="208">
        <v>556</v>
      </c>
      <c r="G143" s="208">
        <v>658</v>
      </c>
      <c r="H143" s="208">
        <v>781</v>
      </c>
      <c r="I143" s="208">
        <v>872</v>
      </c>
      <c r="J143" s="182">
        <v>962</v>
      </c>
      <c r="K143" s="210">
        <v>542</v>
      </c>
      <c r="L143" s="210">
        <v>556</v>
      </c>
      <c r="M143" s="210">
        <v>658</v>
      </c>
      <c r="N143" s="210">
        <v>959</v>
      </c>
      <c r="O143" s="210">
        <v>1068</v>
      </c>
      <c r="P143" s="182">
        <v>1228</v>
      </c>
    </row>
    <row r="144" spans="1:16">
      <c r="A144" s="144" t="s">
        <v>198</v>
      </c>
      <c r="B144" s="144" t="s">
        <v>691</v>
      </c>
      <c r="C144" s="144" t="s">
        <v>198</v>
      </c>
      <c r="E144" s="208">
        <v>458</v>
      </c>
      <c r="F144" s="208">
        <v>491</v>
      </c>
      <c r="G144" s="208">
        <v>590</v>
      </c>
      <c r="H144" s="208">
        <v>681</v>
      </c>
      <c r="I144" s="208">
        <v>760</v>
      </c>
      <c r="J144" s="182">
        <v>838</v>
      </c>
      <c r="K144" s="210">
        <v>537</v>
      </c>
      <c r="L144" s="210">
        <v>565</v>
      </c>
      <c r="M144" s="210">
        <v>713</v>
      </c>
      <c r="N144" s="210">
        <v>909</v>
      </c>
      <c r="O144" s="210">
        <v>994</v>
      </c>
      <c r="P144" s="182">
        <v>1078</v>
      </c>
    </row>
    <row r="145" spans="1:16">
      <c r="A145" t="s">
        <v>199</v>
      </c>
      <c r="B145" t="s">
        <v>697</v>
      </c>
      <c r="C145" t="s">
        <v>199</v>
      </c>
      <c r="E145" s="208">
        <v>406</v>
      </c>
      <c r="F145" s="208">
        <v>494</v>
      </c>
      <c r="G145" s="208">
        <v>637</v>
      </c>
      <c r="H145" s="208">
        <v>736</v>
      </c>
      <c r="I145" s="208">
        <v>821</v>
      </c>
      <c r="J145" s="182">
        <v>906</v>
      </c>
      <c r="K145" s="210">
        <v>406</v>
      </c>
      <c r="L145" s="210">
        <v>494</v>
      </c>
      <c r="M145" s="210">
        <v>658</v>
      </c>
      <c r="N145" s="210">
        <v>939</v>
      </c>
      <c r="O145" s="210">
        <v>1073</v>
      </c>
      <c r="P145" s="182">
        <v>1165</v>
      </c>
    </row>
    <row r="146" spans="1:16">
      <c r="A146" t="s">
        <v>200</v>
      </c>
      <c r="B146" t="s">
        <v>700</v>
      </c>
      <c r="C146" t="s">
        <v>200</v>
      </c>
      <c r="E146" s="208">
        <v>495</v>
      </c>
      <c r="F146" s="208">
        <v>569</v>
      </c>
      <c r="G146" s="208">
        <v>658</v>
      </c>
      <c r="H146" s="208">
        <v>885</v>
      </c>
      <c r="I146" s="208">
        <v>902</v>
      </c>
      <c r="J146" s="182">
        <v>1037</v>
      </c>
      <c r="K146" s="210">
        <v>495</v>
      </c>
      <c r="L146" s="210">
        <v>569</v>
      </c>
      <c r="M146" s="210">
        <v>658</v>
      </c>
      <c r="N146" s="210">
        <v>899</v>
      </c>
      <c r="O146" s="210">
        <v>902</v>
      </c>
      <c r="P146" s="182">
        <v>1037</v>
      </c>
    </row>
    <row r="147" spans="1:16">
      <c r="A147" t="s">
        <v>201</v>
      </c>
      <c r="B147" t="s">
        <v>703</v>
      </c>
      <c r="C147" t="s">
        <v>201</v>
      </c>
      <c r="E147" s="208">
        <v>488</v>
      </c>
      <c r="F147" s="208">
        <v>492</v>
      </c>
      <c r="G147" s="208">
        <v>651</v>
      </c>
      <c r="H147" s="208">
        <v>751</v>
      </c>
      <c r="I147" s="208">
        <v>838</v>
      </c>
      <c r="J147" s="182">
        <v>925</v>
      </c>
      <c r="K147" s="210">
        <v>488</v>
      </c>
      <c r="L147" s="210">
        <v>492</v>
      </c>
      <c r="M147" s="210">
        <v>658</v>
      </c>
      <c r="N147" s="210">
        <v>852</v>
      </c>
      <c r="O147" s="210">
        <v>1063</v>
      </c>
      <c r="P147" s="182">
        <v>1181</v>
      </c>
    </row>
    <row r="148" spans="1:16">
      <c r="A148" s="144" t="s">
        <v>56</v>
      </c>
      <c r="B148" s="144" t="s">
        <v>705</v>
      </c>
      <c r="C148" s="144" t="s">
        <v>56</v>
      </c>
      <c r="E148" s="208">
        <v>607</v>
      </c>
      <c r="F148" s="208">
        <v>650</v>
      </c>
      <c r="G148" s="208">
        <v>780</v>
      </c>
      <c r="H148" s="208">
        <v>901</v>
      </c>
      <c r="I148" s="208">
        <v>1005</v>
      </c>
      <c r="J148" s="182">
        <v>1109</v>
      </c>
      <c r="K148" s="210">
        <v>684</v>
      </c>
      <c r="L148" s="210">
        <v>773</v>
      </c>
      <c r="M148" s="210">
        <v>948</v>
      </c>
      <c r="N148" s="210">
        <v>1217</v>
      </c>
      <c r="O148" s="210">
        <v>1338</v>
      </c>
      <c r="P148" s="182">
        <v>1457</v>
      </c>
    </row>
    <row r="149" spans="1:16">
      <c r="A149" t="s">
        <v>202</v>
      </c>
      <c r="B149" t="s">
        <v>708</v>
      </c>
      <c r="C149" t="s">
        <v>202</v>
      </c>
      <c r="E149" s="208">
        <v>476</v>
      </c>
      <c r="F149" s="208">
        <v>530</v>
      </c>
      <c r="G149" s="208">
        <v>636</v>
      </c>
      <c r="H149" s="208">
        <v>735</v>
      </c>
      <c r="I149" s="208">
        <v>820</v>
      </c>
      <c r="J149" s="182">
        <v>904</v>
      </c>
      <c r="K149" s="210">
        <v>476</v>
      </c>
      <c r="L149" s="210">
        <v>577</v>
      </c>
      <c r="M149" s="210">
        <v>772</v>
      </c>
      <c r="N149" s="210">
        <v>958</v>
      </c>
      <c r="O149" s="210">
        <v>1051</v>
      </c>
      <c r="P149" s="182">
        <v>1141</v>
      </c>
    </row>
    <row r="150" spans="1:16">
      <c r="A150" t="s">
        <v>203</v>
      </c>
      <c r="B150" t="s">
        <v>711</v>
      </c>
      <c r="C150" t="s">
        <v>203</v>
      </c>
      <c r="E150" s="208">
        <v>507</v>
      </c>
      <c r="F150" s="208">
        <v>581</v>
      </c>
      <c r="G150" s="208">
        <v>673</v>
      </c>
      <c r="H150" s="208">
        <v>835</v>
      </c>
      <c r="I150" s="208">
        <v>922</v>
      </c>
      <c r="J150" s="182">
        <v>1060</v>
      </c>
      <c r="K150" s="210">
        <v>507</v>
      </c>
      <c r="L150" s="210">
        <v>581</v>
      </c>
      <c r="M150" s="210">
        <v>673</v>
      </c>
      <c r="N150" s="210">
        <v>835</v>
      </c>
      <c r="O150" s="210">
        <v>922</v>
      </c>
      <c r="P150" s="182">
        <v>1060</v>
      </c>
    </row>
    <row r="151" spans="1:16">
      <c r="A151" t="s">
        <v>204</v>
      </c>
      <c r="B151" t="s">
        <v>714</v>
      </c>
      <c r="C151" t="s">
        <v>204</v>
      </c>
      <c r="E151" s="208">
        <v>476</v>
      </c>
      <c r="F151" s="208">
        <v>510</v>
      </c>
      <c r="G151" s="208">
        <v>611</v>
      </c>
      <c r="H151" s="208">
        <v>706</v>
      </c>
      <c r="I151" s="208">
        <v>787</v>
      </c>
      <c r="J151" s="182">
        <v>869</v>
      </c>
      <c r="K151" s="210">
        <v>518</v>
      </c>
      <c r="L151" s="210">
        <v>521</v>
      </c>
      <c r="M151" s="210">
        <v>658</v>
      </c>
      <c r="N151" s="210">
        <v>938</v>
      </c>
      <c r="O151" s="210">
        <v>1028</v>
      </c>
      <c r="P151" s="182">
        <v>1116</v>
      </c>
    </row>
    <row r="152" spans="1:16">
      <c r="A152" t="s">
        <v>205</v>
      </c>
      <c r="B152" t="s">
        <v>717</v>
      </c>
      <c r="C152" t="s">
        <v>205</v>
      </c>
      <c r="E152" s="208">
        <v>542</v>
      </c>
      <c r="F152" s="208">
        <v>581</v>
      </c>
      <c r="G152" s="208">
        <v>697</v>
      </c>
      <c r="H152" s="208">
        <v>805</v>
      </c>
      <c r="I152" s="208">
        <v>898</v>
      </c>
      <c r="J152" s="182">
        <v>991</v>
      </c>
      <c r="K152" s="210">
        <v>562</v>
      </c>
      <c r="L152" s="210">
        <v>619</v>
      </c>
      <c r="M152" s="210">
        <v>747</v>
      </c>
      <c r="N152" s="210">
        <v>1074</v>
      </c>
      <c r="O152" s="210">
        <v>1179</v>
      </c>
      <c r="P152" s="182">
        <v>1282</v>
      </c>
    </row>
    <row r="153" spans="1:16">
      <c r="A153" t="s">
        <v>206</v>
      </c>
      <c r="B153" t="s">
        <v>720</v>
      </c>
      <c r="C153" t="s">
        <v>206</v>
      </c>
      <c r="E153" s="208">
        <v>520</v>
      </c>
      <c r="F153" s="208">
        <v>548</v>
      </c>
      <c r="G153" s="208">
        <v>691</v>
      </c>
      <c r="H153" s="208">
        <v>908</v>
      </c>
      <c r="I153" s="208">
        <v>1096</v>
      </c>
      <c r="J153" s="182">
        <v>1260</v>
      </c>
      <c r="K153" s="210">
        <v>520</v>
      </c>
      <c r="L153" s="210">
        <v>548</v>
      </c>
      <c r="M153" s="210">
        <v>691</v>
      </c>
      <c r="N153" s="210">
        <v>908</v>
      </c>
      <c r="O153" s="210">
        <v>1096</v>
      </c>
      <c r="P153" s="182">
        <v>1260</v>
      </c>
    </row>
    <row r="154" spans="1:16">
      <c r="A154" s="144" t="s">
        <v>68</v>
      </c>
      <c r="B154" s="144" t="s">
        <v>722</v>
      </c>
      <c r="C154" s="144" t="s">
        <v>68</v>
      </c>
      <c r="E154" s="208">
        <v>516</v>
      </c>
      <c r="F154" s="208">
        <v>553</v>
      </c>
      <c r="G154" s="208">
        <v>663</v>
      </c>
      <c r="H154" s="208">
        <v>766</v>
      </c>
      <c r="I154" s="208">
        <v>855</v>
      </c>
      <c r="J154" s="182">
        <v>943</v>
      </c>
      <c r="K154" s="210">
        <v>543</v>
      </c>
      <c r="L154" s="210">
        <v>627</v>
      </c>
      <c r="M154" s="210">
        <v>798</v>
      </c>
      <c r="N154" s="210">
        <v>1020</v>
      </c>
      <c r="O154" s="210">
        <v>1119</v>
      </c>
      <c r="P154" s="182">
        <v>1216</v>
      </c>
    </row>
    <row r="155" spans="1:16">
      <c r="A155" t="s">
        <v>207</v>
      </c>
      <c r="B155" t="s">
        <v>725</v>
      </c>
      <c r="C155" t="s">
        <v>207</v>
      </c>
      <c r="E155" s="208">
        <v>449</v>
      </c>
      <c r="F155" s="208">
        <v>501</v>
      </c>
      <c r="G155" s="208">
        <v>602</v>
      </c>
      <c r="H155" s="208">
        <v>695</v>
      </c>
      <c r="I155" s="208">
        <v>776</v>
      </c>
      <c r="J155" s="182">
        <v>856</v>
      </c>
      <c r="K155" s="210">
        <v>449</v>
      </c>
      <c r="L155" s="210">
        <v>533</v>
      </c>
      <c r="M155" s="210">
        <v>658</v>
      </c>
      <c r="N155" s="210">
        <v>899</v>
      </c>
      <c r="O155" s="210">
        <v>902</v>
      </c>
      <c r="P155" s="182">
        <v>1037</v>
      </c>
    </row>
    <row r="156" spans="1:16">
      <c r="A156" t="s">
        <v>208</v>
      </c>
      <c r="B156" t="s">
        <v>737</v>
      </c>
      <c r="C156" t="s">
        <v>208</v>
      </c>
      <c r="E156" s="208">
        <v>458</v>
      </c>
      <c r="F156" s="208">
        <v>491</v>
      </c>
      <c r="G156" s="208">
        <v>590</v>
      </c>
      <c r="H156" s="208">
        <v>681</v>
      </c>
      <c r="I156" s="208">
        <v>760</v>
      </c>
      <c r="J156" s="182">
        <v>838</v>
      </c>
      <c r="K156" s="210">
        <v>495</v>
      </c>
      <c r="L156" s="210">
        <v>521</v>
      </c>
      <c r="M156" s="210">
        <v>658</v>
      </c>
      <c r="N156" s="210">
        <v>865</v>
      </c>
      <c r="O156" s="210">
        <v>994</v>
      </c>
      <c r="P156" s="182">
        <v>1078</v>
      </c>
    </row>
    <row r="157" spans="1:16">
      <c r="A157" t="s">
        <v>209</v>
      </c>
      <c r="B157" t="s">
        <v>740</v>
      </c>
      <c r="C157" t="s">
        <v>209</v>
      </c>
      <c r="E157" s="208">
        <v>478</v>
      </c>
      <c r="F157" s="208">
        <v>513</v>
      </c>
      <c r="G157" s="208">
        <v>616</v>
      </c>
      <c r="H157" s="208">
        <v>711</v>
      </c>
      <c r="I157" s="208">
        <v>793</v>
      </c>
      <c r="J157" s="182">
        <v>876</v>
      </c>
      <c r="K157" s="210">
        <v>490</v>
      </c>
      <c r="L157" s="210">
        <v>584</v>
      </c>
      <c r="M157" s="210">
        <v>779</v>
      </c>
      <c r="N157" s="210">
        <v>936</v>
      </c>
      <c r="O157" s="210">
        <v>1025</v>
      </c>
      <c r="P157" s="182">
        <v>1112</v>
      </c>
    </row>
    <row r="158" spans="1:16">
      <c r="A158" t="s">
        <v>210</v>
      </c>
      <c r="B158" t="s">
        <v>743</v>
      </c>
      <c r="C158" t="s">
        <v>210</v>
      </c>
      <c r="E158" s="208">
        <v>493</v>
      </c>
      <c r="F158" s="208">
        <v>528</v>
      </c>
      <c r="G158" s="208">
        <v>633</v>
      </c>
      <c r="H158" s="208">
        <v>732</v>
      </c>
      <c r="I158" s="208">
        <v>817</v>
      </c>
      <c r="J158" s="182">
        <v>901</v>
      </c>
      <c r="K158" s="210">
        <v>520</v>
      </c>
      <c r="L158" s="210">
        <v>548</v>
      </c>
      <c r="M158" s="210">
        <v>691</v>
      </c>
      <c r="N158" s="210">
        <v>908</v>
      </c>
      <c r="O158" s="210">
        <v>1005</v>
      </c>
      <c r="P158" s="182">
        <v>1090</v>
      </c>
    </row>
    <row r="159" spans="1:16">
      <c r="A159" t="s">
        <v>211</v>
      </c>
      <c r="B159" t="s">
        <v>746</v>
      </c>
      <c r="C159" t="s">
        <v>211</v>
      </c>
      <c r="E159" s="208">
        <v>458</v>
      </c>
      <c r="F159" s="208">
        <v>491</v>
      </c>
      <c r="G159" s="208">
        <v>590</v>
      </c>
      <c r="H159" s="208">
        <v>681</v>
      </c>
      <c r="I159" s="208">
        <v>760</v>
      </c>
      <c r="J159" s="182">
        <v>838</v>
      </c>
      <c r="K159" s="210">
        <v>488</v>
      </c>
      <c r="L159" s="210">
        <v>492</v>
      </c>
      <c r="M159" s="210">
        <v>658</v>
      </c>
      <c r="N159" s="210">
        <v>909</v>
      </c>
      <c r="O159" s="210">
        <v>994</v>
      </c>
      <c r="P159" s="182">
        <v>1078</v>
      </c>
    </row>
    <row r="160" spans="1:16">
      <c r="A160" t="s">
        <v>212</v>
      </c>
      <c r="B160" t="s">
        <v>749</v>
      </c>
      <c r="C160" t="s">
        <v>212</v>
      </c>
      <c r="E160" s="208">
        <v>458</v>
      </c>
      <c r="F160" s="208">
        <v>491</v>
      </c>
      <c r="G160" s="208">
        <v>590</v>
      </c>
      <c r="H160" s="208">
        <v>681</v>
      </c>
      <c r="I160" s="208">
        <v>760</v>
      </c>
      <c r="J160" s="182">
        <v>838</v>
      </c>
      <c r="K160" s="210">
        <v>495</v>
      </c>
      <c r="L160" s="210">
        <v>521</v>
      </c>
      <c r="M160" s="210">
        <v>658</v>
      </c>
      <c r="N160" s="210">
        <v>817</v>
      </c>
      <c r="O160" s="210">
        <v>994</v>
      </c>
      <c r="P160" s="182">
        <v>1078</v>
      </c>
    </row>
    <row r="161" spans="1:16">
      <c r="A161" t="s">
        <v>213</v>
      </c>
      <c r="B161" t="s">
        <v>752</v>
      </c>
      <c r="C161" t="s">
        <v>213</v>
      </c>
      <c r="E161" s="208">
        <v>406</v>
      </c>
      <c r="F161" s="208">
        <v>519</v>
      </c>
      <c r="G161" s="208">
        <v>622</v>
      </c>
      <c r="H161" s="208">
        <v>719</v>
      </c>
      <c r="I161" s="208">
        <v>802</v>
      </c>
      <c r="J161" s="182">
        <v>885</v>
      </c>
      <c r="K161" s="210">
        <v>406</v>
      </c>
      <c r="L161" s="210">
        <v>525</v>
      </c>
      <c r="M161" s="210">
        <v>658</v>
      </c>
      <c r="N161" s="210">
        <v>883</v>
      </c>
      <c r="O161" s="210">
        <v>902</v>
      </c>
      <c r="P161" s="182">
        <v>1037</v>
      </c>
    </row>
    <row r="162" spans="1:16">
      <c r="A162" t="s">
        <v>214</v>
      </c>
      <c r="B162" t="s">
        <v>728</v>
      </c>
      <c r="C162" t="s">
        <v>214</v>
      </c>
      <c r="E162" s="208">
        <v>535</v>
      </c>
      <c r="F162" s="208">
        <v>573</v>
      </c>
      <c r="G162" s="208">
        <v>687</v>
      </c>
      <c r="H162" s="208">
        <v>794</v>
      </c>
      <c r="I162" s="208">
        <v>886</v>
      </c>
      <c r="J162" s="182">
        <v>978</v>
      </c>
      <c r="K162" s="210">
        <v>726</v>
      </c>
      <c r="L162" s="210">
        <v>779</v>
      </c>
      <c r="M162" s="210">
        <v>937</v>
      </c>
      <c r="N162" s="210">
        <v>1074</v>
      </c>
      <c r="O162" s="210">
        <v>1179</v>
      </c>
      <c r="P162" s="182">
        <v>1282</v>
      </c>
    </row>
    <row r="163" spans="1:16">
      <c r="A163" s="144" t="s">
        <v>90</v>
      </c>
      <c r="B163" s="144" t="s">
        <v>731</v>
      </c>
      <c r="C163" s="144" t="s">
        <v>90</v>
      </c>
      <c r="E163" s="208">
        <v>470</v>
      </c>
      <c r="F163" s="208">
        <v>503</v>
      </c>
      <c r="G163" s="208">
        <v>605</v>
      </c>
      <c r="H163" s="208">
        <v>698</v>
      </c>
      <c r="I163" s="208">
        <v>778</v>
      </c>
      <c r="J163" s="182">
        <v>859</v>
      </c>
      <c r="K163" s="210">
        <v>530</v>
      </c>
      <c r="L163" s="210">
        <v>536</v>
      </c>
      <c r="M163" s="210">
        <v>704</v>
      </c>
      <c r="N163" s="210">
        <v>874</v>
      </c>
      <c r="O163" s="210">
        <v>996</v>
      </c>
      <c r="P163" s="182">
        <v>1081</v>
      </c>
    </row>
    <row r="164" spans="1:16">
      <c r="A164" t="s">
        <v>215</v>
      </c>
      <c r="B164" t="s">
        <v>734</v>
      </c>
      <c r="C164" t="s">
        <v>215</v>
      </c>
      <c r="E164" s="208">
        <v>458</v>
      </c>
      <c r="F164" s="208">
        <v>491</v>
      </c>
      <c r="G164" s="208">
        <v>590</v>
      </c>
      <c r="H164" s="208">
        <v>681</v>
      </c>
      <c r="I164" s="208">
        <v>760</v>
      </c>
      <c r="J164" s="182">
        <v>838</v>
      </c>
      <c r="K164" s="210">
        <v>510</v>
      </c>
      <c r="L164" s="210">
        <v>569</v>
      </c>
      <c r="M164" s="210">
        <v>658</v>
      </c>
      <c r="N164" s="210">
        <v>829</v>
      </c>
      <c r="O164" s="210">
        <v>994</v>
      </c>
      <c r="P164" s="182">
        <v>1078</v>
      </c>
    </row>
    <row r="165" spans="1:16">
      <c r="A165" s="144" t="s">
        <v>216</v>
      </c>
      <c r="B165" s="144" t="s">
        <v>755</v>
      </c>
      <c r="C165" s="144" t="s">
        <v>216</v>
      </c>
      <c r="E165" s="208">
        <v>425</v>
      </c>
      <c r="F165" s="208">
        <v>492</v>
      </c>
      <c r="G165" s="208">
        <v>658</v>
      </c>
      <c r="H165" s="208">
        <v>835</v>
      </c>
      <c r="I165" s="208">
        <v>931</v>
      </c>
      <c r="J165" s="182">
        <v>1028</v>
      </c>
      <c r="K165" s="210">
        <v>425</v>
      </c>
      <c r="L165" s="210">
        <v>492</v>
      </c>
      <c r="M165" s="210">
        <v>658</v>
      </c>
      <c r="N165" s="210">
        <v>955</v>
      </c>
      <c r="O165" s="210">
        <v>1061</v>
      </c>
      <c r="P165" s="182">
        <v>1220</v>
      </c>
    </row>
    <row r="166" spans="1:16">
      <c r="A166" t="s">
        <v>217</v>
      </c>
      <c r="B166" t="s">
        <v>758</v>
      </c>
      <c r="C166" t="s">
        <v>217</v>
      </c>
      <c r="E166" s="208">
        <v>493</v>
      </c>
      <c r="F166" s="208">
        <v>521</v>
      </c>
      <c r="G166" s="208">
        <v>633</v>
      </c>
      <c r="H166" s="208">
        <v>732</v>
      </c>
      <c r="I166" s="208">
        <v>817</v>
      </c>
      <c r="J166" s="182">
        <v>901</v>
      </c>
      <c r="K166" s="210">
        <v>495</v>
      </c>
      <c r="L166" s="210">
        <v>521</v>
      </c>
      <c r="M166" s="210">
        <v>658</v>
      </c>
      <c r="N166" s="210">
        <v>903</v>
      </c>
      <c r="O166" s="210">
        <v>1044</v>
      </c>
      <c r="P166" s="182">
        <v>1158</v>
      </c>
    </row>
    <row r="167" spans="1:16">
      <c r="A167" s="144" t="s">
        <v>71</v>
      </c>
      <c r="B167" s="144" t="s">
        <v>761</v>
      </c>
      <c r="C167" s="144" t="s">
        <v>71</v>
      </c>
      <c r="E167" s="208">
        <v>665</v>
      </c>
      <c r="F167" s="208">
        <v>712</v>
      </c>
      <c r="G167" s="208">
        <v>855</v>
      </c>
      <c r="H167" s="208">
        <v>986</v>
      </c>
      <c r="I167" s="208">
        <v>1101</v>
      </c>
      <c r="J167" s="182">
        <v>1215</v>
      </c>
      <c r="K167" s="210">
        <v>775</v>
      </c>
      <c r="L167" s="210">
        <v>906</v>
      </c>
      <c r="M167" s="210">
        <v>1089</v>
      </c>
      <c r="N167" s="210">
        <v>1249</v>
      </c>
      <c r="O167" s="210">
        <v>1374</v>
      </c>
      <c r="P167" s="182">
        <v>1497</v>
      </c>
    </row>
    <row r="168" spans="1:16">
      <c r="A168" t="s">
        <v>218</v>
      </c>
      <c r="B168" t="s">
        <v>764</v>
      </c>
      <c r="C168" t="s">
        <v>218</v>
      </c>
      <c r="E168" s="208">
        <v>467</v>
      </c>
      <c r="F168" s="208">
        <v>500</v>
      </c>
      <c r="G168" s="208">
        <v>600</v>
      </c>
      <c r="H168" s="208">
        <v>693</v>
      </c>
      <c r="I168" s="208">
        <v>773</v>
      </c>
      <c r="J168" s="182">
        <v>853</v>
      </c>
      <c r="K168" s="210">
        <v>504</v>
      </c>
      <c r="L168" s="210">
        <v>513</v>
      </c>
      <c r="M168" s="210">
        <v>669</v>
      </c>
      <c r="N168" s="210">
        <v>902</v>
      </c>
      <c r="O168" s="210">
        <v>988</v>
      </c>
      <c r="P168" s="182">
        <v>1071</v>
      </c>
    </row>
    <row r="169" spans="1:16">
      <c r="A169" t="s">
        <v>219</v>
      </c>
      <c r="B169" t="s">
        <v>767</v>
      </c>
      <c r="C169" t="s">
        <v>219</v>
      </c>
      <c r="E169" s="208">
        <v>463</v>
      </c>
      <c r="F169" s="208">
        <v>496</v>
      </c>
      <c r="G169" s="208">
        <v>596</v>
      </c>
      <c r="H169" s="208">
        <v>688</v>
      </c>
      <c r="I169" s="208">
        <v>767</v>
      </c>
      <c r="J169" s="182">
        <v>846</v>
      </c>
      <c r="K169" s="210">
        <v>495</v>
      </c>
      <c r="L169" s="210">
        <v>528</v>
      </c>
      <c r="M169" s="210">
        <v>658</v>
      </c>
      <c r="N169" s="210">
        <v>875</v>
      </c>
      <c r="O169" s="210">
        <v>1011</v>
      </c>
      <c r="P169" s="182">
        <v>1097</v>
      </c>
    </row>
    <row r="170" spans="1:16">
      <c r="A170" t="s">
        <v>220</v>
      </c>
      <c r="B170" t="s">
        <v>770</v>
      </c>
      <c r="C170" t="s">
        <v>220</v>
      </c>
      <c r="E170" s="208">
        <v>488</v>
      </c>
      <c r="F170" s="208">
        <v>492</v>
      </c>
      <c r="G170" s="208">
        <v>630</v>
      </c>
      <c r="H170" s="208">
        <v>726</v>
      </c>
      <c r="I170" s="208">
        <v>811</v>
      </c>
      <c r="J170" s="182">
        <v>895</v>
      </c>
      <c r="K170" s="210">
        <v>488</v>
      </c>
      <c r="L170" s="210">
        <v>492</v>
      </c>
      <c r="M170" s="210">
        <v>658</v>
      </c>
      <c r="N170" s="210">
        <v>817</v>
      </c>
      <c r="O170" s="210">
        <v>1044</v>
      </c>
      <c r="P170" s="182">
        <v>1142</v>
      </c>
    </row>
    <row r="171" spans="1:16">
      <c r="A171" t="s">
        <v>221</v>
      </c>
      <c r="B171" t="s">
        <v>773</v>
      </c>
      <c r="C171" t="s">
        <v>221</v>
      </c>
      <c r="E171" s="208">
        <v>516</v>
      </c>
      <c r="F171" s="208">
        <v>553</v>
      </c>
      <c r="G171" s="208">
        <v>663</v>
      </c>
      <c r="H171" s="208">
        <v>767</v>
      </c>
      <c r="I171" s="208">
        <v>856</v>
      </c>
      <c r="J171" s="182">
        <v>944</v>
      </c>
      <c r="K171" s="210">
        <v>532</v>
      </c>
      <c r="L171" s="210">
        <v>610</v>
      </c>
      <c r="M171" s="210">
        <v>706</v>
      </c>
      <c r="N171" s="210">
        <v>964</v>
      </c>
      <c r="O171" s="210">
        <v>968</v>
      </c>
      <c r="P171" s="182">
        <v>1113</v>
      </c>
    </row>
    <row r="172" spans="1:16">
      <c r="A172" s="144" t="s">
        <v>57</v>
      </c>
      <c r="B172" s="144" t="s">
        <v>775</v>
      </c>
      <c r="C172" s="144" t="s">
        <v>57</v>
      </c>
      <c r="E172" s="208">
        <v>607</v>
      </c>
      <c r="F172" s="208">
        <v>650</v>
      </c>
      <c r="G172" s="208">
        <v>780</v>
      </c>
      <c r="H172" s="208">
        <v>901</v>
      </c>
      <c r="I172" s="208">
        <v>1005</v>
      </c>
      <c r="J172" s="182">
        <v>1109</v>
      </c>
      <c r="K172" s="210">
        <v>684</v>
      </c>
      <c r="L172" s="210">
        <v>773</v>
      </c>
      <c r="M172" s="210">
        <v>948</v>
      </c>
      <c r="N172" s="210">
        <v>1217</v>
      </c>
      <c r="O172" s="210">
        <v>1338</v>
      </c>
      <c r="P172" s="182">
        <v>1457</v>
      </c>
    </row>
    <row r="173" spans="1:16">
      <c r="A173" t="s">
        <v>222</v>
      </c>
      <c r="B173" t="s">
        <v>778</v>
      </c>
      <c r="C173" t="s">
        <v>222</v>
      </c>
      <c r="E173" s="208">
        <v>482</v>
      </c>
      <c r="F173" s="208">
        <v>513</v>
      </c>
      <c r="G173" s="208">
        <v>620</v>
      </c>
      <c r="H173" s="208">
        <v>716</v>
      </c>
      <c r="I173" s="208">
        <v>800</v>
      </c>
      <c r="J173" s="182">
        <v>882</v>
      </c>
      <c r="K173" s="210">
        <v>509</v>
      </c>
      <c r="L173" s="210">
        <v>513</v>
      </c>
      <c r="M173" s="210">
        <v>676</v>
      </c>
      <c r="N173" s="210">
        <v>839</v>
      </c>
      <c r="O173" s="210">
        <v>1079</v>
      </c>
      <c r="P173" s="182">
        <v>1171</v>
      </c>
    </row>
    <row r="174" spans="1:16">
      <c r="A174" t="s">
        <v>223</v>
      </c>
      <c r="B174" t="s">
        <v>781</v>
      </c>
      <c r="C174" t="s">
        <v>223</v>
      </c>
      <c r="E174" s="208">
        <v>406</v>
      </c>
      <c r="F174" s="208">
        <v>492</v>
      </c>
      <c r="G174" s="208">
        <v>593</v>
      </c>
      <c r="H174" s="208">
        <v>685</v>
      </c>
      <c r="I174" s="208">
        <v>765</v>
      </c>
      <c r="J174" s="182">
        <v>843</v>
      </c>
      <c r="K174" s="210">
        <v>406</v>
      </c>
      <c r="L174" s="210">
        <v>492</v>
      </c>
      <c r="M174" s="210">
        <v>658</v>
      </c>
      <c r="N174" s="210">
        <v>930</v>
      </c>
      <c r="O174" s="210">
        <v>1018</v>
      </c>
      <c r="P174" s="182">
        <v>1104</v>
      </c>
    </row>
    <row r="175" spans="1:16">
      <c r="A175" t="s">
        <v>224</v>
      </c>
      <c r="B175" t="s">
        <v>784</v>
      </c>
      <c r="C175" t="s">
        <v>224</v>
      </c>
      <c r="E175" s="208">
        <v>458</v>
      </c>
      <c r="F175" s="208">
        <v>491</v>
      </c>
      <c r="G175" s="208">
        <v>590</v>
      </c>
      <c r="H175" s="208">
        <v>681</v>
      </c>
      <c r="I175" s="208">
        <v>760</v>
      </c>
      <c r="J175" s="182">
        <v>838</v>
      </c>
      <c r="K175" s="210">
        <v>495</v>
      </c>
      <c r="L175" s="210">
        <v>521</v>
      </c>
      <c r="M175" s="210">
        <v>658</v>
      </c>
      <c r="N175" s="210">
        <v>865</v>
      </c>
      <c r="O175" s="210">
        <v>994</v>
      </c>
      <c r="P175" s="182">
        <v>1078</v>
      </c>
    </row>
    <row r="176" spans="1:16">
      <c r="A176" t="s">
        <v>225</v>
      </c>
      <c r="B176" t="s">
        <v>787</v>
      </c>
      <c r="C176" t="s">
        <v>225</v>
      </c>
      <c r="E176" s="208">
        <v>463</v>
      </c>
      <c r="F176" s="208">
        <v>496</v>
      </c>
      <c r="G176" s="208">
        <v>596</v>
      </c>
      <c r="H176" s="208">
        <v>689</v>
      </c>
      <c r="I176" s="208">
        <v>768</v>
      </c>
      <c r="J176" s="182">
        <v>848</v>
      </c>
      <c r="K176" s="210">
        <v>619</v>
      </c>
      <c r="L176" s="210">
        <v>629</v>
      </c>
      <c r="M176" s="210">
        <v>774</v>
      </c>
      <c r="N176" s="210">
        <v>914</v>
      </c>
      <c r="O176" s="210">
        <v>1000</v>
      </c>
      <c r="P176" s="182">
        <v>1085</v>
      </c>
    </row>
    <row r="177" spans="1:16">
      <c r="A177" t="s">
        <v>226</v>
      </c>
      <c r="B177" t="s">
        <v>790</v>
      </c>
      <c r="C177" t="s">
        <v>226</v>
      </c>
      <c r="E177" s="208">
        <v>468</v>
      </c>
      <c r="F177" s="208">
        <v>501</v>
      </c>
      <c r="G177" s="208">
        <v>602</v>
      </c>
      <c r="H177" s="208">
        <v>695</v>
      </c>
      <c r="I177" s="208">
        <v>776</v>
      </c>
      <c r="J177" s="182">
        <v>856</v>
      </c>
      <c r="K177" s="210">
        <v>563</v>
      </c>
      <c r="L177" s="210">
        <v>571</v>
      </c>
      <c r="M177" s="210">
        <v>748</v>
      </c>
      <c r="N177" s="210">
        <v>917</v>
      </c>
      <c r="O177" s="210">
        <v>1003</v>
      </c>
      <c r="P177" s="182">
        <v>1088</v>
      </c>
    </row>
    <row r="178" spans="1:16">
      <c r="A178" t="s">
        <v>227</v>
      </c>
      <c r="B178" t="s">
        <v>793</v>
      </c>
      <c r="C178" t="s">
        <v>227</v>
      </c>
      <c r="E178" s="208">
        <v>430</v>
      </c>
      <c r="F178" s="208">
        <v>491</v>
      </c>
      <c r="G178" s="208">
        <v>590</v>
      </c>
      <c r="H178" s="208">
        <v>681</v>
      </c>
      <c r="I178" s="208">
        <v>760</v>
      </c>
      <c r="J178" s="182">
        <v>838</v>
      </c>
      <c r="K178" s="210">
        <v>430</v>
      </c>
      <c r="L178" s="210">
        <v>569</v>
      </c>
      <c r="M178" s="210">
        <v>658</v>
      </c>
      <c r="N178" s="210">
        <v>899</v>
      </c>
      <c r="O178" s="210">
        <v>902</v>
      </c>
      <c r="P178" s="182">
        <v>1037</v>
      </c>
    </row>
    <row r="179" spans="1:16">
      <c r="A179" t="s">
        <v>228</v>
      </c>
      <c r="B179" t="s">
        <v>796</v>
      </c>
      <c r="C179" t="s">
        <v>228</v>
      </c>
      <c r="E179" s="208">
        <v>463</v>
      </c>
      <c r="F179" s="208">
        <v>496</v>
      </c>
      <c r="G179" s="208">
        <v>596</v>
      </c>
      <c r="H179" s="208">
        <v>688</v>
      </c>
      <c r="I179" s="208">
        <v>767</v>
      </c>
      <c r="J179" s="182">
        <v>846</v>
      </c>
      <c r="K179" s="210">
        <v>495</v>
      </c>
      <c r="L179" s="210">
        <v>569</v>
      </c>
      <c r="M179" s="210">
        <v>658</v>
      </c>
      <c r="N179" s="210">
        <v>846</v>
      </c>
      <c r="O179" s="210">
        <v>994</v>
      </c>
      <c r="P179" s="182">
        <v>1078</v>
      </c>
    </row>
    <row r="180" spans="1:16">
      <c r="A180" s="144" t="s">
        <v>38</v>
      </c>
      <c r="B180" s="144" t="s">
        <v>799</v>
      </c>
      <c r="C180" s="144" t="s">
        <v>38</v>
      </c>
      <c r="E180" s="208">
        <v>508</v>
      </c>
      <c r="F180" s="208">
        <v>545</v>
      </c>
      <c r="G180" s="208">
        <v>653</v>
      </c>
      <c r="H180" s="208">
        <v>755</v>
      </c>
      <c r="I180" s="208">
        <v>842</v>
      </c>
      <c r="J180" s="182">
        <v>930</v>
      </c>
      <c r="K180" s="210">
        <v>645</v>
      </c>
      <c r="L180" s="210">
        <v>693</v>
      </c>
      <c r="M180" s="210">
        <v>833</v>
      </c>
      <c r="N180" s="210">
        <v>954</v>
      </c>
      <c r="O180" s="210">
        <v>1045</v>
      </c>
      <c r="P180" s="182">
        <v>1135</v>
      </c>
    </row>
    <row r="181" spans="1:16">
      <c r="A181" t="s">
        <v>229</v>
      </c>
      <c r="B181" t="s">
        <v>802</v>
      </c>
      <c r="C181" t="s">
        <v>229</v>
      </c>
      <c r="E181" s="208">
        <v>548</v>
      </c>
      <c r="F181" s="208">
        <v>587</v>
      </c>
      <c r="G181" s="208">
        <v>705</v>
      </c>
      <c r="H181" s="208">
        <v>814</v>
      </c>
      <c r="I181" s="208">
        <v>908</v>
      </c>
      <c r="J181" s="182">
        <v>1002</v>
      </c>
      <c r="K181" s="210">
        <v>559</v>
      </c>
      <c r="L181" s="210">
        <v>631</v>
      </c>
      <c r="M181" s="210">
        <v>743</v>
      </c>
      <c r="N181" s="210">
        <v>944</v>
      </c>
      <c r="O181" s="210">
        <v>1189</v>
      </c>
      <c r="P181" s="182">
        <v>1293</v>
      </c>
    </row>
    <row r="182" spans="1:16">
      <c r="A182" t="s">
        <v>230</v>
      </c>
      <c r="B182" t="s">
        <v>805</v>
      </c>
      <c r="C182" t="s">
        <v>230</v>
      </c>
      <c r="E182" s="208">
        <v>453</v>
      </c>
      <c r="F182" s="208">
        <v>549</v>
      </c>
      <c r="G182" s="208">
        <v>721</v>
      </c>
      <c r="H182" s="208">
        <v>833</v>
      </c>
      <c r="I182" s="208">
        <v>930</v>
      </c>
      <c r="J182" s="182">
        <v>1026</v>
      </c>
      <c r="K182" s="210">
        <v>453</v>
      </c>
      <c r="L182" s="210">
        <v>549</v>
      </c>
      <c r="M182" s="210">
        <v>735</v>
      </c>
      <c r="N182" s="210">
        <v>954</v>
      </c>
      <c r="O182" s="210">
        <v>1208</v>
      </c>
      <c r="P182" s="182">
        <v>1314</v>
      </c>
    </row>
    <row r="183" spans="1:16">
      <c r="A183" s="144" t="s">
        <v>32</v>
      </c>
      <c r="B183" s="144" t="s">
        <v>807</v>
      </c>
      <c r="C183" s="144" t="s">
        <v>32</v>
      </c>
      <c r="E183" s="208">
        <v>506</v>
      </c>
      <c r="F183" s="208">
        <v>548</v>
      </c>
      <c r="G183" s="208">
        <v>657</v>
      </c>
      <c r="H183" s="208">
        <v>759</v>
      </c>
      <c r="I183" s="208">
        <v>847</v>
      </c>
      <c r="J183" s="182">
        <v>935</v>
      </c>
      <c r="K183" s="210">
        <v>506</v>
      </c>
      <c r="L183" s="210">
        <v>661</v>
      </c>
      <c r="M183" s="210">
        <v>805</v>
      </c>
      <c r="N183" s="210">
        <v>979</v>
      </c>
      <c r="O183" s="210">
        <v>1073</v>
      </c>
      <c r="P183" s="182">
        <v>1165</v>
      </c>
    </row>
    <row r="184" spans="1:16">
      <c r="A184" t="s">
        <v>231</v>
      </c>
      <c r="B184" t="s">
        <v>810</v>
      </c>
      <c r="C184" t="s">
        <v>231</v>
      </c>
      <c r="E184" s="208">
        <v>465</v>
      </c>
      <c r="F184" s="208">
        <v>498</v>
      </c>
      <c r="G184" s="208">
        <v>597</v>
      </c>
      <c r="H184" s="208">
        <v>690</v>
      </c>
      <c r="I184" s="208">
        <v>770</v>
      </c>
      <c r="J184" s="182">
        <v>850</v>
      </c>
      <c r="K184" s="210">
        <v>570</v>
      </c>
      <c r="L184" s="210">
        <v>574</v>
      </c>
      <c r="M184" s="210">
        <v>768</v>
      </c>
      <c r="N184" s="210">
        <v>909</v>
      </c>
      <c r="O184" s="210">
        <v>994</v>
      </c>
      <c r="P184" s="182">
        <v>1078</v>
      </c>
    </row>
    <row r="185" spans="1:16">
      <c r="A185" t="s">
        <v>232</v>
      </c>
      <c r="B185" t="s">
        <v>813</v>
      </c>
      <c r="C185" t="s">
        <v>232</v>
      </c>
      <c r="E185" s="208">
        <v>489</v>
      </c>
      <c r="F185" s="208">
        <v>492</v>
      </c>
      <c r="G185" s="208">
        <v>659</v>
      </c>
      <c r="H185" s="208">
        <v>802</v>
      </c>
      <c r="I185" s="208">
        <v>895</v>
      </c>
      <c r="J185" s="182">
        <v>988</v>
      </c>
      <c r="K185" s="210">
        <v>489</v>
      </c>
      <c r="L185" s="210">
        <v>492</v>
      </c>
      <c r="M185" s="210">
        <v>659</v>
      </c>
      <c r="N185" s="210">
        <v>822</v>
      </c>
      <c r="O185" s="210">
        <v>1105</v>
      </c>
      <c r="P185" s="182">
        <v>1201</v>
      </c>
    </row>
    <row r="186" spans="1:16">
      <c r="A186" s="144" t="s">
        <v>48</v>
      </c>
      <c r="B186" s="144" t="s">
        <v>815</v>
      </c>
      <c r="C186" s="144" t="s">
        <v>48</v>
      </c>
      <c r="E186" s="208">
        <v>610</v>
      </c>
      <c r="F186" s="208">
        <v>653</v>
      </c>
      <c r="G186" s="208">
        <v>785</v>
      </c>
      <c r="H186" s="208">
        <v>906</v>
      </c>
      <c r="I186" s="208">
        <v>1011</v>
      </c>
      <c r="J186" s="182">
        <v>1116</v>
      </c>
      <c r="K186" s="210">
        <v>624</v>
      </c>
      <c r="L186" s="210">
        <v>718</v>
      </c>
      <c r="M186" s="210">
        <v>913</v>
      </c>
      <c r="N186" s="210">
        <v>1201</v>
      </c>
      <c r="O186" s="210">
        <v>1320</v>
      </c>
      <c r="P186" s="182">
        <v>1438</v>
      </c>
    </row>
    <row r="187" spans="1:16">
      <c r="A187" t="s">
        <v>233</v>
      </c>
      <c r="B187" t="s">
        <v>818</v>
      </c>
      <c r="C187" t="s">
        <v>233</v>
      </c>
      <c r="E187" s="208">
        <v>458</v>
      </c>
      <c r="F187" s="208">
        <v>491</v>
      </c>
      <c r="G187" s="208">
        <v>590</v>
      </c>
      <c r="H187" s="208">
        <v>681</v>
      </c>
      <c r="I187" s="208">
        <v>760</v>
      </c>
      <c r="J187" s="182">
        <v>838</v>
      </c>
      <c r="K187" s="210">
        <v>495</v>
      </c>
      <c r="L187" s="210">
        <v>569</v>
      </c>
      <c r="M187" s="210">
        <v>658</v>
      </c>
      <c r="N187" s="210">
        <v>860</v>
      </c>
      <c r="O187" s="210">
        <v>994</v>
      </c>
      <c r="P187" s="182">
        <v>1078</v>
      </c>
    </row>
    <row r="188" spans="1:16">
      <c r="A188" t="s">
        <v>234</v>
      </c>
      <c r="B188" t="s">
        <v>821</v>
      </c>
      <c r="C188" t="s">
        <v>234</v>
      </c>
      <c r="E188" s="208">
        <v>459</v>
      </c>
      <c r="F188" s="208">
        <v>523</v>
      </c>
      <c r="G188" s="208">
        <v>628</v>
      </c>
      <c r="H188" s="208">
        <v>725</v>
      </c>
      <c r="I188" s="208">
        <v>810</v>
      </c>
      <c r="J188" s="182">
        <v>893</v>
      </c>
      <c r="K188" s="210">
        <v>459</v>
      </c>
      <c r="L188" s="210">
        <v>569</v>
      </c>
      <c r="M188" s="210">
        <v>700</v>
      </c>
      <c r="N188" s="210">
        <v>869</v>
      </c>
      <c r="O188" s="210">
        <v>996</v>
      </c>
      <c r="P188" s="182">
        <v>1081</v>
      </c>
    </row>
    <row r="189" spans="1:16">
      <c r="A189" t="s">
        <v>235</v>
      </c>
      <c r="B189" t="s">
        <v>824</v>
      </c>
      <c r="C189" t="s">
        <v>235</v>
      </c>
      <c r="E189" s="208">
        <v>448</v>
      </c>
      <c r="F189" s="208">
        <v>491</v>
      </c>
      <c r="G189" s="208">
        <v>590</v>
      </c>
      <c r="H189" s="208">
        <v>681</v>
      </c>
      <c r="I189" s="208">
        <v>760</v>
      </c>
      <c r="J189" s="182">
        <v>838</v>
      </c>
      <c r="K189" s="210">
        <v>448</v>
      </c>
      <c r="L189" s="210">
        <v>524</v>
      </c>
      <c r="M189" s="210">
        <v>702</v>
      </c>
      <c r="N189" s="210">
        <v>909</v>
      </c>
      <c r="O189" s="210">
        <v>994</v>
      </c>
      <c r="P189" s="182">
        <v>1078</v>
      </c>
    </row>
    <row r="190" spans="1:16">
      <c r="A190" s="144" t="s">
        <v>23</v>
      </c>
      <c r="B190" s="144" t="s">
        <v>826</v>
      </c>
      <c r="C190" s="144" t="s">
        <v>23</v>
      </c>
      <c r="E190" s="208">
        <v>507</v>
      </c>
      <c r="F190" s="208">
        <v>595</v>
      </c>
      <c r="G190" s="208">
        <v>713</v>
      </c>
      <c r="H190" s="208">
        <v>824</v>
      </c>
      <c r="I190" s="208">
        <v>920</v>
      </c>
      <c r="J190" s="182">
        <v>1015</v>
      </c>
      <c r="K190" s="210">
        <v>507</v>
      </c>
      <c r="L190" s="210">
        <v>622</v>
      </c>
      <c r="M190" s="210">
        <v>814</v>
      </c>
      <c r="N190" s="210">
        <v>1076</v>
      </c>
      <c r="O190" s="210">
        <v>1209</v>
      </c>
      <c r="P190" s="182">
        <v>1316</v>
      </c>
    </row>
    <row r="191" spans="1:16">
      <c r="A191" t="s">
        <v>236</v>
      </c>
      <c r="B191" t="s">
        <v>829</v>
      </c>
      <c r="C191" t="s">
        <v>236</v>
      </c>
      <c r="E191" s="208">
        <v>458</v>
      </c>
      <c r="F191" s="208">
        <v>491</v>
      </c>
      <c r="G191" s="208">
        <v>590</v>
      </c>
      <c r="H191" s="208">
        <v>681</v>
      </c>
      <c r="I191" s="208">
        <v>760</v>
      </c>
      <c r="J191" s="182">
        <v>838</v>
      </c>
      <c r="K191" s="210">
        <v>495</v>
      </c>
      <c r="L191" s="210">
        <v>569</v>
      </c>
      <c r="M191" s="210">
        <v>658</v>
      </c>
      <c r="N191" s="210">
        <v>909</v>
      </c>
      <c r="O191" s="210">
        <v>994</v>
      </c>
      <c r="P191" s="182">
        <v>1078</v>
      </c>
    </row>
    <row r="192" spans="1:16">
      <c r="A192" t="s">
        <v>237</v>
      </c>
      <c r="B192" t="s">
        <v>832</v>
      </c>
      <c r="C192" t="s">
        <v>237</v>
      </c>
      <c r="E192" s="208">
        <v>488</v>
      </c>
      <c r="F192" s="208">
        <v>492</v>
      </c>
      <c r="G192" s="208">
        <v>643</v>
      </c>
      <c r="H192" s="208">
        <v>743</v>
      </c>
      <c r="I192" s="208">
        <v>830</v>
      </c>
      <c r="J192" s="182">
        <v>916</v>
      </c>
      <c r="K192" s="210">
        <v>488</v>
      </c>
      <c r="L192" s="210">
        <v>492</v>
      </c>
      <c r="M192" s="210">
        <v>658</v>
      </c>
      <c r="N192" s="210">
        <v>959</v>
      </c>
      <c r="O192" s="210">
        <v>1044</v>
      </c>
      <c r="P192" s="182">
        <v>1167</v>
      </c>
    </row>
    <row r="193" spans="1:16">
      <c r="A193" s="144" t="s">
        <v>24</v>
      </c>
      <c r="B193" s="144" t="s">
        <v>834</v>
      </c>
      <c r="C193" s="144" t="s">
        <v>24</v>
      </c>
      <c r="E193" s="208">
        <v>507</v>
      </c>
      <c r="F193" s="208">
        <v>595</v>
      </c>
      <c r="G193" s="208">
        <v>713</v>
      </c>
      <c r="H193" s="208">
        <v>824</v>
      </c>
      <c r="I193" s="208">
        <v>920</v>
      </c>
      <c r="J193" s="182">
        <v>1015</v>
      </c>
      <c r="K193" s="210">
        <v>507</v>
      </c>
      <c r="L193" s="210">
        <v>622</v>
      </c>
      <c r="M193" s="210">
        <v>814</v>
      </c>
      <c r="N193" s="210">
        <v>1076</v>
      </c>
      <c r="O193" s="210">
        <v>1209</v>
      </c>
      <c r="P193" s="182">
        <v>1316</v>
      </c>
    </row>
    <row r="194" spans="1:16">
      <c r="A194" t="s">
        <v>238</v>
      </c>
      <c r="B194" t="s">
        <v>837</v>
      </c>
      <c r="C194" t="s">
        <v>238</v>
      </c>
      <c r="E194" s="208">
        <v>495</v>
      </c>
      <c r="F194" s="208">
        <v>521</v>
      </c>
      <c r="G194" s="208">
        <v>658</v>
      </c>
      <c r="H194" s="208">
        <v>821</v>
      </c>
      <c r="I194" s="208">
        <v>917</v>
      </c>
      <c r="J194" s="182">
        <v>1011</v>
      </c>
      <c r="K194" s="210">
        <v>495</v>
      </c>
      <c r="L194" s="210">
        <v>521</v>
      </c>
      <c r="M194" s="210">
        <v>658</v>
      </c>
      <c r="N194" s="210">
        <v>940</v>
      </c>
      <c r="O194" s="210">
        <v>1044</v>
      </c>
      <c r="P194" s="182">
        <v>1201</v>
      </c>
    </row>
    <row r="195" spans="1:16">
      <c r="A195" t="s">
        <v>239</v>
      </c>
      <c r="B195" t="s">
        <v>840</v>
      </c>
      <c r="C195" t="s">
        <v>239</v>
      </c>
      <c r="E195" s="208">
        <v>458</v>
      </c>
      <c r="F195" s="208">
        <v>491</v>
      </c>
      <c r="G195" s="208">
        <v>590</v>
      </c>
      <c r="H195" s="208">
        <v>681</v>
      </c>
      <c r="I195" s="208">
        <v>760</v>
      </c>
      <c r="J195" s="182">
        <v>838</v>
      </c>
      <c r="K195" s="210">
        <v>495</v>
      </c>
      <c r="L195" s="210">
        <v>521</v>
      </c>
      <c r="M195" s="210">
        <v>658</v>
      </c>
      <c r="N195" s="210">
        <v>909</v>
      </c>
      <c r="O195" s="210">
        <v>994</v>
      </c>
      <c r="P195" s="182">
        <v>1078</v>
      </c>
    </row>
    <row r="196" spans="1:16">
      <c r="A196" t="s">
        <v>240</v>
      </c>
      <c r="B196" t="s">
        <v>843</v>
      </c>
      <c r="C196" t="s">
        <v>240</v>
      </c>
      <c r="E196" s="208">
        <v>458</v>
      </c>
      <c r="F196" s="208">
        <v>491</v>
      </c>
      <c r="G196" s="208">
        <v>590</v>
      </c>
      <c r="H196" s="208">
        <v>681</v>
      </c>
      <c r="I196" s="208">
        <v>760</v>
      </c>
      <c r="J196" s="182">
        <v>838</v>
      </c>
      <c r="K196" s="210">
        <v>488</v>
      </c>
      <c r="L196" s="210">
        <v>492</v>
      </c>
      <c r="M196" s="210">
        <v>658</v>
      </c>
      <c r="N196" s="210">
        <v>903</v>
      </c>
      <c r="O196" s="210">
        <v>994</v>
      </c>
      <c r="P196" s="182">
        <v>1078</v>
      </c>
    </row>
    <row r="197" spans="1:16">
      <c r="A197" t="s">
        <v>241</v>
      </c>
      <c r="B197" t="s">
        <v>846</v>
      </c>
      <c r="C197" t="s">
        <v>241</v>
      </c>
      <c r="E197" s="208">
        <v>458</v>
      </c>
      <c r="F197" s="208">
        <v>491</v>
      </c>
      <c r="G197" s="208">
        <v>590</v>
      </c>
      <c r="H197" s="208">
        <v>681</v>
      </c>
      <c r="I197" s="208">
        <v>760</v>
      </c>
      <c r="J197" s="182">
        <v>838</v>
      </c>
      <c r="K197" s="210">
        <v>495</v>
      </c>
      <c r="L197" s="210">
        <v>522</v>
      </c>
      <c r="M197" s="210">
        <v>658</v>
      </c>
      <c r="N197" s="210">
        <v>840</v>
      </c>
      <c r="O197" s="210">
        <v>994</v>
      </c>
      <c r="P197" s="182">
        <v>1078</v>
      </c>
    </row>
    <row r="198" spans="1:16">
      <c r="A198" t="s">
        <v>242</v>
      </c>
      <c r="B198" t="s">
        <v>849</v>
      </c>
      <c r="C198" t="s">
        <v>242</v>
      </c>
      <c r="E198" s="208">
        <v>475</v>
      </c>
      <c r="F198" s="208">
        <v>508</v>
      </c>
      <c r="G198" s="208">
        <v>610</v>
      </c>
      <c r="H198" s="208">
        <v>705</v>
      </c>
      <c r="I198" s="208">
        <v>786</v>
      </c>
      <c r="J198" s="182">
        <v>868</v>
      </c>
      <c r="K198" s="210">
        <v>495</v>
      </c>
      <c r="L198" s="210">
        <v>538</v>
      </c>
      <c r="M198" s="210">
        <v>658</v>
      </c>
      <c r="N198" s="210">
        <v>872</v>
      </c>
      <c r="O198" s="210">
        <v>1025</v>
      </c>
      <c r="P198" s="182">
        <v>1112</v>
      </c>
    </row>
    <row r="199" spans="1:16">
      <c r="A199" t="s">
        <v>243</v>
      </c>
      <c r="B199" t="s">
        <v>852</v>
      </c>
      <c r="C199" t="s">
        <v>243</v>
      </c>
      <c r="E199" s="208">
        <v>520</v>
      </c>
      <c r="F199" s="208">
        <v>548</v>
      </c>
      <c r="G199" s="208">
        <v>691</v>
      </c>
      <c r="H199" s="208">
        <v>908</v>
      </c>
      <c r="I199" s="208">
        <v>1096</v>
      </c>
      <c r="J199" s="182">
        <v>1258</v>
      </c>
      <c r="K199" s="210">
        <v>520</v>
      </c>
      <c r="L199" s="210">
        <v>548</v>
      </c>
      <c r="M199" s="210">
        <v>691</v>
      </c>
      <c r="N199" s="210">
        <v>908</v>
      </c>
      <c r="O199" s="210">
        <v>1096</v>
      </c>
      <c r="P199" s="182">
        <v>1260</v>
      </c>
    </row>
    <row r="200" spans="1:16">
      <c r="A200" s="144" t="s">
        <v>36</v>
      </c>
      <c r="B200" s="144" t="s">
        <v>854</v>
      </c>
      <c r="C200" s="144" t="s">
        <v>36</v>
      </c>
      <c r="E200" s="208">
        <v>533</v>
      </c>
      <c r="F200" s="208">
        <v>571</v>
      </c>
      <c r="G200" s="208">
        <v>686</v>
      </c>
      <c r="H200" s="208">
        <v>791</v>
      </c>
      <c r="I200" s="208">
        <v>883</v>
      </c>
      <c r="J200" s="182">
        <v>975</v>
      </c>
      <c r="K200" s="210">
        <v>654</v>
      </c>
      <c r="L200" s="210">
        <v>703</v>
      </c>
      <c r="M200" s="210">
        <v>862</v>
      </c>
      <c r="N200" s="210">
        <v>1047</v>
      </c>
      <c r="O200" s="210">
        <v>1148</v>
      </c>
      <c r="P200" s="182">
        <v>1248</v>
      </c>
    </row>
    <row r="201" spans="1:16">
      <c r="A201" s="144" t="s">
        <v>49</v>
      </c>
      <c r="B201" s="144" t="s">
        <v>856</v>
      </c>
      <c r="C201" s="144" t="s">
        <v>49</v>
      </c>
      <c r="E201" s="208">
        <v>627</v>
      </c>
      <c r="F201" s="208">
        <v>672</v>
      </c>
      <c r="G201" s="208">
        <v>807</v>
      </c>
      <c r="H201" s="208">
        <v>932</v>
      </c>
      <c r="I201" s="208">
        <v>1040</v>
      </c>
      <c r="J201" s="182">
        <v>1148</v>
      </c>
      <c r="K201" s="210">
        <v>667</v>
      </c>
      <c r="L201" s="210">
        <v>796</v>
      </c>
      <c r="M201" s="210">
        <v>986</v>
      </c>
      <c r="N201" s="210">
        <v>1242</v>
      </c>
      <c r="O201" s="210">
        <v>1365</v>
      </c>
      <c r="P201" s="182">
        <v>1488</v>
      </c>
    </row>
    <row r="202" spans="1:16">
      <c r="A202" t="s">
        <v>244</v>
      </c>
      <c r="B202" t="s">
        <v>859</v>
      </c>
      <c r="C202" t="s">
        <v>244</v>
      </c>
      <c r="E202" s="208">
        <v>458</v>
      </c>
      <c r="F202" s="208">
        <v>491</v>
      </c>
      <c r="G202" s="208">
        <v>590</v>
      </c>
      <c r="H202" s="208">
        <v>681</v>
      </c>
      <c r="I202" s="208">
        <v>760</v>
      </c>
      <c r="J202" s="182">
        <v>838</v>
      </c>
      <c r="K202" s="210">
        <v>495</v>
      </c>
      <c r="L202" s="210">
        <v>499</v>
      </c>
      <c r="M202" s="210">
        <v>658</v>
      </c>
      <c r="N202" s="210">
        <v>893</v>
      </c>
      <c r="O202" s="210">
        <v>994</v>
      </c>
      <c r="P202" s="182">
        <v>1078</v>
      </c>
    </row>
    <row r="203" spans="1:16">
      <c r="A203" s="144" t="s">
        <v>245</v>
      </c>
      <c r="B203" s="144" t="s">
        <v>862</v>
      </c>
      <c r="C203" s="144" t="s">
        <v>245</v>
      </c>
      <c r="E203" s="208">
        <v>460</v>
      </c>
      <c r="F203" s="208">
        <v>495</v>
      </c>
      <c r="G203" s="208">
        <v>662</v>
      </c>
      <c r="H203" s="208">
        <v>770</v>
      </c>
      <c r="I203" s="208">
        <v>858</v>
      </c>
      <c r="J203" s="182">
        <v>948</v>
      </c>
      <c r="K203" s="210">
        <v>460</v>
      </c>
      <c r="L203" s="210">
        <v>495</v>
      </c>
      <c r="M203" s="210">
        <v>662</v>
      </c>
      <c r="N203" s="210">
        <v>877</v>
      </c>
      <c r="O203" s="210">
        <v>907</v>
      </c>
      <c r="P203" s="182">
        <v>1043</v>
      </c>
    </row>
    <row r="204" spans="1:16">
      <c r="A204" t="s">
        <v>246</v>
      </c>
      <c r="B204" t="s">
        <v>865</v>
      </c>
      <c r="C204" t="s">
        <v>246</v>
      </c>
      <c r="E204" s="208">
        <v>458</v>
      </c>
      <c r="F204" s="208">
        <v>491</v>
      </c>
      <c r="G204" s="208">
        <v>590</v>
      </c>
      <c r="H204" s="208">
        <v>681</v>
      </c>
      <c r="I204" s="208">
        <v>760</v>
      </c>
      <c r="J204" s="182">
        <v>838</v>
      </c>
      <c r="K204" s="210">
        <v>501</v>
      </c>
      <c r="L204" s="210">
        <v>528</v>
      </c>
      <c r="M204" s="210">
        <v>666</v>
      </c>
      <c r="N204" s="210">
        <v>826</v>
      </c>
      <c r="O204" s="210">
        <v>994</v>
      </c>
      <c r="P204" s="182">
        <v>1078</v>
      </c>
    </row>
    <row r="205" spans="1:16">
      <c r="A205" t="s">
        <v>247</v>
      </c>
      <c r="B205" t="s">
        <v>868</v>
      </c>
      <c r="C205" t="s">
        <v>247</v>
      </c>
      <c r="E205" s="208">
        <v>458</v>
      </c>
      <c r="F205" s="208">
        <v>491</v>
      </c>
      <c r="G205" s="208">
        <v>590</v>
      </c>
      <c r="H205" s="208">
        <v>681</v>
      </c>
      <c r="I205" s="208">
        <v>760</v>
      </c>
      <c r="J205" s="182">
        <v>838</v>
      </c>
      <c r="K205" s="210">
        <v>488</v>
      </c>
      <c r="L205" s="210">
        <v>492</v>
      </c>
      <c r="M205" s="210">
        <v>658</v>
      </c>
      <c r="N205" s="210">
        <v>857</v>
      </c>
      <c r="O205" s="210">
        <v>994</v>
      </c>
      <c r="P205" s="182">
        <v>1078</v>
      </c>
    </row>
    <row r="206" spans="1:16">
      <c r="A206" s="144" t="s">
        <v>58</v>
      </c>
      <c r="B206" s="144" t="s">
        <v>870</v>
      </c>
      <c r="C206" s="144" t="s">
        <v>58</v>
      </c>
      <c r="E206" s="208">
        <v>488</v>
      </c>
      <c r="F206" s="208">
        <v>492</v>
      </c>
      <c r="G206" s="208">
        <v>658</v>
      </c>
      <c r="H206" s="208">
        <v>901</v>
      </c>
      <c r="I206" s="208">
        <v>902</v>
      </c>
      <c r="J206" s="182">
        <v>1037</v>
      </c>
      <c r="K206" s="210">
        <v>488</v>
      </c>
      <c r="L206" s="210">
        <v>492</v>
      </c>
      <c r="M206" s="210">
        <v>658</v>
      </c>
      <c r="N206" s="210">
        <v>901</v>
      </c>
      <c r="O206" s="210">
        <v>902</v>
      </c>
      <c r="P206" s="182">
        <v>1037</v>
      </c>
    </row>
    <row r="207" spans="1:16">
      <c r="A207" s="144" t="s">
        <v>39</v>
      </c>
      <c r="B207" s="144" t="s">
        <v>872</v>
      </c>
      <c r="C207" s="144" t="s">
        <v>39</v>
      </c>
      <c r="E207" s="208">
        <v>508</v>
      </c>
      <c r="F207" s="208">
        <v>545</v>
      </c>
      <c r="G207" s="208">
        <v>653</v>
      </c>
      <c r="H207" s="208">
        <v>755</v>
      </c>
      <c r="I207" s="208">
        <v>842</v>
      </c>
      <c r="J207" s="182">
        <v>930</v>
      </c>
      <c r="K207" s="210">
        <v>645</v>
      </c>
      <c r="L207" s="210">
        <v>693</v>
      </c>
      <c r="M207" s="210">
        <v>833</v>
      </c>
      <c r="N207" s="210">
        <v>954</v>
      </c>
      <c r="O207" s="210">
        <v>1045</v>
      </c>
      <c r="P207" s="182">
        <v>1135</v>
      </c>
    </row>
    <row r="208" spans="1:16">
      <c r="A208" t="s">
        <v>248</v>
      </c>
      <c r="B208" t="s">
        <v>875</v>
      </c>
      <c r="C208" t="s">
        <v>248</v>
      </c>
      <c r="E208" s="208">
        <v>458</v>
      </c>
      <c r="F208" s="208">
        <v>491</v>
      </c>
      <c r="G208" s="208">
        <v>590</v>
      </c>
      <c r="H208" s="208">
        <v>681</v>
      </c>
      <c r="I208" s="208">
        <v>760</v>
      </c>
      <c r="J208" s="182">
        <v>838</v>
      </c>
      <c r="K208" s="210">
        <v>495</v>
      </c>
      <c r="L208" s="210">
        <v>521</v>
      </c>
      <c r="M208" s="210">
        <v>658</v>
      </c>
      <c r="N208" s="210">
        <v>909</v>
      </c>
      <c r="O208" s="210">
        <v>994</v>
      </c>
      <c r="P208" s="182">
        <v>1078</v>
      </c>
    </row>
    <row r="209" spans="1:16">
      <c r="A209" t="s">
        <v>249</v>
      </c>
      <c r="B209" t="s">
        <v>878</v>
      </c>
      <c r="C209" t="s">
        <v>249</v>
      </c>
      <c r="E209" s="208">
        <v>488</v>
      </c>
      <c r="F209" s="208">
        <v>492</v>
      </c>
      <c r="G209" s="208">
        <v>658</v>
      </c>
      <c r="H209" s="208">
        <v>836</v>
      </c>
      <c r="I209" s="208">
        <v>932</v>
      </c>
      <c r="J209" s="182">
        <v>1029</v>
      </c>
      <c r="K209" s="210">
        <v>488</v>
      </c>
      <c r="L209" s="210">
        <v>492</v>
      </c>
      <c r="M209" s="210">
        <v>658</v>
      </c>
      <c r="N209" s="210">
        <v>959</v>
      </c>
      <c r="O209" s="210">
        <v>1044</v>
      </c>
      <c r="P209" s="182">
        <v>1201</v>
      </c>
    </row>
    <row r="210" spans="1:16">
      <c r="A210" t="s">
        <v>250</v>
      </c>
      <c r="B210" t="s">
        <v>881</v>
      </c>
      <c r="C210" t="s">
        <v>250</v>
      </c>
      <c r="E210" s="208">
        <v>531</v>
      </c>
      <c r="F210" s="208">
        <v>569</v>
      </c>
      <c r="G210" s="208">
        <v>683</v>
      </c>
      <c r="H210" s="208">
        <v>789</v>
      </c>
      <c r="I210" s="208">
        <v>881</v>
      </c>
      <c r="J210" s="182">
        <v>971</v>
      </c>
      <c r="K210" s="210">
        <v>591</v>
      </c>
      <c r="L210" s="210">
        <v>595</v>
      </c>
      <c r="M210" s="210">
        <v>796</v>
      </c>
      <c r="N210" s="210">
        <v>1012</v>
      </c>
      <c r="O210" s="210">
        <v>1109</v>
      </c>
      <c r="P210" s="182">
        <v>1205</v>
      </c>
    </row>
    <row r="211" spans="1:16">
      <c r="A211" t="s">
        <v>251</v>
      </c>
      <c r="B211" t="s">
        <v>884</v>
      </c>
      <c r="C211" t="s">
        <v>251</v>
      </c>
      <c r="E211" s="208">
        <v>495</v>
      </c>
      <c r="F211" s="208">
        <v>560</v>
      </c>
      <c r="G211" s="208">
        <v>658</v>
      </c>
      <c r="H211" s="208">
        <v>776</v>
      </c>
      <c r="I211" s="208">
        <v>866</v>
      </c>
      <c r="J211" s="182">
        <v>956</v>
      </c>
      <c r="K211" s="210">
        <v>495</v>
      </c>
      <c r="L211" s="210">
        <v>569</v>
      </c>
      <c r="M211" s="210">
        <v>658</v>
      </c>
      <c r="N211" s="210">
        <v>959</v>
      </c>
      <c r="O211" s="210">
        <v>1109</v>
      </c>
      <c r="P211" s="182">
        <v>1205</v>
      </c>
    </row>
    <row r="212" spans="1:16">
      <c r="A212" t="s">
        <v>252</v>
      </c>
      <c r="B212" t="s">
        <v>887</v>
      </c>
      <c r="C212" t="s">
        <v>252</v>
      </c>
      <c r="E212" s="208">
        <v>458</v>
      </c>
      <c r="F212" s="208">
        <v>491</v>
      </c>
      <c r="G212" s="208">
        <v>590</v>
      </c>
      <c r="H212" s="208">
        <v>681</v>
      </c>
      <c r="I212" s="208">
        <v>760</v>
      </c>
      <c r="J212" s="182">
        <v>838</v>
      </c>
      <c r="K212" s="210">
        <v>488</v>
      </c>
      <c r="L212" s="210">
        <v>492</v>
      </c>
      <c r="M212" s="210">
        <v>658</v>
      </c>
      <c r="N212" s="210">
        <v>829</v>
      </c>
      <c r="O212" s="210">
        <v>994</v>
      </c>
      <c r="P212" s="182">
        <v>1078</v>
      </c>
    </row>
    <row r="213" spans="1:16">
      <c r="A213" t="s">
        <v>253</v>
      </c>
      <c r="B213" t="s">
        <v>890</v>
      </c>
      <c r="C213" t="s">
        <v>253</v>
      </c>
      <c r="E213" s="208">
        <v>495</v>
      </c>
      <c r="F213" s="208">
        <v>521</v>
      </c>
      <c r="G213" s="208">
        <v>658</v>
      </c>
      <c r="H213" s="208">
        <v>786</v>
      </c>
      <c r="I213" s="208">
        <v>877</v>
      </c>
      <c r="J213" s="182">
        <v>968</v>
      </c>
      <c r="K213" s="210">
        <v>495</v>
      </c>
      <c r="L213" s="210">
        <v>521</v>
      </c>
      <c r="M213" s="210">
        <v>658</v>
      </c>
      <c r="N213" s="210">
        <v>866</v>
      </c>
      <c r="O213" s="210">
        <v>1044</v>
      </c>
      <c r="P213" s="182">
        <v>1201</v>
      </c>
    </row>
    <row r="214" spans="1:16">
      <c r="A214" s="144" t="s">
        <v>86</v>
      </c>
      <c r="B214" s="144" t="s">
        <v>893</v>
      </c>
      <c r="C214" s="144" t="s">
        <v>86</v>
      </c>
      <c r="E214" s="208">
        <v>540</v>
      </c>
      <c r="F214" s="208">
        <v>578</v>
      </c>
      <c r="G214" s="208">
        <v>693</v>
      </c>
      <c r="H214" s="208">
        <v>801</v>
      </c>
      <c r="I214" s="208">
        <v>893</v>
      </c>
      <c r="J214" s="182">
        <v>986</v>
      </c>
      <c r="K214" s="210">
        <v>598</v>
      </c>
      <c r="L214" s="210">
        <v>692</v>
      </c>
      <c r="M214" s="210">
        <v>846</v>
      </c>
      <c r="N214" s="210">
        <v>1067</v>
      </c>
      <c r="O214" s="210">
        <v>1160</v>
      </c>
      <c r="P214" s="182">
        <v>1274</v>
      </c>
    </row>
    <row r="215" spans="1:16">
      <c r="A215" t="s">
        <v>254</v>
      </c>
      <c r="B215" t="s">
        <v>896</v>
      </c>
      <c r="C215" t="s">
        <v>254</v>
      </c>
      <c r="E215" s="208">
        <v>445</v>
      </c>
      <c r="F215" s="208">
        <v>531</v>
      </c>
      <c r="G215" s="208">
        <v>658</v>
      </c>
      <c r="H215" s="208">
        <v>918</v>
      </c>
      <c r="I215" s="208">
        <v>1023</v>
      </c>
      <c r="J215" s="182">
        <v>1130</v>
      </c>
      <c r="K215" s="210">
        <v>445</v>
      </c>
      <c r="L215" s="210">
        <v>531</v>
      </c>
      <c r="M215" s="210">
        <v>658</v>
      </c>
      <c r="N215" s="210">
        <v>959</v>
      </c>
      <c r="O215" s="210">
        <v>1129</v>
      </c>
      <c r="P215" s="182">
        <v>1298</v>
      </c>
    </row>
    <row r="216" spans="1:16">
      <c r="A216" t="s">
        <v>255</v>
      </c>
      <c r="B216" t="s">
        <v>899</v>
      </c>
      <c r="C216" t="s">
        <v>255</v>
      </c>
      <c r="E216" s="208">
        <v>458</v>
      </c>
      <c r="F216" s="208">
        <v>491</v>
      </c>
      <c r="G216" s="208">
        <v>590</v>
      </c>
      <c r="H216" s="208">
        <v>681</v>
      </c>
      <c r="I216" s="208">
        <v>760</v>
      </c>
      <c r="J216" s="182">
        <v>838</v>
      </c>
      <c r="K216" s="210">
        <v>495</v>
      </c>
      <c r="L216" s="210">
        <v>512</v>
      </c>
      <c r="M216" s="210">
        <v>658</v>
      </c>
      <c r="N216" s="210">
        <v>848</v>
      </c>
      <c r="O216" s="210">
        <v>994</v>
      </c>
      <c r="P216" s="182">
        <v>1078</v>
      </c>
    </row>
    <row r="217" spans="1:16">
      <c r="A217" t="s">
        <v>256</v>
      </c>
      <c r="B217" t="s">
        <v>902</v>
      </c>
      <c r="C217" t="s">
        <v>256</v>
      </c>
      <c r="E217" s="208">
        <v>458</v>
      </c>
      <c r="F217" s="208">
        <v>491</v>
      </c>
      <c r="G217" s="208">
        <v>590</v>
      </c>
      <c r="H217" s="208">
        <v>681</v>
      </c>
      <c r="I217" s="208">
        <v>760</v>
      </c>
      <c r="J217" s="182">
        <v>838</v>
      </c>
      <c r="K217" s="210">
        <v>488</v>
      </c>
      <c r="L217" s="210">
        <v>492</v>
      </c>
      <c r="M217" s="210">
        <v>658</v>
      </c>
      <c r="N217" s="210">
        <v>872</v>
      </c>
      <c r="O217" s="210">
        <v>902</v>
      </c>
      <c r="P217" s="182">
        <v>1037</v>
      </c>
    </row>
    <row r="218" spans="1:16">
      <c r="A218" t="s">
        <v>257</v>
      </c>
      <c r="B218" t="s">
        <v>905</v>
      </c>
      <c r="C218" t="s">
        <v>257</v>
      </c>
      <c r="E218" s="208">
        <v>520</v>
      </c>
      <c r="F218" s="208">
        <v>556</v>
      </c>
      <c r="G218" s="208">
        <v>667</v>
      </c>
      <c r="H218" s="208">
        <v>771</v>
      </c>
      <c r="I218" s="208">
        <v>860</v>
      </c>
      <c r="J218" s="182">
        <v>949</v>
      </c>
      <c r="K218" s="210">
        <v>526</v>
      </c>
      <c r="L218" s="210">
        <v>603</v>
      </c>
      <c r="M218" s="210">
        <v>698</v>
      </c>
      <c r="N218" s="210">
        <v>866</v>
      </c>
      <c r="O218" s="210">
        <v>1070</v>
      </c>
      <c r="P218" s="182">
        <v>1162</v>
      </c>
    </row>
    <row r="219" spans="1:16">
      <c r="A219" t="s">
        <v>258</v>
      </c>
      <c r="B219" t="s">
        <v>908</v>
      </c>
      <c r="C219" t="s">
        <v>258</v>
      </c>
      <c r="E219" s="208">
        <v>495</v>
      </c>
      <c r="F219" s="208">
        <v>521</v>
      </c>
      <c r="G219" s="208">
        <v>658</v>
      </c>
      <c r="H219" s="208">
        <v>775</v>
      </c>
      <c r="I219" s="208">
        <v>865</v>
      </c>
      <c r="J219" s="182">
        <v>954</v>
      </c>
      <c r="K219" s="210">
        <v>495</v>
      </c>
      <c r="L219" s="210">
        <v>521</v>
      </c>
      <c r="M219" s="210">
        <v>658</v>
      </c>
      <c r="N219" s="210">
        <v>865</v>
      </c>
      <c r="O219" s="210">
        <v>1044</v>
      </c>
      <c r="P219" s="182">
        <v>1201</v>
      </c>
    </row>
    <row r="220" spans="1:16">
      <c r="A220" t="s">
        <v>259</v>
      </c>
      <c r="B220" t="s">
        <v>911</v>
      </c>
      <c r="C220" t="s">
        <v>259</v>
      </c>
      <c r="E220" s="208">
        <v>495</v>
      </c>
      <c r="F220" s="208">
        <v>561</v>
      </c>
      <c r="G220" s="208">
        <v>658</v>
      </c>
      <c r="H220" s="208">
        <v>812</v>
      </c>
      <c r="I220" s="208">
        <v>906</v>
      </c>
      <c r="J220" s="182">
        <v>1000</v>
      </c>
      <c r="K220" s="210">
        <v>495</v>
      </c>
      <c r="L220" s="210">
        <v>561</v>
      </c>
      <c r="M220" s="210">
        <v>658</v>
      </c>
      <c r="N220" s="210">
        <v>832</v>
      </c>
      <c r="O220" s="210">
        <v>1044</v>
      </c>
      <c r="P220" s="182">
        <v>1201</v>
      </c>
    </row>
    <row r="221" spans="1:16">
      <c r="A221" t="s">
        <v>260</v>
      </c>
      <c r="B221" t="s">
        <v>914</v>
      </c>
      <c r="C221" t="s">
        <v>260</v>
      </c>
      <c r="E221" s="208">
        <v>465</v>
      </c>
      <c r="F221" s="208">
        <v>498</v>
      </c>
      <c r="G221" s="208">
        <v>597</v>
      </c>
      <c r="H221" s="208">
        <v>690</v>
      </c>
      <c r="I221" s="208">
        <v>770</v>
      </c>
      <c r="J221" s="182">
        <v>850</v>
      </c>
      <c r="K221" s="210">
        <v>495</v>
      </c>
      <c r="L221" s="210">
        <v>521</v>
      </c>
      <c r="M221" s="210">
        <v>658</v>
      </c>
      <c r="N221" s="210">
        <v>875</v>
      </c>
      <c r="O221" s="210">
        <v>994</v>
      </c>
      <c r="P221" s="182">
        <v>1078</v>
      </c>
    </row>
    <row r="222" spans="1:16">
      <c r="A222" s="144" t="s">
        <v>50</v>
      </c>
      <c r="B222" s="144" t="s">
        <v>916</v>
      </c>
      <c r="C222" s="144" t="s">
        <v>50</v>
      </c>
      <c r="E222" s="208">
        <v>610</v>
      </c>
      <c r="F222" s="208">
        <v>653</v>
      </c>
      <c r="G222" s="208">
        <v>785</v>
      </c>
      <c r="H222" s="208">
        <v>906</v>
      </c>
      <c r="I222" s="208">
        <v>1011</v>
      </c>
      <c r="J222" s="182">
        <v>1116</v>
      </c>
      <c r="K222" s="210">
        <v>624</v>
      </c>
      <c r="L222" s="210">
        <v>718</v>
      </c>
      <c r="M222" s="210">
        <v>913</v>
      </c>
      <c r="N222" s="210">
        <v>1201</v>
      </c>
      <c r="O222" s="210">
        <v>1320</v>
      </c>
      <c r="P222" s="182">
        <v>1438</v>
      </c>
    </row>
    <row r="223" spans="1:16">
      <c r="A223" s="144" t="s">
        <v>19</v>
      </c>
      <c r="B223" s="144" t="s">
        <v>918</v>
      </c>
      <c r="C223" s="144" t="s">
        <v>19</v>
      </c>
      <c r="E223" s="208">
        <v>507</v>
      </c>
      <c r="F223" s="208">
        <v>543</v>
      </c>
      <c r="G223" s="208">
        <v>652</v>
      </c>
      <c r="H223" s="208">
        <v>754</v>
      </c>
      <c r="I223" s="208">
        <v>841</v>
      </c>
      <c r="J223" s="182">
        <v>928</v>
      </c>
      <c r="K223" s="210">
        <v>524</v>
      </c>
      <c r="L223" s="210">
        <v>590</v>
      </c>
      <c r="M223" s="210">
        <v>786</v>
      </c>
      <c r="N223" s="210">
        <v>953</v>
      </c>
      <c r="O223" s="210">
        <v>1044</v>
      </c>
      <c r="P223" s="182">
        <v>1133</v>
      </c>
    </row>
    <row r="224" spans="1:16">
      <c r="A224" t="s">
        <v>261</v>
      </c>
      <c r="B224" t="s">
        <v>921</v>
      </c>
      <c r="C224" t="s">
        <v>261</v>
      </c>
      <c r="E224" s="208">
        <v>458</v>
      </c>
      <c r="F224" s="208">
        <v>491</v>
      </c>
      <c r="G224" s="208">
        <v>590</v>
      </c>
      <c r="H224" s="208">
        <v>681</v>
      </c>
      <c r="I224" s="208">
        <v>760</v>
      </c>
      <c r="J224" s="182">
        <v>838</v>
      </c>
      <c r="K224" s="210">
        <v>495</v>
      </c>
      <c r="L224" s="210">
        <v>521</v>
      </c>
      <c r="M224" s="210">
        <v>658</v>
      </c>
      <c r="N224" s="210">
        <v>909</v>
      </c>
      <c r="O224" s="210">
        <v>994</v>
      </c>
      <c r="P224" s="182">
        <v>1078</v>
      </c>
    </row>
    <row r="225" spans="1:16">
      <c r="A225" t="s">
        <v>262</v>
      </c>
      <c r="B225" t="s">
        <v>924</v>
      </c>
      <c r="C225" t="s">
        <v>262</v>
      </c>
      <c r="E225" s="208">
        <v>458</v>
      </c>
      <c r="F225" s="208">
        <v>491</v>
      </c>
      <c r="G225" s="208">
        <v>590</v>
      </c>
      <c r="H225" s="208">
        <v>681</v>
      </c>
      <c r="I225" s="208">
        <v>760</v>
      </c>
      <c r="J225" s="182">
        <v>838</v>
      </c>
      <c r="K225" s="210">
        <v>489</v>
      </c>
      <c r="L225" s="210">
        <v>492</v>
      </c>
      <c r="M225" s="210">
        <v>659</v>
      </c>
      <c r="N225" s="210">
        <v>909</v>
      </c>
      <c r="O225" s="210">
        <v>994</v>
      </c>
      <c r="P225" s="182">
        <v>1078</v>
      </c>
    </row>
    <row r="226" spans="1:16">
      <c r="A226" t="s">
        <v>263</v>
      </c>
      <c r="B226" t="s">
        <v>927</v>
      </c>
      <c r="C226" t="s">
        <v>263</v>
      </c>
      <c r="E226" s="208">
        <v>458</v>
      </c>
      <c r="F226" s="208">
        <v>491</v>
      </c>
      <c r="G226" s="208">
        <v>590</v>
      </c>
      <c r="H226" s="208">
        <v>681</v>
      </c>
      <c r="I226" s="208">
        <v>760</v>
      </c>
      <c r="J226" s="182">
        <v>838</v>
      </c>
      <c r="K226" s="210">
        <v>520</v>
      </c>
      <c r="L226" s="210">
        <v>548</v>
      </c>
      <c r="M226" s="210">
        <v>691</v>
      </c>
      <c r="N226" s="210">
        <v>908</v>
      </c>
      <c r="O226" s="210">
        <v>994</v>
      </c>
      <c r="P226" s="182">
        <v>1078</v>
      </c>
    </row>
    <row r="227" spans="1:16">
      <c r="A227" t="s">
        <v>264</v>
      </c>
      <c r="B227" t="s">
        <v>930</v>
      </c>
      <c r="C227" t="s">
        <v>264</v>
      </c>
      <c r="E227" s="208">
        <v>458</v>
      </c>
      <c r="F227" s="208">
        <v>491</v>
      </c>
      <c r="G227" s="208">
        <v>590</v>
      </c>
      <c r="H227" s="208">
        <v>681</v>
      </c>
      <c r="I227" s="208">
        <v>760</v>
      </c>
      <c r="J227" s="182">
        <v>838</v>
      </c>
      <c r="K227" s="210">
        <v>488</v>
      </c>
      <c r="L227" s="210">
        <v>492</v>
      </c>
      <c r="M227" s="210">
        <v>658</v>
      </c>
      <c r="N227" s="210">
        <v>839</v>
      </c>
      <c r="O227" s="210">
        <v>994</v>
      </c>
      <c r="P227" s="182">
        <v>1078</v>
      </c>
    </row>
    <row r="228" spans="1:16">
      <c r="A228" s="144" t="s">
        <v>76</v>
      </c>
      <c r="B228" s="144" t="s">
        <v>932</v>
      </c>
      <c r="C228" s="144" t="s">
        <v>76</v>
      </c>
      <c r="E228" s="208">
        <v>523</v>
      </c>
      <c r="F228" s="208">
        <v>561</v>
      </c>
      <c r="G228" s="208">
        <v>673</v>
      </c>
      <c r="H228" s="208">
        <v>777</v>
      </c>
      <c r="I228" s="208">
        <v>867</v>
      </c>
      <c r="J228" s="182">
        <v>957</v>
      </c>
      <c r="K228" s="210">
        <v>546</v>
      </c>
      <c r="L228" s="210">
        <v>681</v>
      </c>
      <c r="M228" s="210">
        <v>881</v>
      </c>
      <c r="N228" s="210">
        <v>1019</v>
      </c>
      <c r="O228" s="210">
        <v>1118</v>
      </c>
      <c r="P228" s="182">
        <v>1215</v>
      </c>
    </row>
    <row r="229" spans="1:16">
      <c r="A229" s="144" t="s">
        <v>28</v>
      </c>
      <c r="B229" s="144" t="s">
        <v>934</v>
      </c>
      <c r="C229" s="144" t="s">
        <v>28</v>
      </c>
      <c r="E229" s="208">
        <v>681</v>
      </c>
      <c r="F229" s="208">
        <v>730</v>
      </c>
      <c r="G229" s="208">
        <v>876</v>
      </c>
      <c r="H229" s="208">
        <v>1011</v>
      </c>
      <c r="I229" s="208">
        <v>1128</v>
      </c>
      <c r="J229" s="182">
        <v>1245</v>
      </c>
      <c r="K229" s="210">
        <v>740</v>
      </c>
      <c r="L229" s="210">
        <v>902</v>
      </c>
      <c r="M229" s="210">
        <v>1126</v>
      </c>
      <c r="N229" s="210">
        <v>1382</v>
      </c>
      <c r="O229" s="210">
        <v>1523</v>
      </c>
      <c r="P229" s="182">
        <v>1661</v>
      </c>
    </row>
    <row r="230" spans="1:16">
      <c r="A230" t="s">
        <v>265</v>
      </c>
      <c r="B230" t="s">
        <v>937</v>
      </c>
      <c r="C230" t="s">
        <v>265</v>
      </c>
      <c r="E230" s="208">
        <v>458</v>
      </c>
      <c r="F230" s="208">
        <v>491</v>
      </c>
      <c r="G230" s="208">
        <v>590</v>
      </c>
      <c r="H230" s="208">
        <v>681</v>
      </c>
      <c r="I230" s="208">
        <v>760</v>
      </c>
      <c r="J230" s="182">
        <v>838</v>
      </c>
      <c r="K230" s="210">
        <v>492</v>
      </c>
      <c r="L230" s="210">
        <v>495</v>
      </c>
      <c r="M230" s="210">
        <v>662</v>
      </c>
      <c r="N230" s="210">
        <v>905</v>
      </c>
      <c r="O230" s="210">
        <v>1006</v>
      </c>
      <c r="P230" s="182">
        <v>1091</v>
      </c>
    </row>
    <row r="231" spans="1:16">
      <c r="A231" t="s">
        <v>85</v>
      </c>
      <c r="B231" t="s">
        <v>940</v>
      </c>
      <c r="C231" t="s">
        <v>85</v>
      </c>
      <c r="E231" s="208">
        <v>458</v>
      </c>
      <c r="F231" s="208">
        <v>491</v>
      </c>
      <c r="G231" s="208">
        <v>590</v>
      </c>
      <c r="H231" s="208">
        <v>681</v>
      </c>
      <c r="I231" s="208">
        <v>760</v>
      </c>
      <c r="J231" s="182">
        <v>838</v>
      </c>
      <c r="K231" s="210">
        <v>495</v>
      </c>
      <c r="L231" s="210">
        <v>551</v>
      </c>
      <c r="M231" s="210">
        <v>658</v>
      </c>
      <c r="N231" s="210">
        <v>909</v>
      </c>
      <c r="O231" s="210">
        <v>963</v>
      </c>
      <c r="P231" s="182">
        <v>1078</v>
      </c>
    </row>
    <row r="232" spans="1:16">
      <c r="A232" s="144" t="s">
        <v>67</v>
      </c>
      <c r="B232" s="144" t="s">
        <v>942</v>
      </c>
      <c r="C232" s="144" t="s">
        <v>67</v>
      </c>
      <c r="E232" s="208">
        <v>498</v>
      </c>
      <c r="F232" s="208">
        <v>534</v>
      </c>
      <c r="G232" s="208">
        <v>641</v>
      </c>
      <c r="H232" s="208">
        <v>740</v>
      </c>
      <c r="I232" s="208">
        <v>826</v>
      </c>
      <c r="J232" s="182">
        <v>911</v>
      </c>
      <c r="K232" s="210">
        <v>643</v>
      </c>
      <c r="L232" s="210">
        <v>651</v>
      </c>
      <c r="M232" s="210">
        <v>781</v>
      </c>
      <c r="N232" s="210">
        <v>988</v>
      </c>
      <c r="O232" s="210">
        <v>1101</v>
      </c>
      <c r="P232" s="182">
        <v>1197</v>
      </c>
    </row>
    <row r="233" spans="1:16">
      <c r="A233" t="s">
        <v>266</v>
      </c>
      <c r="B233" t="s">
        <v>945</v>
      </c>
      <c r="C233" t="s">
        <v>266</v>
      </c>
      <c r="E233" s="208">
        <v>495</v>
      </c>
      <c r="F233" s="208">
        <v>521</v>
      </c>
      <c r="G233" s="208">
        <v>658</v>
      </c>
      <c r="H233" s="208">
        <v>770</v>
      </c>
      <c r="I233" s="208">
        <v>858</v>
      </c>
      <c r="J233" s="182">
        <v>948</v>
      </c>
      <c r="K233" s="210">
        <v>495</v>
      </c>
      <c r="L233" s="210">
        <v>521</v>
      </c>
      <c r="M233" s="210">
        <v>658</v>
      </c>
      <c r="N233" s="210">
        <v>959</v>
      </c>
      <c r="O233" s="210">
        <v>1044</v>
      </c>
      <c r="P233" s="182">
        <v>1201</v>
      </c>
    </row>
    <row r="234" spans="1:16">
      <c r="A234" t="s">
        <v>267</v>
      </c>
      <c r="B234" t="s">
        <v>948</v>
      </c>
      <c r="C234" t="s">
        <v>267</v>
      </c>
      <c r="E234" s="208">
        <v>458</v>
      </c>
      <c r="F234" s="208">
        <v>491</v>
      </c>
      <c r="G234" s="208">
        <v>590</v>
      </c>
      <c r="H234" s="208">
        <v>681</v>
      </c>
      <c r="I234" s="208">
        <v>760</v>
      </c>
      <c r="J234" s="182">
        <v>838</v>
      </c>
      <c r="K234" s="210">
        <v>542</v>
      </c>
      <c r="L234" s="210">
        <v>569</v>
      </c>
      <c r="M234" s="210">
        <v>658</v>
      </c>
      <c r="N234" s="210">
        <v>904</v>
      </c>
      <c r="O234" s="210">
        <v>994</v>
      </c>
      <c r="P234" s="182">
        <v>1078</v>
      </c>
    </row>
    <row r="235" spans="1:16">
      <c r="A235" t="s">
        <v>269</v>
      </c>
      <c r="B235" t="s">
        <v>951</v>
      </c>
      <c r="C235" t="s">
        <v>269</v>
      </c>
      <c r="E235" s="208">
        <v>458</v>
      </c>
      <c r="F235" s="208">
        <v>491</v>
      </c>
      <c r="G235" s="208">
        <v>590</v>
      </c>
      <c r="H235" s="208">
        <v>681</v>
      </c>
      <c r="I235" s="208">
        <v>760</v>
      </c>
      <c r="J235" s="182">
        <v>838</v>
      </c>
      <c r="K235" s="210">
        <v>507</v>
      </c>
      <c r="L235" s="210">
        <v>525</v>
      </c>
      <c r="M235" s="210">
        <v>674</v>
      </c>
      <c r="N235" s="210">
        <v>909</v>
      </c>
      <c r="O235" s="210">
        <v>994</v>
      </c>
      <c r="P235" s="182">
        <v>1078</v>
      </c>
    </row>
    <row r="236" spans="1:16">
      <c r="A236" t="s">
        <v>270</v>
      </c>
      <c r="B236" t="s">
        <v>954</v>
      </c>
      <c r="C236" t="s">
        <v>270</v>
      </c>
      <c r="E236" s="208">
        <v>478</v>
      </c>
      <c r="F236" s="208">
        <v>512</v>
      </c>
      <c r="G236" s="208">
        <v>615</v>
      </c>
      <c r="H236" s="208">
        <v>710</v>
      </c>
      <c r="I236" s="208">
        <v>792</v>
      </c>
      <c r="J236" s="182">
        <v>874</v>
      </c>
      <c r="K236" s="210">
        <v>546</v>
      </c>
      <c r="L236" s="210">
        <v>550</v>
      </c>
      <c r="M236" s="210">
        <v>736</v>
      </c>
      <c r="N236" s="210">
        <v>927</v>
      </c>
      <c r="O236" s="210">
        <v>1015</v>
      </c>
      <c r="P236" s="182">
        <v>1101</v>
      </c>
    </row>
    <row r="237" spans="1:16">
      <c r="A237" s="144" t="s">
        <v>87</v>
      </c>
      <c r="B237" s="144" t="s">
        <v>956</v>
      </c>
      <c r="C237" s="144" t="s">
        <v>87</v>
      </c>
      <c r="E237" s="208">
        <v>510</v>
      </c>
      <c r="F237" s="208">
        <v>546</v>
      </c>
      <c r="G237" s="208">
        <v>655</v>
      </c>
      <c r="H237" s="208">
        <v>756</v>
      </c>
      <c r="I237" s="208">
        <v>845</v>
      </c>
      <c r="J237" s="182">
        <v>931</v>
      </c>
      <c r="K237" s="210">
        <v>666</v>
      </c>
      <c r="L237" s="210">
        <v>685</v>
      </c>
      <c r="M237" s="210">
        <v>856</v>
      </c>
      <c r="N237" s="210">
        <v>984</v>
      </c>
      <c r="O237" s="210">
        <v>1079</v>
      </c>
      <c r="P237" s="182">
        <v>1171</v>
      </c>
    </row>
    <row r="238" spans="1:16">
      <c r="A238" t="s">
        <v>271</v>
      </c>
      <c r="B238" t="s">
        <v>959</v>
      </c>
      <c r="C238" t="s">
        <v>271</v>
      </c>
      <c r="E238" s="208">
        <v>515</v>
      </c>
      <c r="F238" s="208">
        <v>551</v>
      </c>
      <c r="G238" s="208">
        <v>662</v>
      </c>
      <c r="H238" s="208">
        <v>765</v>
      </c>
      <c r="I238" s="208">
        <v>853</v>
      </c>
      <c r="J238" s="182">
        <v>941</v>
      </c>
      <c r="K238" s="210">
        <v>617</v>
      </c>
      <c r="L238" s="210">
        <v>715</v>
      </c>
      <c r="M238" s="210">
        <v>830</v>
      </c>
      <c r="N238" s="210">
        <v>984</v>
      </c>
      <c r="O238" s="210">
        <v>1079</v>
      </c>
      <c r="P238" s="182">
        <v>1171</v>
      </c>
    </row>
    <row r="239" spans="1:16">
      <c r="A239" s="144" t="s">
        <v>59</v>
      </c>
      <c r="B239" s="144" t="s">
        <v>961</v>
      </c>
      <c r="C239" s="144" t="s">
        <v>59</v>
      </c>
      <c r="E239" s="208">
        <v>607</v>
      </c>
      <c r="F239" s="208">
        <v>650</v>
      </c>
      <c r="G239" s="208">
        <v>780</v>
      </c>
      <c r="H239" s="208">
        <v>901</v>
      </c>
      <c r="I239" s="208">
        <v>1005</v>
      </c>
      <c r="J239" s="182">
        <v>1109</v>
      </c>
      <c r="K239" s="210">
        <v>684</v>
      </c>
      <c r="L239" s="210">
        <v>773</v>
      </c>
      <c r="M239" s="210">
        <v>948</v>
      </c>
      <c r="N239" s="210">
        <v>1217</v>
      </c>
      <c r="O239" s="210">
        <v>1338</v>
      </c>
      <c r="P239" s="182">
        <v>1457</v>
      </c>
    </row>
    <row r="240" spans="1:16">
      <c r="A240" t="s">
        <v>272</v>
      </c>
      <c r="B240" t="s">
        <v>964</v>
      </c>
      <c r="C240" t="s">
        <v>272</v>
      </c>
      <c r="E240" s="208">
        <v>476</v>
      </c>
      <c r="F240" s="208">
        <v>510</v>
      </c>
      <c r="G240" s="208">
        <v>611</v>
      </c>
      <c r="H240" s="208">
        <v>706</v>
      </c>
      <c r="I240" s="208">
        <v>787</v>
      </c>
      <c r="J240" s="182">
        <v>869</v>
      </c>
      <c r="K240" s="210">
        <v>495</v>
      </c>
      <c r="L240" s="210">
        <v>569</v>
      </c>
      <c r="M240" s="210">
        <v>658</v>
      </c>
      <c r="N240" s="210">
        <v>823</v>
      </c>
      <c r="O240" s="210">
        <v>1018</v>
      </c>
      <c r="P240" s="182">
        <v>1104</v>
      </c>
    </row>
    <row r="241" spans="1:16">
      <c r="A241" t="s">
        <v>273</v>
      </c>
      <c r="B241" t="s">
        <v>967</v>
      </c>
      <c r="C241" t="s">
        <v>273</v>
      </c>
      <c r="E241" s="208">
        <v>531</v>
      </c>
      <c r="F241" s="208">
        <v>568</v>
      </c>
      <c r="G241" s="208">
        <v>682</v>
      </c>
      <c r="H241" s="208">
        <v>788</v>
      </c>
      <c r="I241" s="208">
        <v>878</v>
      </c>
      <c r="J241" s="182">
        <v>970</v>
      </c>
      <c r="K241" s="210">
        <v>584</v>
      </c>
      <c r="L241" s="210">
        <v>631</v>
      </c>
      <c r="M241" s="210">
        <v>730</v>
      </c>
      <c r="N241" s="210">
        <v>934</v>
      </c>
      <c r="O241" s="210">
        <v>1139</v>
      </c>
      <c r="P241" s="182">
        <v>1238</v>
      </c>
    </row>
    <row r="242" spans="1:16">
      <c r="A242" s="144" t="s">
        <v>63</v>
      </c>
      <c r="B242" s="144" t="s">
        <v>970</v>
      </c>
      <c r="C242" s="144" t="s">
        <v>63</v>
      </c>
      <c r="E242" s="208">
        <v>458</v>
      </c>
      <c r="F242" s="208">
        <v>491</v>
      </c>
      <c r="G242" s="208">
        <v>590</v>
      </c>
      <c r="H242" s="208">
        <v>681</v>
      </c>
      <c r="I242" s="208">
        <v>760</v>
      </c>
      <c r="J242" s="182">
        <v>838</v>
      </c>
      <c r="K242" s="210">
        <v>539</v>
      </c>
      <c r="L242" s="210">
        <v>585</v>
      </c>
      <c r="M242" s="210">
        <v>756</v>
      </c>
      <c r="N242" s="210">
        <v>909</v>
      </c>
      <c r="O242" s="210">
        <v>994</v>
      </c>
      <c r="P242" s="182">
        <v>1078</v>
      </c>
    </row>
    <row r="243" spans="1:16">
      <c r="A243" t="s">
        <v>274</v>
      </c>
      <c r="B243" t="s">
        <v>973</v>
      </c>
      <c r="C243" t="s">
        <v>274</v>
      </c>
      <c r="E243" s="208">
        <v>488</v>
      </c>
      <c r="F243" s="208">
        <v>523</v>
      </c>
      <c r="G243" s="208">
        <v>628</v>
      </c>
      <c r="H243" s="208">
        <v>725</v>
      </c>
      <c r="I243" s="208">
        <v>810</v>
      </c>
      <c r="J243" s="182">
        <v>893</v>
      </c>
      <c r="K243" s="210">
        <v>494</v>
      </c>
      <c r="L243" s="210">
        <v>578</v>
      </c>
      <c r="M243" s="210">
        <v>749</v>
      </c>
      <c r="N243" s="210">
        <v>929</v>
      </c>
      <c r="O243" s="210">
        <v>1020</v>
      </c>
      <c r="P243" s="182">
        <v>1107</v>
      </c>
    </row>
    <row r="244" spans="1:16">
      <c r="A244" t="s">
        <v>275</v>
      </c>
      <c r="B244" t="s">
        <v>976</v>
      </c>
      <c r="C244" t="s">
        <v>275</v>
      </c>
      <c r="E244" s="208">
        <v>528</v>
      </c>
      <c r="F244" s="208">
        <v>531</v>
      </c>
      <c r="G244" s="208">
        <v>707</v>
      </c>
      <c r="H244" s="208">
        <v>828</v>
      </c>
      <c r="I244" s="208">
        <v>923</v>
      </c>
      <c r="J244" s="182">
        <v>1019</v>
      </c>
      <c r="K244" s="210">
        <v>528</v>
      </c>
      <c r="L244" s="210">
        <v>531</v>
      </c>
      <c r="M244" s="210">
        <v>707</v>
      </c>
      <c r="N244" s="210">
        <v>877</v>
      </c>
      <c r="O244" s="210">
        <v>1121</v>
      </c>
      <c r="P244" s="182">
        <v>1242</v>
      </c>
    </row>
    <row r="245" spans="1:16">
      <c r="A245" s="144" t="s">
        <v>94</v>
      </c>
      <c r="B245" s="144" t="s">
        <v>978</v>
      </c>
      <c r="C245" s="144" t="s">
        <v>94</v>
      </c>
      <c r="E245" s="208">
        <v>474</v>
      </c>
      <c r="F245" s="208">
        <v>545</v>
      </c>
      <c r="G245" s="208">
        <v>653</v>
      </c>
      <c r="H245" s="208">
        <v>755</v>
      </c>
      <c r="I245" s="208">
        <v>842</v>
      </c>
      <c r="J245" s="182">
        <v>930</v>
      </c>
      <c r="K245" s="210">
        <v>474</v>
      </c>
      <c r="L245" s="210">
        <v>608</v>
      </c>
      <c r="M245" s="210">
        <v>769</v>
      </c>
      <c r="N245" s="210">
        <v>997</v>
      </c>
      <c r="O245" s="210">
        <v>1093</v>
      </c>
      <c r="P245" s="182">
        <v>1187</v>
      </c>
    </row>
    <row r="246" spans="1:16">
      <c r="A246" t="s">
        <v>276</v>
      </c>
      <c r="B246" t="s">
        <v>981</v>
      </c>
      <c r="C246" t="s">
        <v>276</v>
      </c>
      <c r="E246" s="208">
        <v>458</v>
      </c>
      <c r="F246" s="208">
        <v>491</v>
      </c>
      <c r="G246" s="208">
        <v>590</v>
      </c>
      <c r="H246" s="208">
        <v>681</v>
      </c>
      <c r="I246" s="208">
        <v>760</v>
      </c>
      <c r="J246" s="182">
        <v>838</v>
      </c>
      <c r="K246" s="210">
        <v>495</v>
      </c>
      <c r="L246" s="210">
        <v>497</v>
      </c>
      <c r="M246" s="210">
        <v>658</v>
      </c>
      <c r="N246" s="210">
        <v>909</v>
      </c>
      <c r="O246" s="210">
        <v>994</v>
      </c>
      <c r="P246" s="182">
        <v>1078</v>
      </c>
    </row>
    <row r="247" spans="1:16">
      <c r="A247" t="s">
        <v>277</v>
      </c>
      <c r="B247" t="s">
        <v>984</v>
      </c>
      <c r="C247" t="s">
        <v>277</v>
      </c>
      <c r="E247" s="208">
        <v>458</v>
      </c>
      <c r="F247" s="208">
        <v>491</v>
      </c>
      <c r="G247" s="208">
        <v>590</v>
      </c>
      <c r="H247" s="208">
        <v>681</v>
      </c>
      <c r="I247" s="208">
        <v>760</v>
      </c>
      <c r="J247" s="182">
        <v>838</v>
      </c>
      <c r="K247" s="210">
        <v>488</v>
      </c>
      <c r="L247" s="210">
        <v>492</v>
      </c>
      <c r="M247" s="210">
        <v>658</v>
      </c>
      <c r="N247" s="210">
        <v>909</v>
      </c>
      <c r="O247" s="210">
        <v>994</v>
      </c>
      <c r="P247" s="182">
        <v>1078</v>
      </c>
    </row>
    <row r="248" spans="1:16">
      <c r="A248" s="144" t="s">
        <v>29</v>
      </c>
      <c r="B248" s="144" t="s">
        <v>986</v>
      </c>
      <c r="C248" s="144" t="s">
        <v>29</v>
      </c>
      <c r="E248" s="208">
        <v>681</v>
      </c>
      <c r="F248" s="208">
        <v>730</v>
      </c>
      <c r="G248" s="208">
        <v>876</v>
      </c>
      <c r="H248" s="208">
        <v>1011</v>
      </c>
      <c r="I248" s="208">
        <v>1128</v>
      </c>
      <c r="J248" s="182">
        <v>1245</v>
      </c>
      <c r="K248" s="210">
        <v>740</v>
      </c>
      <c r="L248" s="210">
        <v>902</v>
      </c>
      <c r="M248" s="210">
        <v>1126</v>
      </c>
      <c r="N248" s="210">
        <v>1382</v>
      </c>
      <c r="O248" s="210">
        <v>1523</v>
      </c>
      <c r="P248" s="182">
        <v>1661</v>
      </c>
    </row>
    <row r="249" spans="1:16">
      <c r="A249" s="144" t="s">
        <v>82</v>
      </c>
      <c r="B249" s="144" t="s">
        <v>988</v>
      </c>
      <c r="C249" s="144" t="s">
        <v>82</v>
      </c>
      <c r="E249" s="208">
        <v>545</v>
      </c>
      <c r="F249" s="208">
        <v>583</v>
      </c>
      <c r="G249" s="208">
        <v>700</v>
      </c>
      <c r="H249" s="208">
        <v>808</v>
      </c>
      <c r="I249" s="208">
        <v>902</v>
      </c>
      <c r="J249" s="182">
        <v>996</v>
      </c>
      <c r="K249" s="210">
        <v>597</v>
      </c>
      <c r="L249" s="210">
        <v>739</v>
      </c>
      <c r="M249" s="210">
        <v>929</v>
      </c>
      <c r="N249" s="210">
        <v>1070</v>
      </c>
      <c r="O249" s="210">
        <v>1174</v>
      </c>
      <c r="P249" s="182">
        <v>1277</v>
      </c>
    </row>
    <row r="250" spans="1:16">
      <c r="A250" t="s">
        <v>278</v>
      </c>
      <c r="B250" t="s">
        <v>991</v>
      </c>
      <c r="C250" t="s">
        <v>278</v>
      </c>
      <c r="E250" s="208">
        <v>488</v>
      </c>
      <c r="F250" s="208">
        <v>492</v>
      </c>
      <c r="G250" s="208">
        <v>642</v>
      </c>
      <c r="H250" s="208">
        <v>742</v>
      </c>
      <c r="I250" s="208">
        <v>828</v>
      </c>
      <c r="J250" s="182">
        <v>914</v>
      </c>
      <c r="K250" s="210">
        <v>488</v>
      </c>
      <c r="L250" s="210">
        <v>492</v>
      </c>
      <c r="M250" s="210">
        <v>658</v>
      </c>
      <c r="N250" s="210">
        <v>817</v>
      </c>
      <c r="O250" s="210">
        <v>1044</v>
      </c>
      <c r="P250" s="182">
        <v>1165</v>
      </c>
    </row>
    <row r="251" spans="1:16">
      <c r="A251" s="144" t="s">
        <v>279</v>
      </c>
      <c r="B251" s="144" t="s">
        <v>994</v>
      </c>
      <c r="C251" s="144" t="s">
        <v>279</v>
      </c>
      <c r="E251" s="208">
        <v>556</v>
      </c>
      <c r="F251" s="208">
        <v>660</v>
      </c>
      <c r="G251" s="208">
        <v>792</v>
      </c>
      <c r="H251" s="208">
        <v>915</v>
      </c>
      <c r="I251" s="208">
        <v>1021</v>
      </c>
      <c r="J251" s="182">
        <v>1126</v>
      </c>
      <c r="K251" s="210">
        <v>556</v>
      </c>
      <c r="L251" s="210">
        <v>674</v>
      </c>
      <c r="M251" s="210">
        <v>902</v>
      </c>
      <c r="N251" s="210">
        <v>1119</v>
      </c>
      <c r="O251" s="210">
        <v>1236</v>
      </c>
      <c r="P251" s="182">
        <v>1421</v>
      </c>
    </row>
    <row r="252" spans="1:16">
      <c r="A252" t="s">
        <v>280</v>
      </c>
      <c r="B252" t="s">
        <v>997</v>
      </c>
      <c r="C252" t="s">
        <v>280</v>
      </c>
      <c r="E252" s="208">
        <v>476</v>
      </c>
      <c r="F252" s="208">
        <v>510</v>
      </c>
      <c r="G252" s="208">
        <v>611</v>
      </c>
      <c r="H252" s="208">
        <v>706</v>
      </c>
      <c r="I252" s="208">
        <v>787</v>
      </c>
      <c r="J252" s="182">
        <v>869</v>
      </c>
      <c r="K252" s="210">
        <v>528</v>
      </c>
      <c r="L252" s="210">
        <v>531</v>
      </c>
      <c r="M252" s="210">
        <v>711</v>
      </c>
      <c r="N252" s="210">
        <v>924</v>
      </c>
      <c r="O252" s="210">
        <v>1011</v>
      </c>
      <c r="P252" s="182">
        <v>1097</v>
      </c>
    </row>
    <row r="253" spans="1:16">
      <c r="A253" t="s">
        <v>281</v>
      </c>
      <c r="B253" t="s">
        <v>1000</v>
      </c>
      <c r="C253" t="s">
        <v>281</v>
      </c>
      <c r="E253" s="208">
        <v>495</v>
      </c>
      <c r="F253" s="208">
        <v>521</v>
      </c>
      <c r="G253" s="208">
        <v>658</v>
      </c>
      <c r="H253" s="208">
        <v>760</v>
      </c>
      <c r="I253" s="208">
        <v>848</v>
      </c>
      <c r="J253" s="182">
        <v>936</v>
      </c>
      <c r="K253" s="210">
        <v>495</v>
      </c>
      <c r="L253" s="210">
        <v>521</v>
      </c>
      <c r="M253" s="210">
        <v>658</v>
      </c>
      <c r="N253" s="210">
        <v>817</v>
      </c>
      <c r="O253" s="210">
        <v>1044</v>
      </c>
      <c r="P253" s="182">
        <v>1201</v>
      </c>
    </row>
    <row r="254" spans="1:16">
      <c r="A254" t="s">
        <v>282</v>
      </c>
      <c r="B254" t="s">
        <v>1003</v>
      </c>
      <c r="C254" t="s">
        <v>282</v>
      </c>
      <c r="E254" s="208">
        <v>512</v>
      </c>
      <c r="F254" s="208">
        <v>516</v>
      </c>
      <c r="G254" s="208">
        <v>671</v>
      </c>
      <c r="H254" s="208">
        <v>775</v>
      </c>
      <c r="I254" s="208">
        <v>865</v>
      </c>
      <c r="J254" s="182">
        <v>954</v>
      </c>
      <c r="K254" s="210">
        <v>512</v>
      </c>
      <c r="L254" s="210">
        <v>516</v>
      </c>
      <c r="M254" s="210">
        <v>690</v>
      </c>
      <c r="N254" s="210">
        <v>856</v>
      </c>
      <c r="O254" s="210">
        <v>946</v>
      </c>
      <c r="P254" s="182">
        <v>1088</v>
      </c>
    </row>
    <row r="255" spans="1:16">
      <c r="A255" t="s">
        <v>283</v>
      </c>
      <c r="B255" t="s">
        <v>1006</v>
      </c>
      <c r="C255" t="s">
        <v>283</v>
      </c>
      <c r="E255" s="208">
        <v>458</v>
      </c>
      <c r="F255" s="208">
        <v>491</v>
      </c>
      <c r="G255" s="208">
        <v>590</v>
      </c>
      <c r="H255" s="208">
        <v>681</v>
      </c>
      <c r="I255" s="208">
        <v>760</v>
      </c>
      <c r="J255" s="182">
        <v>838</v>
      </c>
      <c r="K255" s="210">
        <v>495</v>
      </c>
      <c r="L255" s="210">
        <v>521</v>
      </c>
      <c r="M255" s="210">
        <v>658</v>
      </c>
      <c r="N255" s="210">
        <v>909</v>
      </c>
      <c r="O255" s="210">
        <v>994</v>
      </c>
      <c r="P255" s="182">
        <v>1078</v>
      </c>
    </row>
    <row r="256" spans="1:16">
      <c r="A256" t="s">
        <v>284</v>
      </c>
      <c r="B256" t="s">
        <v>1009</v>
      </c>
      <c r="C256" t="s">
        <v>284</v>
      </c>
      <c r="E256" s="208">
        <v>442</v>
      </c>
      <c r="F256" s="208">
        <v>491</v>
      </c>
      <c r="G256" s="208">
        <v>590</v>
      </c>
      <c r="H256" s="208">
        <v>681</v>
      </c>
      <c r="I256" s="208">
        <v>760</v>
      </c>
      <c r="J256" s="182">
        <v>838</v>
      </c>
      <c r="K256" s="210">
        <v>442</v>
      </c>
      <c r="L256" s="210">
        <v>554</v>
      </c>
      <c r="M256" s="210">
        <v>658</v>
      </c>
      <c r="N256" s="210">
        <v>817</v>
      </c>
      <c r="O256" s="210">
        <v>902</v>
      </c>
      <c r="P256" s="182">
        <v>1037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52">
        <v>490</v>
      </c>
      <c r="F3" s="52">
        <v>525</v>
      </c>
      <c r="G3" s="52">
        <v>630</v>
      </c>
      <c r="H3" s="52">
        <v>728</v>
      </c>
      <c r="I3" s="52">
        <v>812</v>
      </c>
      <c r="J3" s="182">
        <v>896</v>
      </c>
      <c r="K3" s="208">
        <v>550</v>
      </c>
      <c r="L3" s="208">
        <v>613</v>
      </c>
      <c r="M3" s="208">
        <v>723</v>
      </c>
      <c r="N3" s="208">
        <v>949</v>
      </c>
      <c r="O3" s="208">
        <v>1043</v>
      </c>
      <c r="P3" s="182">
        <v>1131</v>
      </c>
    </row>
    <row r="4" spans="1:16">
      <c r="A4" t="s">
        <v>96</v>
      </c>
      <c r="B4" t="s">
        <v>293</v>
      </c>
      <c r="C4" t="s">
        <v>96</v>
      </c>
      <c r="E4" s="52">
        <v>596</v>
      </c>
      <c r="F4" s="52">
        <v>638</v>
      </c>
      <c r="G4" s="52">
        <v>766</v>
      </c>
      <c r="H4" s="52">
        <v>885</v>
      </c>
      <c r="I4" s="52">
        <v>987</v>
      </c>
      <c r="J4" s="182">
        <v>1090</v>
      </c>
      <c r="K4" s="208">
        <v>754</v>
      </c>
      <c r="L4" s="208">
        <v>759</v>
      </c>
      <c r="M4" s="208">
        <v>973</v>
      </c>
      <c r="N4" s="208">
        <v>1115</v>
      </c>
      <c r="O4" s="208">
        <v>1225</v>
      </c>
      <c r="P4" s="182">
        <v>1333</v>
      </c>
    </row>
    <row r="5" spans="1:16">
      <c r="A5" t="s">
        <v>97</v>
      </c>
      <c r="B5" t="s">
        <v>296</v>
      </c>
      <c r="C5" t="s">
        <v>97</v>
      </c>
      <c r="E5" s="52">
        <v>475</v>
      </c>
      <c r="F5" s="52">
        <v>508</v>
      </c>
      <c r="G5" s="52">
        <v>610</v>
      </c>
      <c r="H5" s="52">
        <v>705</v>
      </c>
      <c r="I5" s="52">
        <v>786</v>
      </c>
      <c r="J5" s="182">
        <v>868</v>
      </c>
      <c r="K5" s="208">
        <v>659</v>
      </c>
      <c r="L5" s="208">
        <v>693</v>
      </c>
      <c r="M5" s="208">
        <v>799</v>
      </c>
      <c r="N5" s="208">
        <v>974</v>
      </c>
      <c r="O5" s="208">
        <v>1066</v>
      </c>
      <c r="P5" s="182">
        <v>1158</v>
      </c>
    </row>
    <row r="6" spans="1:16">
      <c r="A6" s="144" t="s">
        <v>98</v>
      </c>
      <c r="B6" s="144" t="s">
        <v>299</v>
      </c>
      <c r="C6" s="144" t="s">
        <v>98</v>
      </c>
      <c r="E6" s="52">
        <v>502</v>
      </c>
      <c r="F6" s="52">
        <v>538</v>
      </c>
      <c r="G6" s="52">
        <v>646</v>
      </c>
      <c r="H6" s="52">
        <v>746</v>
      </c>
      <c r="I6" s="52">
        <v>832</v>
      </c>
      <c r="J6" s="182">
        <v>918</v>
      </c>
      <c r="K6" s="208">
        <v>622</v>
      </c>
      <c r="L6" s="208">
        <v>722</v>
      </c>
      <c r="M6" s="208">
        <v>833</v>
      </c>
      <c r="N6" s="208">
        <v>997</v>
      </c>
      <c r="O6" s="208">
        <v>1093</v>
      </c>
      <c r="P6" s="182">
        <v>1187</v>
      </c>
    </row>
    <row r="7" spans="1:16">
      <c r="A7" s="144" t="s">
        <v>92</v>
      </c>
      <c r="B7" s="144" t="s">
        <v>303</v>
      </c>
      <c r="C7" s="144" t="s">
        <v>92</v>
      </c>
      <c r="E7" s="52">
        <v>483</v>
      </c>
      <c r="F7" s="52">
        <v>550</v>
      </c>
      <c r="G7" s="52">
        <v>661</v>
      </c>
      <c r="H7" s="52">
        <v>763</v>
      </c>
      <c r="I7" s="52">
        <v>851</v>
      </c>
      <c r="J7" s="182">
        <v>939</v>
      </c>
      <c r="K7" s="208">
        <v>483</v>
      </c>
      <c r="L7" s="208">
        <v>601</v>
      </c>
      <c r="M7" s="208">
        <v>761</v>
      </c>
      <c r="N7" s="208">
        <v>1063</v>
      </c>
      <c r="O7" s="208">
        <v>1173</v>
      </c>
      <c r="P7" s="182">
        <v>1276</v>
      </c>
    </row>
    <row r="8" spans="1:16">
      <c r="A8" s="144" t="s">
        <v>21</v>
      </c>
      <c r="B8" s="144" t="s">
        <v>306</v>
      </c>
      <c r="C8" s="144" t="s">
        <v>21</v>
      </c>
      <c r="E8" s="52">
        <v>525</v>
      </c>
      <c r="F8" s="52">
        <v>613</v>
      </c>
      <c r="G8" s="52">
        <v>735</v>
      </c>
      <c r="H8" s="52">
        <v>849</v>
      </c>
      <c r="I8" s="52">
        <v>947</v>
      </c>
      <c r="J8" s="182">
        <v>1045</v>
      </c>
      <c r="K8" s="208">
        <v>525</v>
      </c>
      <c r="L8" s="208">
        <v>632</v>
      </c>
      <c r="M8" s="208">
        <v>828</v>
      </c>
      <c r="N8" s="208">
        <v>1088</v>
      </c>
      <c r="O8" s="208">
        <v>1231</v>
      </c>
      <c r="P8" s="182">
        <v>1340</v>
      </c>
    </row>
    <row r="9" spans="1:16">
      <c r="A9" s="144" t="s">
        <v>99</v>
      </c>
      <c r="B9" s="144" t="s">
        <v>309</v>
      </c>
      <c r="C9" s="144" t="s">
        <v>99</v>
      </c>
      <c r="E9" s="52">
        <v>506</v>
      </c>
      <c r="F9" s="52">
        <v>542</v>
      </c>
      <c r="G9" s="52">
        <v>651</v>
      </c>
      <c r="H9" s="52">
        <v>751</v>
      </c>
      <c r="I9" s="52">
        <v>838</v>
      </c>
      <c r="J9" s="182">
        <v>925</v>
      </c>
      <c r="K9" s="208">
        <v>510</v>
      </c>
      <c r="L9" s="208">
        <v>594</v>
      </c>
      <c r="M9" s="208">
        <v>789</v>
      </c>
      <c r="N9" s="208">
        <v>1024</v>
      </c>
      <c r="O9" s="208">
        <v>1123</v>
      </c>
      <c r="P9" s="182">
        <v>1220</v>
      </c>
    </row>
    <row r="10" spans="1:16">
      <c r="A10" s="144" t="s">
        <v>100</v>
      </c>
      <c r="B10" s="144" t="s">
        <v>312</v>
      </c>
      <c r="C10" s="144" t="s">
        <v>100</v>
      </c>
      <c r="E10" s="52">
        <v>611</v>
      </c>
      <c r="F10" s="52">
        <v>655</v>
      </c>
      <c r="G10" s="52">
        <v>786</v>
      </c>
      <c r="H10" s="52">
        <v>907</v>
      </c>
      <c r="I10" s="52">
        <v>1012</v>
      </c>
      <c r="J10" s="182">
        <v>1117</v>
      </c>
      <c r="K10" s="208">
        <v>630</v>
      </c>
      <c r="L10" s="208">
        <v>663</v>
      </c>
      <c r="M10" s="208">
        <v>877</v>
      </c>
      <c r="N10" s="208">
        <v>1112</v>
      </c>
      <c r="O10" s="208">
        <v>1314</v>
      </c>
      <c r="P10" s="182">
        <v>1431</v>
      </c>
    </row>
    <row r="11" spans="1:16">
      <c r="A11" t="s">
        <v>101</v>
      </c>
      <c r="B11" t="s">
        <v>315</v>
      </c>
      <c r="C11" t="s">
        <v>101</v>
      </c>
      <c r="E11" s="52">
        <v>477</v>
      </c>
      <c r="F11" s="52">
        <v>511</v>
      </c>
      <c r="G11" s="52">
        <v>613</v>
      </c>
      <c r="H11" s="52">
        <v>708</v>
      </c>
      <c r="I11" s="52">
        <v>791</v>
      </c>
      <c r="J11" s="182">
        <v>872</v>
      </c>
      <c r="K11" s="208">
        <v>518</v>
      </c>
      <c r="L11" s="208">
        <v>538</v>
      </c>
      <c r="M11" s="208">
        <v>681</v>
      </c>
      <c r="N11" s="208">
        <v>960</v>
      </c>
      <c r="O11" s="208">
        <v>1051</v>
      </c>
      <c r="P11" s="182">
        <v>1141</v>
      </c>
    </row>
    <row r="12" spans="1:16">
      <c r="A12" s="144" t="s">
        <v>78</v>
      </c>
      <c r="B12" s="144" t="s">
        <v>318</v>
      </c>
      <c r="C12" s="144" t="s">
        <v>78</v>
      </c>
      <c r="E12" s="52">
        <v>556</v>
      </c>
      <c r="F12" s="52">
        <v>595</v>
      </c>
      <c r="G12" s="52">
        <v>715</v>
      </c>
      <c r="H12" s="52">
        <v>825</v>
      </c>
      <c r="I12" s="52">
        <v>921</v>
      </c>
      <c r="J12" s="182">
        <v>1016</v>
      </c>
      <c r="K12" s="208">
        <v>623</v>
      </c>
      <c r="L12" s="208">
        <v>768</v>
      </c>
      <c r="M12" s="208">
        <v>964</v>
      </c>
      <c r="N12" s="208">
        <v>1147</v>
      </c>
      <c r="O12" s="208">
        <v>1260</v>
      </c>
      <c r="P12" s="182">
        <v>1371</v>
      </c>
    </row>
    <row r="13" spans="1:16">
      <c r="A13" s="144" t="s">
        <v>25</v>
      </c>
      <c r="B13" s="144" t="s">
        <v>321</v>
      </c>
      <c r="C13" s="144" t="s">
        <v>25</v>
      </c>
      <c r="E13" s="52">
        <v>712</v>
      </c>
      <c r="F13" s="52">
        <v>763</v>
      </c>
      <c r="G13" s="52">
        <v>916</v>
      </c>
      <c r="H13" s="52">
        <v>1058</v>
      </c>
      <c r="I13" s="52">
        <v>1181</v>
      </c>
      <c r="J13" s="182">
        <v>1303</v>
      </c>
      <c r="K13" s="208">
        <v>799</v>
      </c>
      <c r="L13" s="208">
        <v>968</v>
      </c>
      <c r="M13" s="208">
        <v>1195</v>
      </c>
      <c r="N13" s="208">
        <v>1481</v>
      </c>
      <c r="O13" s="208">
        <v>1633</v>
      </c>
      <c r="P13" s="182">
        <v>1782</v>
      </c>
    </row>
    <row r="14" spans="1:16">
      <c r="A14" t="s">
        <v>102</v>
      </c>
      <c r="B14" t="s">
        <v>324</v>
      </c>
      <c r="C14" t="s">
        <v>102</v>
      </c>
      <c r="E14" s="52">
        <v>509</v>
      </c>
      <c r="F14" s="52">
        <v>512</v>
      </c>
      <c r="G14" s="52">
        <v>656</v>
      </c>
      <c r="H14" s="52">
        <v>758</v>
      </c>
      <c r="I14" s="52">
        <v>846</v>
      </c>
      <c r="J14" s="182">
        <v>933</v>
      </c>
      <c r="K14" s="208">
        <v>509</v>
      </c>
      <c r="L14" s="208">
        <v>512</v>
      </c>
      <c r="M14" s="208">
        <v>681</v>
      </c>
      <c r="N14" s="208">
        <v>852</v>
      </c>
      <c r="O14" s="208">
        <v>1079</v>
      </c>
      <c r="P14" s="182">
        <v>1196</v>
      </c>
    </row>
    <row r="15" spans="1:16">
      <c r="A15" t="s">
        <v>103</v>
      </c>
      <c r="B15" t="s">
        <v>327</v>
      </c>
      <c r="C15" t="s">
        <v>103</v>
      </c>
      <c r="E15" s="52">
        <v>475</v>
      </c>
      <c r="F15" s="52">
        <v>508</v>
      </c>
      <c r="G15" s="52">
        <v>610</v>
      </c>
      <c r="H15" s="52">
        <v>705</v>
      </c>
      <c r="I15" s="52">
        <v>786</v>
      </c>
      <c r="J15" s="182">
        <v>868</v>
      </c>
      <c r="K15" s="208">
        <v>650</v>
      </c>
      <c r="L15" s="208">
        <v>655</v>
      </c>
      <c r="M15" s="208">
        <v>828</v>
      </c>
      <c r="N15" s="208">
        <v>974</v>
      </c>
      <c r="O15" s="208">
        <v>1066</v>
      </c>
      <c r="P15" s="182">
        <v>1158</v>
      </c>
    </row>
    <row r="16" spans="1:16">
      <c r="A16" s="144" t="s">
        <v>60</v>
      </c>
      <c r="B16" s="144" t="s">
        <v>330</v>
      </c>
      <c r="C16" s="144" t="s">
        <v>60</v>
      </c>
      <c r="E16" s="52">
        <v>521</v>
      </c>
      <c r="F16" s="52">
        <v>558</v>
      </c>
      <c r="G16" s="52">
        <v>670</v>
      </c>
      <c r="H16" s="52">
        <v>773</v>
      </c>
      <c r="I16" s="52">
        <v>863</v>
      </c>
      <c r="J16" s="182">
        <v>952</v>
      </c>
      <c r="K16" s="208">
        <v>590</v>
      </c>
      <c r="L16" s="208">
        <v>594</v>
      </c>
      <c r="M16" s="208">
        <v>789</v>
      </c>
      <c r="N16" s="208">
        <v>1073</v>
      </c>
      <c r="O16" s="208">
        <v>1178</v>
      </c>
      <c r="P16" s="182">
        <v>1281</v>
      </c>
    </row>
    <row r="17" spans="1:16">
      <c r="A17" s="144" t="s">
        <v>79</v>
      </c>
      <c r="B17" s="144" t="s">
        <v>332</v>
      </c>
      <c r="C17" s="144" t="s">
        <v>79</v>
      </c>
      <c r="E17" s="52">
        <v>556</v>
      </c>
      <c r="F17" s="52">
        <v>595</v>
      </c>
      <c r="G17" s="52">
        <v>715</v>
      </c>
      <c r="H17" s="52">
        <v>825</v>
      </c>
      <c r="I17" s="52">
        <v>921</v>
      </c>
      <c r="J17" s="182">
        <v>1016</v>
      </c>
      <c r="K17" s="208">
        <v>623</v>
      </c>
      <c r="L17" s="208">
        <v>768</v>
      </c>
      <c r="M17" s="208">
        <v>964</v>
      </c>
      <c r="N17" s="208">
        <v>1147</v>
      </c>
      <c r="O17" s="208">
        <v>1260</v>
      </c>
      <c r="P17" s="182">
        <v>1371</v>
      </c>
    </row>
    <row r="18" spans="1:16">
      <c r="A18" t="s">
        <v>104</v>
      </c>
      <c r="B18" t="s">
        <v>335</v>
      </c>
      <c r="C18" t="s">
        <v>104</v>
      </c>
      <c r="E18" s="52">
        <v>657</v>
      </c>
      <c r="F18" s="52">
        <v>661</v>
      </c>
      <c r="G18" s="52">
        <v>847</v>
      </c>
      <c r="H18" s="52">
        <v>979</v>
      </c>
      <c r="I18" s="52">
        <v>1092</v>
      </c>
      <c r="J18" s="182">
        <v>1205</v>
      </c>
      <c r="K18" s="208">
        <v>657</v>
      </c>
      <c r="L18" s="208">
        <v>661</v>
      </c>
      <c r="M18" s="208">
        <v>879</v>
      </c>
      <c r="N18" s="208">
        <v>1213</v>
      </c>
      <c r="O18" s="208">
        <v>1444</v>
      </c>
      <c r="P18" s="182">
        <v>1575</v>
      </c>
    </row>
    <row r="19" spans="1:16">
      <c r="A19" t="s">
        <v>105</v>
      </c>
      <c r="B19" t="s">
        <v>338</v>
      </c>
      <c r="C19" t="s">
        <v>105</v>
      </c>
      <c r="E19" s="52">
        <v>563</v>
      </c>
      <c r="F19" s="52">
        <v>584</v>
      </c>
      <c r="G19" s="52">
        <v>739</v>
      </c>
      <c r="H19" s="52">
        <v>870</v>
      </c>
      <c r="I19" s="52">
        <v>971</v>
      </c>
      <c r="J19" s="182">
        <v>1071</v>
      </c>
      <c r="K19" s="208">
        <v>563</v>
      </c>
      <c r="L19" s="208">
        <v>584</v>
      </c>
      <c r="M19" s="208">
        <v>739</v>
      </c>
      <c r="N19" s="208">
        <v>975</v>
      </c>
      <c r="O19" s="208">
        <v>1171</v>
      </c>
      <c r="P19" s="182">
        <v>1312</v>
      </c>
    </row>
    <row r="20" spans="1:16">
      <c r="A20" t="s">
        <v>106</v>
      </c>
      <c r="B20" t="s">
        <v>341</v>
      </c>
      <c r="C20" t="s">
        <v>106</v>
      </c>
      <c r="E20" s="52">
        <v>508</v>
      </c>
      <c r="F20" s="52">
        <v>541</v>
      </c>
      <c r="G20" s="52">
        <v>653</v>
      </c>
      <c r="H20" s="52">
        <v>755</v>
      </c>
      <c r="I20" s="52">
        <v>842</v>
      </c>
      <c r="J20" s="182">
        <v>930</v>
      </c>
      <c r="K20" s="208">
        <v>536</v>
      </c>
      <c r="L20" s="208">
        <v>541</v>
      </c>
      <c r="M20" s="208">
        <v>704</v>
      </c>
      <c r="N20" s="208">
        <v>881</v>
      </c>
      <c r="O20" s="208">
        <v>970</v>
      </c>
      <c r="P20" s="182">
        <v>1116</v>
      </c>
    </row>
    <row r="21" spans="1:16">
      <c r="A21" s="144" t="s">
        <v>84</v>
      </c>
      <c r="B21" s="144" t="s">
        <v>344</v>
      </c>
      <c r="C21" s="144" t="s">
        <v>84</v>
      </c>
      <c r="E21" s="52">
        <v>476</v>
      </c>
      <c r="F21" s="52">
        <v>510</v>
      </c>
      <c r="G21" s="52">
        <v>612</v>
      </c>
      <c r="H21" s="52">
        <v>707</v>
      </c>
      <c r="I21" s="52">
        <v>790</v>
      </c>
      <c r="J21" s="182">
        <v>871</v>
      </c>
      <c r="K21" s="208">
        <v>502</v>
      </c>
      <c r="L21" s="208">
        <v>573</v>
      </c>
      <c r="M21" s="208">
        <v>720</v>
      </c>
      <c r="N21" s="208">
        <v>920</v>
      </c>
      <c r="O21" s="208">
        <v>1012</v>
      </c>
      <c r="P21" s="182">
        <v>1151</v>
      </c>
    </row>
    <row r="22" spans="1:16">
      <c r="A22" s="144" t="s">
        <v>107</v>
      </c>
      <c r="B22" s="144" t="s">
        <v>347</v>
      </c>
      <c r="C22" s="144" t="s">
        <v>107</v>
      </c>
      <c r="E22" s="52">
        <v>750</v>
      </c>
      <c r="F22" s="52">
        <v>803</v>
      </c>
      <c r="G22" s="52">
        <v>963</v>
      </c>
      <c r="H22" s="52">
        <v>1113</v>
      </c>
      <c r="I22" s="52">
        <v>1241</v>
      </c>
      <c r="J22" s="182">
        <v>1370</v>
      </c>
      <c r="K22" s="208">
        <v>762</v>
      </c>
      <c r="L22" s="208">
        <v>824</v>
      </c>
      <c r="M22" s="208">
        <v>974</v>
      </c>
      <c r="N22" s="208">
        <v>1283</v>
      </c>
      <c r="O22" s="208">
        <v>1641</v>
      </c>
      <c r="P22" s="182">
        <v>1792</v>
      </c>
    </row>
    <row r="23" spans="1:16">
      <c r="A23" s="144" t="s">
        <v>34</v>
      </c>
      <c r="B23" s="144" t="s">
        <v>350</v>
      </c>
      <c r="C23" s="144" t="s">
        <v>34</v>
      </c>
      <c r="E23" s="52">
        <v>533</v>
      </c>
      <c r="F23" s="52">
        <v>571</v>
      </c>
      <c r="G23" s="52">
        <v>686</v>
      </c>
      <c r="H23" s="52">
        <v>791</v>
      </c>
      <c r="I23" s="52">
        <v>883</v>
      </c>
      <c r="J23" s="182">
        <v>975</v>
      </c>
      <c r="K23" s="208">
        <v>624</v>
      </c>
      <c r="L23" s="208">
        <v>699</v>
      </c>
      <c r="M23" s="208">
        <v>845</v>
      </c>
      <c r="N23" s="208">
        <v>1047</v>
      </c>
      <c r="O23" s="208">
        <v>1148</v>
      </c>
      <c r="P23" s="182">
        <v>1248</v>
      </c>
    </row>
    <row r="24" spans="1:16">
      <c r="A24" t="s">
        <v>108</v>
      </c>
      <c r="B24" t="s">
        <v>353</v>
      </c>
      <c r="C24" t="s">
        <v>108</v>
      </c>
      <c r="E24" s="52">
        <v>522</v>
      </c>
      <c r="F24" s="52">
        <v>559</v>
      </c>
      <c r="G24" s="52">
        <v>671</v>
      </c>
      <c r="H24" s="52">
        <v>775</v>
      </c>
      <c r="I24" s="52">
        <v>865</v>
      </c>
      <c r="J24" s="182">
        <v>954</v>
      </c>
      <c r="K24" s="208">
        <v>581</v>
      </c>
      <c r="L24" s="208">
        <v>585</v>
      </c>
      <c r="M24" s="208">
        <v>778</v>
      </c>
      <c r="N24" s="208">
        <v>973</v>
      </c>
      <c r="O24" s="208">
        <v>1123</v>
      </c>
      <c r="P24" s="182">
        <v>1220</v>
      </c>
    </row>
    <row r="25" spans="1:16">
      <c r="A25" t="s">
        <v>109</v>
      </c>
      <c r="B25" t="s">
        <v>356</v>
      </c>
      <c r="C25" t="s">
        <v>109</v>
      </c>
      <c r="E25" s="52">
        <v>475</v>
      </c>
      <c r="F25" s="52">
        <v>508</v>
      </c>
      <c r="G25" s="52">
        <v>610</v>
      </c>
      <c r="H25" s="52">
        <v>705</v>
      </c>
      <c r="I25" s="52">
        <v>786</v>
      </c>
      <c r="J25" s="182">
        <v>868</v>
      </c>
      <c r="K25" s="208">
        <v>518</v>
      </c>
      <c r="L25" s="208">
        <v>538</v>
      </c>
      <c r="M25" s="208">
        <v>681</v>
      </c>
      <c r="N25" s="208">
        <v>861</v>
      </c>
      <c r="O25" s="208">
        <v>1066</v>
      </c>
      <c r="P25" s="182">
        <v>1158</v>
      </c>
    </row>
    <row r="26" spans="1:16">
      <c r="A26" t="s">
        <v>110</v>
      </c>
      <c r="B26" t="s">
        <v>359</v>
      </c>
      <c r="C26" t="s">
        <v>110</v>
      </c>
      <c r="E26" s="52">
        <v>475</v>
      </c>
      <c r="F26" s="52">
        <v>508</v>
      </c>
      <c r="G26" s="52">
        <v>610</v>
      </c>
      <c r="H26" s="52">
        <v>705</v>
      </c>
      <c r="I26" s="52">
        <v>786</v>
      </c>
      <c r="J26" s="182">
        <v>868</v>
      </c>
      <c r="K26" s="208">
        <v>518</v>
      </c>
      <c r="L26" s="208">
        <v>538</v>
      </c>
      <c r="M26" s="208">
        <v>681</v>
      </c>
      <c r="N26" s="208">
        <v>888</v>
      </c>
      <c r="O26" s="208">
        <v>1066</v>
      </c>
      <c r="P26" s="182">
        <v>1158</v>
      </c>
    </row>
    <row r="27" spans="1:16">
      <c r="A27" t="s">
        <v>111</v>
      </c>
      <c r="B27" t="s">
        <v>362</v>
      </c>
      <c r="C27" t="s">
        <v>111</v>
      </c>
      <c r="E27" s="52">
        <v>469</v>
      </c>
      <c r="F27" s="52">
        <v>508</v>
      </c>
      <c r="G27" s="52">
        <v>610</v>
      </c>
      <c r="H27" s="52">
        <v>705</v>
      </c>
      <c r="I27" s="52">
        <v>786</v>
      </c>
      <c r="J27" s="182">
        <v>868</v>
      </c>
      <c r="K27" s="208">
        <v>469</v>
      </c>
      <c r="L27" s="208">
        <v>594</v>
      </c>
      <c r="M27" s="208">
        <v>714</v>
      </c>
      <c r="N27" s="208">
        <v>981</v>
      </c>
      <c r="O27" s="208">
        <v>1090</v>
      </c>
      <c r="P27" s="182">
        <v>1184</v>
      </c>
    </row>
    <row r="28" spans="1:16">
      <c r="A28" s="144" t="s">
        <v>35</v>
      </c>
      <c r="B28" s="144" t="s">
        <v>364</v>
      </c>
      <c r="C28" s="144" t="s">
        <v>35</v>
      </c>
      <c r="E28" s="52">
        <v>533</v>
      </c>
      <c r="F28" s="52">
        <v>571</v>
      </c>
      <c r="G28" s="52">
        <v>686</v>
      </c>
      <c r="H28" s="52">
        <v>791</v>
      </c>
      <c r="I28" s="52">
        <v>883</v>
      </c>
      <c r="J28" s="182">
        <v>975</v>
      </c>
      <c r="K28" s="208">
        <v>624</v>
      </c>
      <c r="L28" s="208">
        <v>699</v>
      </c>
      <c r="M28" s="208">
        <v>845</v>
      </c>
      <c r="N28" s="208">
        <v>1047</v>
      </c>
      <c r="O28" s="208">
        <v>1148</v>
      </c>
      <c r="P28" s="182">
        <v>1248</v>
      </c>
    </row>
    <row r="29" spans="1:16">
      <c r="A29" t="s">
        <v>112</v>
      </c>
      <c r="B29" t="s">
        <v>367</v>
      </c>
      <c r="C29" t="s">
        <v>112</v>
      </c>
      <c r="E29" s="52">
        <v>541</v>
      </c>
      <c r="F29" s="52">
        <v>580</v>
      </c>
      <c r="G29" s="52">
        <v>696</v>
      </c>
      <c r="H29" s="52">
        <v>803</v>
      </c>
      <c r="I29" s="52">
        <v>896</v>
      </c>
      <c r="J29" s="182">
        <v>989</v>
      </c>
      <c r="K29" s="208">
        <v>654</v>
      </c>
      <c r="L29" s="208">
        <v>685</v>
      </c>
      <c r="M29" s="208">
        <v>810</v>
      </c>
      <c r="N29" s="208">
        <v>1047</v>
      </c>
      <c r="O29" s="208">
        <v>1148</v>
      </c>
      <c r="P29" s="182">
        <v>1248</v>
      </c>
    </row>
    <row r="30" spans="1:16">
      <c r="A30" s="144" t="s">
        <v>26</v>
      </c>
      <c r="B30" s="144" t="s">
        <v>369</v>
      </c>
      <c r="C30" s="144" t="s">
        <v>26</v>
      </c>
      <c r="E30" s="52">
        <v>712</v>
      </c>
      <c r="F30" s="52">
        <v>763</v>
      </c>
      <c r="G30" s="52">
        <v>916</v>
      </c>
      <c r="H30" s="52">
        <v>1058</v>
      </c>
      <c r="I30" s="52">
        <v>1181</v>
      </c>
      <c r="J30" s="182">
        <v>1303</v>
      </c>
      <c r="K30" s="208">
        <v>799</v>
      </c>
      <c r="L30" s="208">
        <v>968</v>
      </c>
      <c r="M30" s="208">
        <v>1195</v>
      </c>
      <c r="N30" s="208">
        <v>1481</v>
      </c>
      <c r="O30" s="208">
        <v>1633</v>
      </c>
      <c r="P30" s="182">
        <v>1782</v>
      </c>
    </row>
    <row r="31" spans="1:16">
      <c r="A31" s="144" t="s">
        <v>113</v>
      </c>
      <c r="B31" s="144" t="s">
        <v>372</v>
      </c>
      <c r="C31" s="144" t="s">
        <v>113</v>
      </c>
      <c r="E31" s="52">
        <v>520</v>
      </c>
      <c r="F31" s="52">
        <v>556</v>
      </c>
      <c r="G31" s="52">
        <v>667</v>
      </c>
      <c r="H31" s="52">
        <v>771</v>
      </c>
      <c r="I31" s="52">
        <v>860</v>
      </c>
      <c r="J31" s="182">
        <v>949</v>
      </c>
      <c r="K31" s="208">
        <v>649</v>
      </c>
      <c r="L31" s="208">
        <v>712</v>
      </c>
      <c r="M31" s="208">
        <v>852</v>
      </c>
      <c r="N31" s="208">
        <v>1066</v>
      </c>
      <c r="O31" s="208">
        <v>1188</v>
      </c>
      <c r="P31" s="182">
        <v>1291</v>
      </c>
    </row>
    <row r="32" spans="1:16">
      <c r="A32" s="144" t="s">
        <v>12</v>
      </c>
      <c r="B32" s="144" t="s">
        <v>375</v>
      </c>
      <c r="C32" s="144" t="s">
        <v>12</v>
      </c>
      <c r="E32" s="52">
        <v>507</v>
      </c>
      <c r="F32" s="52">
        <v>543</v>
      </c>
      <c r="G32" s="52">
        <v>652</v>
      </c>
      <c r="H32" s="52">
        <v>754</v>
      </c>
      <c r="I32" s="52">
        <v>841</v>
      </c>
      <c r="J32" s="182">
        <v>928</v>
      </c>
      <c r="K32" s="208">
        <v>566</v>
      </c>
      <c r="L32" s="208">
        <v>617</v>
      </c>
      <c r="M32" s="208">
        <v>820</v>
      </c>
      <c r="N32" s="208">
        <v>1022</v>
      </c>
      <c r="O32" s="208">
        <v>1120</v>
      </c>
      <c r="P32" s="182">
        <v>1217</v>
      </c>
    </row>
    <row r="33" spans="1:16">
      <c r="A33" s="144" t="s">
        <v>33</v>
      </c>
      <c r="B33" s="144" t="s">
        <v>378</v>
      </c>
      <c r="C33" s="144" t="s">
        <v>33</v>
      </c>
      <c r="E33" s="52">
        <v>475</v>
      </c>
      <c r="F33" s="52">
        <v>508</v>
      </c>
      <c r="G33" s="52">
        <v>610</v>
      </c>
      <c r="H33" s="52">
        <v>705</v>
      </c>
      <c r="I33" s="52">
        <v>786</v>
      </c>
      <c r="J33" s="182">
        <v>868</v>
      </c>
      <c r="K33" s="208">
        <v>529</v>
      </c>
      <c r="L33" s="208">
        <v>536</v>
      </c>
      <c r="M33" s="208">
        <v>695</v>
      </c>
      <c r="N33" s="208">
        <v>917</v>
      </c>
      <c r="O33" s="208">
        <v>1066</v>
      </c>
      <c r="P33" s="182">
        <v>1158</v>
      </c>
    </row>
    <row r="34" spans="1:16">
      <c r="A34" t="s">
        <v>114</v>
      </c>
      <c r="B34" t="s">
        <v>381</v>
      </c>
      <c r="C34" t="s">
        <v>114</v>
      </c>
      <c r="E34" s="52">
        <v>475</v>
      </c>
      <c r="F34" s="52">
        <v>508</v>
      </c>
      <c r="G34" s="52">
        <v>610</v>
      </c>
      <c r="H34" s="52">
        <v>705</v>
      </c>
      <c r="I34" s="52">
        <v>786</v>
      </c>
      <c r="J34" s="182">
        <v>868</v>
      </c>
      <c r="K34" s="208">
        <v>495</v>
      </c>
      <c r="L34" s="208">
        <v>593</v>
      </c>
      <c r="M34" s="208">
        <v>684</v>
      </c>
      <c r="N34" s="208">
        <v>974</v>
      </c>
      <c r="O34" s="208">
        <v>1066</v>
      </c>
      <c r="P34" s="182">
        <v>1158</v>
      </c>
    </row>
    <row r="35" spans="1:16">
      <c r="A35" s="144" t="s">
        <v>22</v>
      </c>
      <c r="B35" s="144" t="s">
        <v>383</v>
      </c>
      <c r="C35" s="144" t="s">
        <v>22</v>
      </c>
      <c r="E35" s="52">
        <v>525</v>
      </c>
      <c r="F35" s="52">
        <v>613</v>
      </c>
      <c r="G35" s="52">
        <v>735</v>
      </c>
      <c r="H35" s="52">
        <v>849</v>
      </c>
      <c r="I35" s="52">
        <v>947</v>
      </c>
      <c r="J35" s="182">
        <v>1045</v>
      </c>
      <c r="K35" s="208">
        <v>525</v>
      </c>
      <c r="L35" s="208">
        <v>632</v>
      </c>
      <c r="M35" s="208">
        <v>828</v>
      </c>
      <c r="N35" s="208">
        <v>1088</v>
      </c>
      <c r="O35" s="208">
        <v>1231</v>
      </c>
      <c r="P35" s="182">
        <v>1340</v>
      </c>
    </row>
    <row r="36" spans="1:16">
      <c r="A36" t="s">
        <v>115</v>
      </c>
      <c r="B36" t="s">
        <v>386</v>
      </c>
      <c r="C36" t="s">
        <v>115</v>
      </c>
      <c r="E36" s="52">
        <v>432</v>
      </c>
      <c r="F36" s="52">
        <v>508</v>
      </c>
      <c r="G36" s="52">
        <v>610</v>
      </c>
      <c r="H36" s="52">
        <v>705</v>
      </c>
      <c r="I36" s="52">
        <v>786</v>
      </c>
      <c r="J36" s="182">
        <v>868</v>
      </c>
      <c r="K36" s="208">
        <v>432</v>
      </c>
      <c r="L36" s="208">
        <v>512</v>
      </c>
      <c r="M36" s="208">
        <v>681</v>
      </c>
      <c r="N36" s="208">
        <v>949</v>
      </c>
      <c r="O36" s="208">
        <v>1066</v>
      </c>
      <c r="P36" s="182">
        <v>1158</v>
      </c>
    </row>
    <row r="37" spans="1:16">
      <c r="A37" t="s">
        <v>116</v>
      </c>
      <c r="B37" t="s">
        <v>389</v>
      </c>
      <c r="C37" t="s">
        <v>116</v>
      </c>
      <c r="E37" s="52">
        <v>475</v>
      </c>
      <c r="F37" s="52">
        <v>508</v>
      </c>
      <c r="G37" s="52">
        <v>610</v>
      </c>
      <c r="H37" s="52">
        <v>705</v>
      </c>
      <c r="I37" s="52">
        <v>786</v>
      </c>
      <c r="J37" s="182">
        <v>868</v>
      </c>
      <c r="K37" s="208">
        <v>561</v>
      </c>
      <c r="L37" s="208">
        <v>581</v>
      </c>
      <c r="M37" s="208">
        <v>737</v>
      </c>
      <c r="N37" s="208">
        <v>922</v>
      </c>
      <c r="O37" s="208">
        <v>1066</v>
      </c>
      <c r="P37" s="182">
        <v>1158</v>
      </c>
    </row>
    <row r="38" spans="1:16">
      <c r="A38" s="144" t="s">
        <v>52</v>
      </c>
      <c r="B38" s="144" t="s">
        <v>392</v>
      </c>
      <c r="C38" s="144" t="s">
        <v>52</v>
      </c>
      <c r="E38" s="52">
        <v>626</v>
      </c>
      <c r="F38" s="52">
        <v>670</v>
      </c>
      <c r="G38" s="52">
        <v>805</v>
      </c>
      <c r="H38" s="52">
        <v>930</v>
      </c>
      <c r="I38" s="52">
        <v>1037</v>
      </c>
      <c r="J38" s="182">
        <v>1144</v>
      </c>
      <c r="K38" s="208">
        <v>701</v>
      </c>
      <c r="L38" s="208">
        <v>797</v>
      </c>
      <c r="M38" s="208">
        <v>976</v>
      </c>
      <c r="N38" s="208">
        <v>1304</v>
      </c>
      <c r="O38" s="208">
        <v>1435</v>
      </c>
      <c r="P38" s="182">
        <v>1565</v>
      </c>
    </row>
    <row r="39" spans="1:16">
      <c r="A39" t="s">
        <v>117</v>
      </c>
      <c r="B39" t="s">
        <v>395</v>
      </c>
      <c r="C39" t="s">
        <v>117</v>
      </c>
      <c r="E39" s="52">
        <v>475</v>
      </c>
      <c r="F39" s="52">
        <v>508</v>
      </c>
      <c r="G39" s="52">
        <v>610</v>
      </c>
      <c r="H39" s="52">
        <v>705</v>
      </c>
      <c r="I39" s="52">
        <v>786</v>
      </c>
      <c r="J39" s="182">
        <v>868</v>
      </c>
      <c r="K39" s="208">
        <v>564</v>
      </c>
      <c r="L39" s="208">
        <v>567</v>
      </c>
      <c r="M39" s="208">
        <v>754</v>
      </c>
      <c r="N39" s="208">
        <v>974</v>
      </c>
      <c r="O39" s="208">
        <v>1066</v>
      </c>
      <c r="P39" s="182">
        <v>1158</v>
      </c>
    </row>
    <row r="40" spans="1:16">
      <c r="A40" t="s">
        <v>118</v>
      </c>
      <c r="B40" t="s">
        <v>398</v>
      </c>
      <c r="C40" t="s">
        <v>118</v>
      </c>
      <c r="E40" s="52">
        <v>522</v>
      </c>
      <c r="F40" s="52">
        <v>560</v>
      </c>
      <c r="G40" s="52">
        <v>672</v>
      </c>
      <c r="H40" s="52">
        <v>776</v>
      </c>
      <c r="I40" s="52">
        <v>866</v>
      </c>
      <c r="J40" s="182">
        <v>956</v>
      </c>
      <c r="K40" s="208">
        <v>544</v>
      </c>
      <c r="L40" s="208">
        <v>619</v>
      </c>
      <c r="M40" s="208">
        <v>714</v>
      </c>
      <c r="N40" s="208">
        <v>984</v>
      </c>
      <c r="O40" s="208">
        <v>1079</v>
      </c>
      <c r="P40" s="182">
        <v>1171</v>
      </c>
    </row>
    <row r="41" spans="1:16">
      <c r="A41" s="144" t="s">
        <v>93</v>
      </c>
      <c r="B41" s="144" t="s">
        <v>400</v>
      </c>
      <c r="C41" s="144" t="s">
        <v>93</v>
      </c>
      <c r="E41" s="52">
        <v>483</v>
      </c>
      <c r="F41" s="52">
        <v>550</v>
      </c>
      <c r="G41" s="52">
        <v>661</v>
      </c>
      <c r="H41" s="52">
        <v>763</v>
      </c>
      <c r="I41" s="52">
        <v>851</v>
      </c>
      <c r="J41" s="182">
        <v>939</v>
      </c>
      <c r="K41" s="208">
        <v>483</v>
      </c>
      <c r="L41" s="208">
        <v>601</v>
      </c>
      <c r="M41" s="208">
        <v>761</v>
      </c>
      <c r="N41" s="208">
        <v>1063</v>
      </c>
      <c r="O41" s="208">
        <v>1173</v>
      </c>
      <c r="P41" s="182">
        <v>1276</v>
      </c>
    </row>
    <row r="42" spans="1:16">
      <c r="A42" t="s">
        <v>119</v>
      </c>
      <c r="B42" t="s">
        <v>403</v>
      </c>
      <c r="C42" t="s">
        <v>119</v>
      </c>
      <c r="E42" s="52">
        <v>475</v>
      </c>
      <c r="F42" s="52">
        <v>508</v>
      </c>
      <c r="G42" s="52">
        <v>610</v>
      </c>
      <c r="H42" s="52">
        <v>705</v>
      </c>
      <c r="I42" s="52">
        <v>786</v>
      </c>
      <c r="J42" s="182">
        <v>868</v>
      </c>
      <c r="K42" s="208">
        <v>509</v>
      </c>
      <c r="L42" s="208">
        <v>512</v>
      </c>
      <c r="M42" s="208">
        <v>681</v>
      </c>
      <c r="N42" s="208">
        <v>974</v>
      </c>
      <c r="O42" s="208">
        <v>1066</v>
      </c>
      <c r="P42" s="182">
        <v>1158</v>
      </c>
    </row>
    <row r="43" spans="1:16">
      <c r="A43" t="s">
        <v>120</v>
      </c>
      <c r="B43" t="s">
        <v>406</v>
      </c>
      <c r="C43" t="s">
        <v>120</v>
      </c>
      <c r="E43" s="52">
        <v>522</v>
      </c>
      <c r="F43" s="52">
        <v>525</v>
      </c>
      <c r="G43" s="52">
        <v>698</v>
      </c>
      <c r="H43" s="52">
        <v>810</v>
      </c>
      <c r="I43" s="52">
        <v>903</v>
      </c>
      <c r="J43" s="182">
        <v>997</v>
      </c>
      <c r="K43" s="208">
        <v>522</v>
      </c>
      <c r="L43" s="208">
        <v>525</v>
      </c>
      <c r="M43" s="208">
        <v>698</v>
      </c>
      <c r="N43" s="208">
        <v>873</v>
      </c>
      <c r="O43" s="208">
        <v>1106</v>
      </c>
      <c r="P43" s="182">
        <v>1257</v>
      </c>
    </row>
    <row r="44" spans="1:16">
      <c r="A44" t="s">
        <v>121</v>
      </c>
      <c r="B44" t="s">
        <v>409</v>
      </c>
      <c r="C44" t="s">
        <v>121</v>
      </c>
      <c r="E44" s="52">
        <v>475</v>
      </c>
      <c r="F44" s="52">
        <v>508</v>
      </c>
      <c r="G44" s="52">
        <v>610</v>
      </c>
      <c r="H44" s="52">
        <v>705</v>
      </c>
      <c r="I44" s="52">
        <v>786</v>
      </c>
      <c r="J44" s="182">
        <v>868</v>
      </c>
      <c r="K44" s="208">
        <v>509</v>
      </c>
      <c r="L44" s="208">
        <v>512</v>
      </c>
      <c r="M44" s="208">
        <v>681</v>
      </c>
      <c r="N44" s="208">
        <v>974</v>
      </c>
      <c r="O44" s="208">
        <v>1066</v>
      </c>
      <c r="P44" s="182">
        <v>1158</v>
      </c>
    </row>
    <row r="45" spans="1:16">
      <c r="A45" s="144" t="s">
        <v>40</v>
      </c>
      <c r="B45" s="144" t="s">
        <v>412</v>
      </c>
      <c r="C45" s="144" t="s">
        <v>40</v>
      </c>
      <c r="E45" s="52">
        <v>642</v>
      </c>
      <c r="F45" s="52">
        <v>688</v>
      </c>
      <c r="G45" s="52">
        <v>826</v>
      </c>
      <c r="H45" s="52">
        <v>954</v>
      </c>
      <c r="I45" s="52">
        <v>1065</v>
      </c>
      <c r="J45" s="182">
        <v>1175</v>
      </c>
      <c r="K45" s="208">
        <v>689</v>
      </c>
      <c r="L45" s="208">
        <v>837</v>
      </c>
      <c r="M45" s="208">
        <v>1031</v>
      </c>
      <c r="N45" s="208">
        <v>1330</v>
      </c>
      <c r="O45" s="208">
        <v>1464</v>
      </c>
      <c r="P45" s="182">
        <v>1597</v>
      </c>
    </row>
    <row r="46" spans="1:16">
      <c r="A46" t="s">
        <v>122</v>
      </c>
      <c r="B46" t="s">
        <v>415</v>
      </c>
      <c r="C46" t="s">
        <v>122</v>
      </c>
      <c r="E46" s="52">
        <v>475</v>
      </c>
      <c r="F46" s="52">
        <v>508</v>
      </c>
      <c r="G46" s="52">
        <v>610</v>
      </c>
      <c r="H46" s="52">
        <v>705</v>
      </c>
      <c r="I46" s="52">
        <v>786</v>
      </c>
      <c r="J46" s="182">
        <v>868</v>
      </c>
      <c r="K46" s="208">
        <v>518</v>
      </c>
      <c r="L46" s="208">
        <v>538</v>
      </c>
      <c r="M46" s="208">
        <v>681</v>
      </c>
      <c r="N46" s="208">
        <v>852</v>
      </c>
      <c r="O46" s="208">
        <v>1070</v>
      </c>
      <c r="P46" s="182">
        <v>1162</v>
      </c>
    </row>
    <row r="47" spans="1:16">
      <c r="A47" t="s">
        <v>123</v>
      </c>
      <c r="B47" t="s">
        <v>418</v>
      </c>
      <c r="C47" t="s">
        <v>123</v>
      </c>
      <c r="E47" s="52">
        <v>501</v>
      </c>
      <c r="F47" s="52">
        <v>536</v>
      </c>
      <c r="G47" s="52">
        <v>643</v>
      </c>
      <c r="H47" s="52">
        <v>743</v>
      </c>
      <c r="I47" s="52">
        <v>830</v>
      </c>
      <c r="J47" s="182">
        <v>916</v>
      </c>
      <c r="K47" s="208">
        <v>518</v>
      </c>
      <c r="L47" s="208">
        <v>547</v>
      </c>
      <c r="M47" s="208">
        <v>681</v>
      </c>
      <c r="N47" s="208">
        <v>991</v>
      </c>
      <c r="O47" s="208">
        <v>1124</v>
      </c>
      <c r="P47" s="182">
        <v>1221</v>
      </c>
    </row>
    <row r="48" spans="1:16">
      <c r="A48" s="144" t="s">
        <v>80</v>
      </c>
      <c r="B48" s="144" t="s">
        <v>420</v>
      </c>
      <c r="C48" s="144" t="s">
        <v>80</v>
      </c>
      <c r="E48" s="52">
        <v>556</v>
      </c>
      <c r="F48" s="52">
        <v>595</v>
      </c>
      <c r="G48" s="52">
        <v>715</v>
      </c>
      <c r="H48" s="52">
        <v>825</v>
      </c>
      <c r="I48" s="52">
        <v>921</v>
      </c>
      <c r="J48" s="182">
        <v>1016</v>
      </c>
      <c r="K48" s="208">
        <v>623</v>
      </c>
      <c r="L48" s="208">
        <v>768</v>
      </c>
      <c r="M48" s="208">
        <v>964</v>
      </c>
      <c r="N48" s="208">
        <v>1147</v>
      </c>
      <c r="O48" s="208">
        <v>1260</v>
      </c>
      <c r="P48" s="182">
        <v>1371</v>
      </c>
    </row>
    <row r="49" spans="1:16">
      <c r="A49" t="s">
        <v>124</v>
      </c>
      <c r="B49" t="s">
        <v>423</v>
      </c>
      <c r="C49" t="s">
        <v>124</v>
      </c>
      <c r="E49" s="52">
        <v>475</v>
      </c>
      <c r="F49" s="52">
        <v>508</v>
      </c>
      <c r="G49" s="52">
        <v>610</v>
      </c>
      <c r="H49" s="52">
        <v>705</v>
      </c>
      <c r="I49" s="52">
        <v>786</v>
      </c>
      <c r="J49" s="182">
        <v>868</v>
      </c>
      <c r="K49" s="208">
        <v>515</v>
      </c>
      <c r="L49" s="208">
        <v>518</v>
      </c>
      <c r="M49" s="208">
        <v>681</v>
      </c>
      <c r="N49" s="208">
        <v>922</v>
      </c>
      <c r="O49" s="208">
        <v>1079</v>
      </c>
      <c r="P49" s="182">
        <v>1173</v>
      </c>
    </row>
    <row r="50" spans="1:16">
      <c r="A50" t="s">
        <v>125</v>
      </c>
      <c r="B50" t="s">
        <v>426</v>
      </c>
      <c r="C50" t="s">
        <v>125</v>
      </c>
      <c r="E50" s="52">
        <v>587</v>
      </c>
      <c r="F50" s="52">
        <v>629</v>
      </c>
      <c r="G50" s="52">
        <v>755</v>
      </c>
      <c r="H50" s="52">
        <v>872</v>
      </c>
      <c r="I50" s="52">
        <v>973</v>
      </c>
      <c r="J50" s="182">
        <v>1074</v>
      </c>
      <c r="K50" s="208">
        <v>750</v>
      </c>
      <c r="L50" s="208">
        <v>805</v>
      </c>
      <c r="M50" s="208">
        <v>968</v>
      </c>
      <c r="N50" s="208">
        <v>1110</v>
      </c>
      <c r="O50" s="208">
        <v>1219</v>
      </c>
      <c r="P50" s="182">
        <v>1327</v>
      </c>
    </row>
    <row r="51" spans="1:16">
      <c r="A51" t="s">
        <v>126</v>
      </c>
      <c r="B51" t="s">
        <v>429</v>
      </c>
      <c r="C51" t="s">
        <v>126</v>
      </c>
      <c r="E51" s="52">
        <v>545</v>
      </c>
      <c r="F51" s="52">
        <v>583</v>
      </c>
      <c r="G51" s="52">
        <v>700</v>
      </c>
      <c r="H51" s="52">
        <v>808</v>
      </c>
      <c r="I51" s="52">
        <v>902</v>
      </c>
      <c r="J51" s="182">
        <v>996</v>
      </c>
      <c r="K51" s="208">
        <v>624</v>
      </c>
      <c r="L51" s="208">
        <v>628</v>
      </c>
      <c r="M51" s="208">
        <v>835</v>
      </c>
      <c r="N51" s="208">
        <v>1045</v>
      </c>
      <c r="O51" s="208">
        <v>1151</v>
      </c>
      <c r="P51" s="182">
        <v>1283</v>
      </c>
    </row>
    <row r="52" spans="1:16">
      <c r="A52" s="144" t="s">
        <v>61</v>
      </c>
      <c r="B52" s="144" t="s">
        <v>431</v>
      </c>
      <c r="C52" s="144" t="s">
        <v>61</v>
      </c>
      <c r="E52" s="52">
        <v>521</v>
      </c>
      <c r="F52" s="52">
        <v>558</v>
      </c>
      <c r="G52" s="52">
        <v>670</v>
      </c>
      <c r="H52" s="52">
        <v>773</v>
      </c>
      <c r="I52" s="52">
        <v>863</v>
      </c>
      <c r="J52" s="182">
        <v>952</v>
      </c>
      <c r="K52" s="208">
        <v>590</v>
      </c>
      <c r="L52" s="208">
        <v>594</v>
      </c>
      <c r="M52" s="208">
        <v>789</v>
      </c>
      <c r="N52" s="208">
        <v>1073</v>
      </c>
      <c r="O52" s="208">
        <v>1178</v>
      </c>
      <c r="P52" s="182">
        <v>1281</v>
      </c>
    </row>
    <row r="53" spans="1:16">
      <c r="A53" t="s">
        <v>127</v>
      </c>
      <c r="B53" t="s">
        <v>434</v>
      </c>
      <c r="C53" t="s">
        <v>127</v>
      </c>
      <c r="E53" s="52">
        <v>475</v>
      </c>
      <c r="F53" s="52">
        <v>508</v>
      </c>
      <c r="G53" s="52">
        <v>610</v>
      </c>
      <c r="H53" s="52">
        <v>705</v>
      </c>
      <c r="I53" s="52">
        <v>786</v>
      </c>
      <c r="J53" s="182">
        <v>868</v>
      </c>
      <c r="K53" s="208">
        <v>518</v>
      </c>
      <c r="L53" s="208">
        <v>538</v>
      </c>
      <c r="M53" s="208">
        <v>681</v>
      </c>
      <c r="N53" s="208">
        <v>899</v>
      </c>
      <c r="O53" s="208">
        <v>1066</v>
      </c>
      <c r="P53" s="182">
        <v>1158</v>
      </c>
    </row>
    <row r="54" spans="1:16">
      <c r="A54" t="s">
        <v>128</v>
      </c>
      <c r="B54" t="s">
        <v>437</v>
      </c>
      <c r="C54" t="s">
        <v>128</v>
      </c>
      <c r="E54" s="52">
        <v>518</v>
      </c>
      <c r="F54" s="52">
        <v>538</v>
      </c>
      <c r="G54" s="52">
        <v>681</v>
      </c>
      <c r="H54" s="52">
        <v>856</v>
      </c>
      <c r="I54" s="52">
        <v>956</v>
      </c>
      <c r="J54" s="182">
        <v>1055</v>
      </c>
      <c r="K54" s="208">
        <v>518</v>
      </c>
      <c r="L54" s="208">
        <v>538</v>
      </c>
      <c r="M54" s="208">
        <v>681</v>
      </c>
      <c r="N54" s="208">
        <v>926</v>
      </c>
      <c r="O54" s="208">
        <v>1079</v>
      </c>
      <c r="P54" s="182">
        <v>1241</v>
      </c>
    </row>
    <row r="55" spans="1:16">
      <c r="A55" t="s">
        <v>129</v>
      </c>
      <c r="B55" t="s">
        <v>440</v>
      </c>
      <c r="C55" t="s">
        <v>129</v>
      </c>
      <c r="E55" s="52">
        <v>518</v>
      </c>
      <c r="F55" s="52">
        <v>576</v>
      </c>
      <c r="G55" s="52">
        <v>681</v>
      </c>
      <c r="H55" s="52">
        <v>798</v>
      </c>
      <c r="I55" s="52">
        <v>891</v>
      </c>
      <c r="J55" s="182">
        <v>983</v>
      </c>
      <c r="K55" s="208">
        <v>518</v>
      </c>
      <c r="L55" s="208">
        <v>590</v>
      </c>
      <c r="M55" s="208">
        <v>681</v>
      </c>
      <c r="N55" s="208">
        <v>991</v>
      </c>
      <c r="O55" s="208">
        <v>1079</v>
      </c>
      <c r="P55" s="182">
        <v>1241</v>
      </c>
    </row>
    <row r="56" spans="1:16">
      <c r="A56" s="144" t="s">
        <v>69</v>
      </c>
      <c r="B56" s="144" t="s">
        <v>443</v>
      </c>
      <c r="C56" s="144" t="s">
        <v>69</v>
      </c>
      <c r="E56" s="52">
        <v>516</v>
      </c>
      <c r="F56" s="52">
        <v>553</v>
      </c>
      <c r="G56" s="52">
        <v>663</v>
      </c>
      <c r="H56" s="52">
        <v>766</v>
      </c>
      <c r="I56" s="52">
        <v>855</v>
      </c>
      <c r="J56" s="182">
        <v>943</v>
      </c>
      <c r="K56" s="208">
        <v>545</v>
      </c>
      <c r="L56" s="208">
        <v>636</v>
      </c>
      <c r="M56" s="208">
        <v>789</v>
      </c>
      <c r="N56" s="208">
        <v>1039</v>
      </c>
      <c r="O56" s="208">
        <v>1139</v>
      </c>
      <c r="P56" s="182">
        <v>1238</v>
      </c>
    </row>
    <row r="57" spans="1:16">
      <c r="A57" t="s">
        <v>130</v>
      </c>
      <c r="B57" t="s">
        <v>446</v>
      </c>
      <c r="C57" t="s">
        <v>130</v>
      </c>
      <c r="E57" s="52">
        <v>475</v>
      </c>
      <c r="F57" s="52">
        <v>508</v>
      </c>
      <c r="G57" s="52">
        <v>610</v>
      </c>
      <c r="H57" s="52">
        <v>705</v>
      </c>
      <c r="I57" s="52">
        <v>786</v>
      </c>
      <c r="J57" s="182">
        <v>868</v>
      </c>
      <c r="K57" s="208">
        <v>518</v>
      </c>
      <c r="L57" s="208">
        <v>590</v>
      </c>
      <c r="M57" s="208">
        <v>681</v>
      </c>
      <c r="N57" s="208">
        <v>899</v>
      </c>
      <c r="O57" s="208">
        <v>1066</v>
      </c>
      <c r="P57" s="182">
        <v>1158</v>
      </c>
    </row>
    <row r="58" spans="1:16">
      <c r="A58" t="s">
        <v>131</v>
      </c>
      <c r="B58" t="s">
        <v>449</v>
      </c>
      <c r="C58" t="s">
        <v>131</v>
      </c>
      <c r="E58" s="52">
        <v>477</v>
      </c>
      <c r="F58" s="52">
        <v>511</v>
      </c>
      <c r="G58" s="52">
        <v>613</v>
      </c>
      <c r="H58" s="52">
        <v>708</v>
      </c>
      <c r="I58" s="52">
        <v>791</v>
      </c>
      <c r="J58" s="182">
        <v>872</v>
      </c>
      <c r="K58" s="208">
        <v>609</v>
      </c>
      <c r="L58" s="208">
        <v>693</v>
      </c>
      <c r="M58" s="208">
        <v>800</v>
      </c>
      <c r="N58" s="208">
        <v>960</v>
      </c>
      <c r="O58" s="208">
        <v>1051</v>
      </c>
      <c r="P58" s="182">
        <v>1141</v>
      </c>
    </row>
    <row r="59" spans="1:16">
      <c r="A59" s="144" t="s">
        <v>41</v>
      </c>
      <c r="B59" s="144" t="s">
        <v>451</v>
      </c>
      <c r="C59" s="144" t="s">
        <v>41</v>
      </c>
      <c r="E59" s="52">
        <v>642</v>
      </c>
      <c r="F59" s="52">
        <v>688</v>
      </c>
      <c r="G59" s="52">
        <v>826</v>
      </c>
      <c r="H59" s="52">
        <v>954</v>
      </c>
      <c r="I59" s="52">
        <v>1065</v>
      </c>
      <c r="J59" s="182">
        <v>1175</v>
      </c>
      <c r="K59" s="208">
        <v>689</v>
      </c>
      <c r="L59" s="208">
        <v>837</v>
      </c>
      <c r="M59" s="208">
        <v>1031</v>
      </c>
      <c r="N59" s="208">
        <v>1330</v>
      </c>
      <c r="O59" s="208">
        <v>1464</v>
      </c>
      <c r="P59" s="182">
        <v>1597</v>
      </c>
    </row>
    <row r="60" spans="1:16">
      <c r="A60" t="s">
        <v>132</v>
      </c>
      <c r="B60" t="s">
        <v>454</v>
      </c>
      <c r="C60" t="s">
        <v>132</v>
      </c>
      <c r="E60" s="52">
        <v>475</v>
      </c>
      <c r="F60" s="52">
        <v>508</v>
      </c>
      <c r="G60" s="52">
        <v>610</v>
      </c>
      <c r="H60" s="52">
        <v>705</v>
      </c>
      <c r="I60" s="52">
        <v>786</v>
      </c>
      <c r="J60" s="182">
        <v>868</v>
      </c>
      <c r="K60" s="208">
        <v>512</v>
      </c>
      <c r="L60" s="208">
        <v>515</v>
      </c>
      <c r="M60" s="208">
        <v>681</v>
      </c>
      <c r="N60" s="208">
        <v>974</v>
      </c>
      <c r="O60" s="208">
        <v>1066</v>
      </c>
      <c r="P60" s="182">
        <v>1158</v>
      </c>
    </row>
    <row r="61" spans="1:16">
      <c r="A61" t="s">
        <v>134</v>
      </c>
      <c r="B61" t="s">
        <v>457</v>
      </c>
      <c r="C61" t="s">
        <v>134</v>
      </c>
      <c r="E61" s="52">
        <v>475</v>
      </c>
      <c r="F61" s="52">
        <v>508</v>
      </c>
      <c r="G61" s="52">
        <v>610</v>
      </c>
      <c r="H61" s="52">
        <v>705</v>
      </c>
      <c r="I61" s="52">
        <v>786</v>
      </c>
      <c r="J61" s="182">
        <v>868</v>
      </c>
      <c r="K61" s="208">
        <v>561</v>
      </c>
      <c r="L61" s="208">
        <v>564</v>
      </c>
      <c r="M61" s="208">
        <v>750</v>
      </c>
      <c r="N61" s="208">
        <v>917</v>
      </c>
      <c r="O61" s="208">
        <v>1003</v>
      </c>
      <c r="P61" s="182">
        <v>1088</v>
      </c>
    </row>
    <row r="62" spans="1:16">
      <c r="A62" s="144" t="s">
        <v>42</v>
      </c>
      <c r="B62" s="144" t="s">
        <v>459</v>
      </c>
      <c r="C62" s="144" t="s">
        <v>42</v>
      </c>
      <c r="E62" s="52">
        <v>525</v>
      </c>
      <c r="F62" s="52">
        <v>529</v>
      </c>
      <c r="G62" s="52">
        <v>703</v>
      </c>
      <c r="H62" s="52">
        <v>915</v>
      </c>
      <c r="I62" s="52">
        <v>1021</v>
      </c>
      <c r="J62" s="182">
        <v>1126</v>
      </c>
      <c r="K62" s="208">
        <v>525</v>
      </c>
      <c r="L62" s="208">
        <v>529</v>
      </c>
      <c r="M62" s="208">
        <v>703</v>
      </c>
      <c r="N62" s="208">
        <v>1023</v>
      </c>
      <c r="O62" s="208">
        <v>1239</v>
      </c>
      <c r="P62" s="182">
        <v>1415</v>
      </c>
    </row>
    <row r="63" spans="1:16">
      <c r="A63" s="144" t="s">
        <v>43</v>
      </c>
      <c r="B63" s="144" t="s">
        <v>461</v>
      </c>
      <c r="C63" s="144" t="s">
        <v>43</v>
      </c>
      <c r="E63" s="52">
        <v>642</v>
      </c>
      <c r="F63" s="52">
        <v>688</v>
      </c>
      <c r="G63" s="52">
        <v>826</v>
      </c>
      <c r="H63" s="52">
        <v>954</v>
      </c>
      <c r="I63" s="52">
        <v>1065</v>
      </c>
      <c r="J63" s="182">
        <v>1175</v>
      </c>
      <c r="K63" s="208">
        <v>689</v>
      </c>
      <c r="L63" s="208">
        <v>837</v>
      </c>
      <c r="M63" s="208">
        <v>1031</v>
      </c>
      <c r="N63" s="208">
        <v>1330</v>
      </c>
      <c r="O63" s="208">
        <v>1464</v>
      </c>
      <c r="P63" s="182">
        <v>1597</v>
      </c>
    </row>
    <row r="64" spans="1:16">
      <c r="A64" t="s">
        <v>133</v>
      </c>
      <c r="B64" t="s">
        <v>464</v>
      </c>
      <c r="C64" t="s">
        <v>133</v>
      </c>
      <c r="E64" s="52">
        <v>532</v>
      </c>
      <c r="F64" s="52">
        <v>556</v>
      </c>
      <c r="G64" s="52">
        <v>685</v>
      </c>
      <c r="H64" s="52">
        <v>790</v>
      </c>
      <c r="I64" s="52">
        <v>882</v>
      </c>
      <c r="J64" s="182">
        <v>973</v>
      </c>
      <c r="K64" s="208">
        <v>552</v>
      </c>
      <c r="L64" s="208">
        <v>556</v>
      </c>
      <c r="M64" s="208">
        <v>687</v>
      </c>
      <c r="N64" s="208">
        <v>969</v>
      </c>
      <c r="O64" s="208">
        <v>1089</v>
      </c>
      <c r="P64" s="182">
        <v>1252</v>
      </c>
    </row>
    <row r="65" spans="1:16">
      <c r="A65" t="s">
        <v>135</v>
      </c>
      <c r="B65" t="s">
        <v>467</v>
      </c>
      <c r="C65" t="s">
        <v>135</v>
      </c>
      <c r="E65" s="52">
        <v>481</v>
      </c>
      <c r="F65" s="52">
        <v>515</v>
      </c>
      <c r="G65" s="52">
        <v>618</v>
      </c>
      <c r="H65" s="52">
        <v>715</v>
      </c>
      <c r="I65" s="52">
        <v>797</v>
      </c>
      <c r="J65" s="182">
        <v>880</v>
      </c>
      <c r="K65" s="208">
        <v>518</v>
      </c>
      <c r="L65" s="208">
        <v>567</v>
      </c>
      <c r="M65" s="208">
        <v>681</v>
      </c>
      <c r="N65" s="208">
        <v>899</v>
      </c>
      <c r="O65" s="208">
        <v>1030</v>
      </c>
      <c r="P65" s="182">
        <v>1118</v>
      </c>
    </row>
    <row r="66" spans="1:16">
      <c r="A66" t="s">
        <v>136</v>
      </c>
      <c r="B66" t="s">
        <v>470</v>
      </c>
      <c r="C66" t="s">
        <v>136</v>
      </c>
      <c r="E66" s="52">
        <v>475</v>
      </c>
      <c r="F66" s="52">
        <v>508</v>
      </c>
      <c r="G66" s="52">
        <v>610</v>
      </c>
      <c r="H66" s="52">
        <v>705</v>
      </c>
      <c r="I66" s="52">
        <v>786</v>
      </c>
      <c r="J66" s="182">
        <v>868</v>
      </c>
      <c r="K66" s="208">
        <v>528</v>
      </c>
      <c r="L66" s="208">
        <v>547</v>
      </c>
      <c r="M66" s="208">
        <v>693</v>
      </c>
      <c r="N66" s="208">
        <v>867</v>
      </c>
      <c r="O66" s="208">
        <v>1066</v>
      </c>
      <c r="P66" s="182">
        <v>1158</v>
      </c>
    </row>
    <row r="67" spans="1:16">
      <c r="A67" t="s">
        <v>137</v>
      </c>
      <c r="B67" t="s">
        <v>473</v>
      </c>
      <c r="C67" t="s">
        <v>137</v>
      </c>
      <c r="E67" s="52">
        <v>509</v>
      </c>
      <c r="F67" s="52">
        <v>512</v>
      </c>
      <c r="G67" s="52">
        <v>670</v>
      </c>
      <c r="H67" s="52">
        <v>773</v>
      </c>
      <c r="I67" s="52">
        <v>863</v>
      </c>
      <c r="J67" s="182">
        <v>952</v>
      </c>
      <c r="K67" s="208">
        <v>509</v>
      </c>
      <c r="L67" s="208">
        <v>512</v>
      </c>
      <c r="M67" s="208">
        <v>681</v>
      </c>
      <c r="N67" s="208">
        <v>919</v>
      </c>
      <c r="O67" s="208">
        <v>1079</v>
      </c>
      <c r="P67" s="182">
        <v>1207</v>
      </c>
    </row>
    <row r="68" spans="1:16">
      <c r="A68" t="s">
        <v>138</v>
      </c>
      <c r="B68" t="s">
        <v>476</v>
      </c>
      <c r="C68" t="s">
        <v>138</v>
      </c>
      <c r="E68" s="52">
        <v>475</v>
      </c>
      <c r="F68" s="52">
        <v>508</v>
      </c>
      <c r="G68" s="52">
        <v>610</v>
      </c>
      <c r="H68" s="52">
        <v>705</v>
      </c>
      <c r="I68" s="52">
        <v>786</v>
      </c>
      <c r="J68" s="182">
        <v>868</v>
      </c>
      <c r="K68" s="208">
        <v>598</v>
      </c>
      <c r="L68" s="208">
        <v>621</v>
      </c>
      <c r="M68" s="208">
        <v>786</v>
      </c>
      <c r="N68" s="208">
        <v>974</v>
      </c>
      <c r="O68" s="208">
        <v>1066</v>
      </c>
      <c r="P68" s="182">
        <v>1158</v>
      </c>
    </row>
    <row r="69" spans="1:16">
      <c r="A69" t="s">
        <v>139</v>
      </c>
      <c r="B69" t="s">
        <v>479</v>
      </c>
      <c r="C69" t="s">
        <v>139</v>
      </c>
      <c r="E69" s="52">
        <v>463</v>
      </c>
      <c r="F69" s="52">
        <v>508</v>
      </c>
      <c r="G69" s="52">
        <v>610</v>
      </c>
      <c r="H69" s="52">
        <v>705</v>
      </c>
      <c r="I69" s="52">
        <v>786</v>
      </c>
      <c r="J69" s="182">
        <v>868</v>
      </c>
      <c r="K69" s="208">
        <v>463</v>
      </c>
      <c r="L69" s="208">
        <v>512</v>
      </c>
      <c r="M69" s="208">
        <v>681</v>
      </c>
      <c r="N69" s="208">
        <v>852</v>
      </c>
      <c r="O69" s="208">
        <v>939</v>
      </c>
      <c r="P69" s="182">
        <v>1080</v>
      </c>
    </row>
    <row r="70" spans="1:16">
      <c r="A70" s="144" t="s">
        <v>73</v>
      </c>
      <c r="B70" s="144" t="s">
        <v>482</v>
      </c>
      <c r="C70" s="144" t="s">
        <v>73</v>
      </c>
      <c r="E70" s="52">
        <v>571</v>
      </c>
      <c r="F70" s="52">
        <v>611</v>
      </c>
      <c r="G70" s="52">
        <v>733</v>
      </c>
      <c r="H70" s="52">
        <v>848</v>
      </c>
      <c r="I70" s="52">
        <v>946</v>
      </c>
      <c r="J70" s="182">
        <v>1043</v>
      </c>
      <c r="K70" s="208">
        <v>741</v>
      </c>
      <c r="L70" s="208">
        <v>796</v>
      </c>
      <c r="M70" s="208">
        <v>957</v>
      </c>
      <c r="N70" s="208">
        <v>1096</v>
      </c>
      <c r="O70" s="208">
        <v>1204</v>
      </c>
      <c r="P70" s="182">
        <v>1309</v>
      </c>
    </row>
    <row r="71" spans="1:16">
      <c r="A71" t="s">
        <v>140</v>
      </c>
      <c r="B71" t="s">
        <v>485</v>
      </c>
      <c r="C71" t="s">
        <v>140</v>
      </c>
      <c r="E71" s="52">
        <v>481</v>
      </c>
      <c r="F71" s="52">
        <v>515</v>
      </c>
      <c r="G71" s="52">
        <v>618</v>
      </c>
      <c r="H71" s="52">
        <v>715</v>
      </c>
      <c r="I71" s="52">
        <v>797</v>
      </c>
      <c r="J71" s="182">
        <v>880</v>
      </c>
      <c r="K71" s="208">
        <v>518</v>
      </c>
      <c r="L71" s="208">
        <v>538</v>
      </c>
      <c r="M71" s="208">
        <v>681</v>
      </c>
      <c r="N71" s="208">
        <v>899</v>
      </c>
      <c r="O71" s="208">
        <v>1066</v>
      </c>
      <c r="P71" s="182">
        <v>1158</v>
      </c>
    </row>
    <row r="72" spans="1:16" s="228" customFormat="1">
      <c r="A72" s="185" t="s">
        <v>51</v>
      </c>
      <c r="B72" s="185" t="s">
        <v>490</v>
      </c>
      <c r="C72" s="185" t="s">
        <v>51</v>
      </c>
      <c r="E72" s="229">
        <v>475</v>
      </c>
      <c r="F72" s="229">
        <v>508</v>
      </c>
      <c r="G72" s="229">
        <v>610</v>
      </c>
      <c r="H72" s="229">
        <v>705</v>
      </c>
      <c r="I72" s="229">
        <v>786</v>
      </c>
      <c r="J72" s="212">
        <v>868</v>
      </c>
      <c r="K72" s="211">
        <v>546</v>
      </c>
      <c r="L72" s="211">
        <v>685</v>
      </c>
      <c r="M72" s="211">
        <v>834</v>
      </c>
      <c r="N72" s="211">
        <v>974</v>
      </c>
      <c r="O72" s="211">
        <v>1066</v>
      </c>
      <c r="P72" s="212">
        <v>1158</v>
      </c>
    </row>
    <row r="73" spans="1:16" s="228" customFormat="1">
      <c r="A73" s="185" t="s">
        <v>44</v>
      </c>
      <c r="B73" s="185" t="s">
        <v>487</v>
      </c>
      <c r="C73" s="185" t="s">
        <v>44</v>
      </c>
      <c r="E73" s="229">
        <v>642</v>
      </c>
      <c r="F73" s="229">
        <v>688</v>
      </c>
      <c r="G73" s="229">
        <v>826</v>
      </c>
      <c r="H73" s="229">
        <v>954</v>
      </c>
      <c r="I73" s="229">
        <v>1065</v>
      </c>
      <c r="J73" s="212">
        <v>1175</v>
      </c>
      <c r="K73" s="211">
        <v>689</v>
      </c>
      <c r="L73" s="211">
        <v>837</v>
      </c>
      <c r="M73" s="211">
        <v>1031</v>
      </c>
      <c r="N73" s="211">
        <v>1330</v>
      </c>
      <c r="O73" s="211">
        <v>1464</v>
      </c>
      <c r="P73" s="212">
        <v>1597</v>
      </c>
    </row>
    <row r="74" spans="1:16">
      <c r="A74" t="s">
        <v>141</v>
      </c>
      <c r="B74" t="s">
        <v>493</v>
      </c>
      <c r="C74" t="s">
        <v>141</v>
      </c>
      <c r="E74" s="52">
        <v>480</v>
      </c>
      <c r="F74" s="52">
        <v>514</v>
      </c>
      <c r="G74" s="52">
        <v>617</v>
      </c>
      <c r="H74" s="52">
        <v>712</v>
      </c>
      <c r="I74" s="52">
        <v>795</v>
      </c>
      <c r="J74" s="182">
        <v>877</v>
      </c>
      <c r="K74" s="208">
        <v>651</v>
      </c>
      <c r="L74" s="208">
        <v>655</v>
      </c>
      <c r="M74" s="208">
        <v>804</v>
      </c>
      <c r="N74" s="208">
        <v>964</v>
      </c>
      <c r="O74" s="208">
        <v>1055</v>
      </c>
      <c r="P74" s="182">
        <v>1146</v>
      </c>
    </row>
    <row r="75" spans="1:16">
      <c r="A75" t="s">
        <v>142</v>
      </c>
      <c r="B75" t="s">
        <v>496</v>
      </c>
      <c r="C75" t="s">
        <v>142</v>
      </c>
      <c r="E75" s="52">
        <v>475</v>
      </c>
      <c r="F75" s="52">
        <v>508</v>
      </c>
      <c r="G75" s="52">
        <v>610</v>
      </c>
      <c r="H75" s="52">
        <v>705</v>
      </c>
      <c r="I75" s="52">
        <v>786</v>
      </c>
      <c r="J75" s="182">
        <v>868</v>
      </c>
      <c r="K75" s="208">
        <v>504</v>
      </c>
      <c r="L75" s="208">
        <v>512</v>
      </c>
      <c r="M75" s="208">
        <v>681</v>
      </c>
      <c r="N75" s="208">
        <v>863</v>
      </c>
      <c r="O75" s="208">
        <v>1066</v>
      </c>
      <c r="P75" s="182">
        <v>1158</v>
      </c>
    </row>
    <row r="76" spans="1:16">
      <c r="A76" t="s">
        <v>143</v>
      </c>
      <c r="B76" t="s">
        <v>499</v>
      </c>
      <c r="C76" t="s">
        <v>143</v>
      </c>
      <c r="E76" s="52">
        <v>440</v>
      </c>
      <c r="F76" s="52">
        <v>522</v>
      </c>
      <c r="G76" s="52">
        <v>641</v>
      </c>
      <c r="H76" s="52">
        <v>740</v>
      </c>
      <c r="I76" s="52">
        <v>826</v>
      </c>
      <c r="J76" s="182">
        <v>911</v>
      </c>
      <c r="K76" s="208">
        <v>440</v>
      </c>
      <c r="L76" s="208">
        <v>522</v>
      </c>
      <c r="M76" s="208">
        <v>694</v>
      </c>
      <c r="N76" s="208">
        <v>975</v>
      </c>
      <c r="O76" s="208">
        <v>1080</v>
      </c>
      <c r="P76" s="182">
        <v>1173</v>
      </c>
    </row>
    <row r="77" spans="1:16">
      <c r="A77" t="s">
        <v>144</v>
      </c>
      <c r="B77" t="s">
        <v>502</v>
      </c>
      <c r="C77" t="s">
        <v>144</v>
      </c>
      <c r="E77" s="52">
        <v>531</v>
      </c>
      <c r="F77" s="52">
        <v>534</v>
      </c>
      <c r="G77" s="52">
        <v>708</v>
      </c>
      <c r="H77" s="52">
        <v>819</v>
      </c>
      <c r="I77" s="52">
        <v>913</v>
      </c>
      <c r="J77" s="182">
        <v>1008</v>
      </c>
      <c r="K77" s="208">
        <v>531</v>
      </c>
      <c r="L77" s="208">
        <v>534</v>
      </c>
      <c r="M77" s="208">
        <v>710</v>
      </c>
      <c r="N77" s="208">
        <v>1034</v>
      </c>
      <c r="O77" s="208">
        <v>1125</v>
      </c>
      <c r="P77" s="182">
        <v>1294</v>
      </c>
    </row>
    <row r="78" spans="1:16">
      <c r="A78" t="s">
        <v>145</v>
      </c>
      <c r="B78" t="s">
        <v>505</v>
      </c>
      <c r="C78" t="s">
        <v>145</v>
      </c>
      <c r="E78" s="52">
        <v>518</v>
      </c>
      <c r="F78" s="52">
        <v>538</v>
      </c>
      <c r="G78" s="52">
        <v>672</v>
      </c>
      <c r="H78" s="52">
        <v>776</v>
      </c>
      <c r="I78" s="52">
        <v>866</v>
      </c>
      <c r="J78" s="182">
        <v>956</v>
      </c>
      <c r="K78" s="208">
        <v>518</v>
      </c>
      <c r="L78" s="208">
        <v>538</v>
      </c>
      <c r="M78" s="208">
        <v>681</v>
      </c>
      <c r="N78" s="208">
        <v>893</v>
      </c>
      <c r="O78" s="208">
        <v>1079</v>
      </c>
      <c r="P78" s="182">
        <v>1241</v>
      </c>
    </row>
    <row r="79" spans="1:16">
      <c r="A79" t="s">
        <v>146</v>
      </c>
      <c r="B79" t="s">
        <v>508</v>
      </c>
      <c r="C79" t="s">
        <v>146</v>
      </c>
      <c r="E79" s="52">
        <v>481</v>
      </c>
      <c r="F79" s="52">
        <v>515</v>
      </c>
      <c r="G79" s="52">
        <v>618</v>
      </c>
      <c r="H79" s="52">
        <v>715</v>
      </c>
      <c r="I79" s="52">
        <v>797</v>
      </c>
      <c r="J79" s="182">
        <v>880</v>
      </c>
      <c r="K79" s="208">
        <v>518</v>
      </c>
      <c r="L79" s="208">
        <v>590</v>
      </c>
      <c r="M79" s="208">
        <v>681</v>
      </c>
      <c r="N79" s="208">
        <v>937</v>
      </c>
      <c r="O79" s="208">
        <v>1066</v>
      </c>
      <c r="P79" s="182">
        <v>1158</v>
      </c>
    </row>
    <row r="80" spans="1:16">
      <c r="A80" t="s">
        <v>147</v>
      </c>
      <c r="B80" t="s">
        <v>511</v>
      </c>
      <c r="C80" t="s">
        <v>147</v>
      </c>
      <c r="E80" s="52">
        <v>475</v>
      </c>
      <c r="F80" s="52">
        <v>508</v>
      </c>
      <c r="G80" s="52">
        <v>610</v>
      </c>
      <c r="H80" s="52">
        <v>705</v>
      </c>
      <c r="I80" s="52">
        <v>786</v>
      </c>
      <c r="J80" s="182">
        <v>868</v>
      </c>
      <c r="K80" s="208">
        <v>518</v>
      </c>
      <c r="L80" s="208">
        <v>538</v>
      </c>
      <c r="M80" s="208">
        <v>681</v>
      </c>
      <c r="N80" s="208">
        <v>974</v>
      </c>
      <c r="O80" s="208">
        <v>1066</v>
      </c>
      <c r="P80" s="182">
        <v>1158</v>
      </c>
    </row>
    <row r="81" spans="1:16">
      <c r="A81" s="144" t="s">
        <v>53</v>
      </c>
      <c r="B81" s="144" t="s">
        <v>513</v>
      </c>
      <c r="C81" s="144" t="s">
        <v>53</v>
      </c>
      <c r="E81" s="52">
        <v>626</v>
      </c>
      <c r="F81" s="52">
        <v>670</v>
      </c>
      <c r="G81" s="52">
        <v>805</v>
      </c>
      <c r="H81" s="52">
        <v>930</v>
      </c>
      <c r="I81" s="52">
        <v>1037</v>
      </c>
      <c r="J81" s="182">
        <v>1144</v>
      </c>
      <c r="K81" s="208">
        <v>701</v>
      </c>
      <c r="L81" s="208">
        <v>797</v>
      </c>
      <c r="M81" s="208">
        <v>976</v>
      </c>
      <c r="N81" s="208">
        <v>1304</v>
      </c>
      <c r="O81" s="208">
        <v>1435</v>
      </c>
      <c r="P81" s="182">
        <v>1565</v>
      </c>
    </row>
    <row r="82" spans="1:16">
      <c r="A82" t="s">
        <v>148</v>
      </c>
      <c r="B82" t="s">
        <v>516</v>
      </c>
      <c r="C82" t="s">
        <v>148</v>
      </c>
      <c r="E82" s="52">
        <v>518</v>
      </c>
      <c r="F82" s="52">
        <v>538</v>
      </c>
      <c r="G82" s="52">
        <v>681</v>
      </c>
      <c r="H82" s="52">
        <v>836</v>
      </c>
      <c r="I82" s="52">
        <v>932</v>
      </c>
      <c r="J82" s="182">
        <v>1029</v>
      </c>
      <c r="K82" s="208">
        <v>518</v>
      </c>
      <c r="L82" s="208">
        <v>538</v>
      </c>
      <c r="M82" s="208">
        <v>681</v>
      </c>
      <c r="N82" s="208">
        <v>859</v>
      </c>
      <c r="O82" s="208">
        <v>1200</v>
      </c>
      <c r="P82" s="182">
        <v>1333</v>
      </c>
    </row>
    <row r="83" spans="1:16">
      <c r="A83" t="s">
        <v>149</v>
      </c>
      <c r="B83" t="s">
        <v>519</v>
      </c>
      <c r="C83" t="s">
        <v>149</v>
      </c>
      <c r="E83" s="52">
        <v>511</v>
      </c>
      <c r="F83" s="52">
        <v>548</v>
      </c>
      <c r="G83" s="52">
        <v>657</v>
      </c>
      <c r="H83" s="52">
        <v>759</v>
      </c>
      <c r="I83" s="52">
        <v>847</v>
      </c>
      <c r="J83" s="182">
        <v>935</v>
      </c>
      <c r="K83" s="208">
        <v>518</v>
      </c>
      <c r="L83" s="208">
        <v>553</v>
      </c>
      <c r="M83" s="208">
        <v>681</v>
      </c>
      <c r="N83" s="208">
        <v>991</v>
      </c>
      <c r="O83" s="208">
        <v>1079</v>
      </c>
      <c r="P83" s="182">
        <v>1203</v>
      </c>
    </row>
    <row r="84" spans="1:16">
      <c r="A84" t="s">
        <v>150</v>
      </c>
      <c r="B84" t="s">
        <v>522</v>
      </c>
      <c r="C84" t="s">
        <v>150</v>
      </c>
      <c r="E84" s="52">
        <v>475</v>
      </c>
      <c r="F84" s="52">
        <v>508</v>
      </c>
      <c r="G84" s="52">
        <v>610</v>
      </c>
      <c r="H84" s="52">
        <v>705</v>
      </c>
      <c r="I84" s="52">
        <v>786</v>
      </c>
      <c r="J84" s="182">
        <v>868</v>
      </c>
      <c r="K84" s="208">
        <v>510</v>
      </c>
      <c r="L84" s="208">
        <v>513</v>
      </c>
      <c r="M84" s="208">
        <v>682</v>
      </c>
      <c r="N84" s="208">
        <v>930</v>
      </c>
      <c r="O84" s="208">
        <v>1066</v>
      </c>
      <c r="P84" s="182">
        <v>1158</v>
      </c>
    </row>
    <row r="85" spans="1:16">
      <c r="A85" t="s">
        <v>151</v>
      </c>
      <c r="B85" t="s">
        <v>525</v>
      </c>
      <c r="C85" t="s">
        <v>151</v>
      </c>
      <c r="E85" s="52">
        <v>518</v>
      </c>
      <c r="F85" s="52">
        <v>538</v>
      </c>
      <c r="G85" s="52">
        <v>670</v>
      </c>
      <c r="H85" s="52">
        <v>773</v>
      </c>
      <c r="I85" s="52">
        <v>863</v>
      </c>
      <c r="J85" s="182">
        <v>952</v>
      </c>
      <c r="K85" s="208">
        <v>518</v>
      </c>
      <c r="L85" s="208">
        <v>538</v>
      </c>
      <c r="M85" s="208">
        <v>681</v>
      </c>
      <c r="N85" s="208">
        <v>991</v>
      </c>
      <c r="O85" s="208">
        <v>1151</v>
      </c>
      <c r="P85" s="182">
        <v>1251</v>
      </c>
    </row>
    <row r="86" spans="1:16">
      <c r="A86" s="144" t="s">
        <v>54</v>
      </c>
      <c r="B86" s="144" t="s">
        <v>527</v>
      </c>
      <c r="C86" s="144" t="s">
        <v>54</v>
      </c>
      <c r="E86" s="52">
        <v>626</v>
      </c>
      <c r="F86" s="52">
        <v>670</v>
      </c>
      <c r="G86" s="52">
        <v>805</v>
      </c>
      <c r="H86" s="52">
        <v>930</v>
      </c>
      <c r="I86" s="52">
        <v>1037</v>
      </c>
      <c r="J86" s="182">
        <v>1144</v>
      </c>
      <c r="K86" s="208">
        <v>701</v>
      </c>
      <c r="L86" s="208">
        <v>797</v>
      </c>
      <c r="M86" s="208">
        <v>976</v>
      </c>
      <c r="N86" s="208">
        <v>1304</v>
      </c>
      <c r="O86" s="208">
        <v>1435</v>
      </c>
      <c r="P86" s="182">
        <v>1565</v>
      </c>
    </row>
    <row r="87" spans="1:16">
      <c r="A87" t="s">
        <v>152</v>
      </c>
      <c r="B87" t="s">
        <v>530</v>
      </c>
      <c r="C87" t="s">
        <v>152</v>
      </c>
      <c r="E87" s="52">
        <v>512</v>
      </c>
      <c r="F87" s="52">
        <v>538</v>
      </c>
      <c r="G87" s="52">
        <v>658</v>
      </c>
      <c r="H87" s="52">
        <v>760</v>
      </c>
      <c r="I87" s="52">
        <v>848</v>
      </c>
      <c r="J87" s="182">
        <v>936</v>
      </c>
      <c r="K87" s="208">
        <v>518</v>
      </c>
      <c r="L87" s="208">
        <v>538</v>
      </c>
      <c r="M87" s="208">
        <v>681</v>
      </c>
      <c r="N87" s="208">
        <v>991</v>
      </c>
      <c r="O87" s="208">
        <v>1079</v>
      </c>
      <c r="P87" s="182">
        <v>1241</v>
      </c>
    </row>
    <row r="88" spans="1:16">
      <c r="A88" t="s">
        <v>153</v>
      </c>
      <c r="B88" t="s">
        <v>533</v>
      </c>
      <c r="C88" t="s">
        <v>153</v>
      </c>
      <c r="E88" s="52">
        <v>598</v>
      </c>
      <c r="F88" s="52">
        <v>641</v>
      </c>
      <c r="G88" s="52">
        <v>768</v>
      </c>
      <c r="H88" s="52">
        <v>888</v>
      </c>
      <c r="I88" s="52">
        <v>991</v>
      </c>
      <c r="J88" s="182">
        <v>1093</v>
      </c>
      <c r="K88" s="208">
        <v>730</v>
      </c>
      <c r="L88" s="208">
        <v>735</v>
      </c>
      <c r="M88" s="208">
        <v>975</v>
      </c>
      <c r="N88" s="208">
        <v>1199</v>
      </c>
      <c r="O88" s="208">
        <v>1318</v>
      </c>
      <c r="P88" s="182">
        <v>1436</v>
      </c>
    </row>
    <row r="89" spans="1:16">
      <c r="A89" t="s">
        <v>154</v>
      </c>
      <c r="B89" t="s">
        <v>536</v>
      </c>
      <c r="C89" t="s">
        <v>154</v>
      </c>
      <c r="E89" s="52">
        <v>563</v>
      </c>
      <c r="F89" s="52">
        <v>584</v>
      </c>
      <c r="G89" s="52">
        <v>739</v>
      </c>
      <c r="H89" s="52">
        <v>975</v>
      </c>
      <c r="I89" s="52">
        <v>1135</v>
      </c>
      <c r="J89" s="182">
        <v>1251</v>
      </c>
      <c r="K89" s="208">
        <v>563</v>
      </c>
      <c r="L89" s="208">
        <v>584</v>
      </c>
      <c r="M89" s="208">
        <v>739</v>
      </c>
      <c r="N89" s="208">
        <v>975</v>
      </c>
      <c r="O89" s="208">
        <v>1171</v>
      </c>
      <c r="P89" s="182">
        <v>1347</v>
      </c>
    </row>
    <row r="90" spans="1:16">
      <c r="A90" s="144" t="s">
        <v>88</v>
      </c>
      <c r="B90" s="144" t="s">
        <v>539</v>
      </c>
      <c r="C90" s="144" t="s">
        <v>88</v>
      </c>
      <c r="E90" s="52">
        <v>545</v>
      </c>
      <c r="F90" s="52">
        <v>583</v>
      </c>
      <c r="G90" s="52">
        <v>700</v>
      </c>
      <c r="H90" s="52">
        <v>808</v>
      </c>
      <c r="I90" s="52">
        <v>902</v>
      </c>
      <c r="J90" s="182">
        <v>996</v>
      </c>
      <c r="K90" s="208">
        <v>713</v>
      </c>
      <c r="L90" s="208">
        <v>742</v>
      </c>
      <c r="M90" s="208">
        <v>918</v>
      </c>
      <c r="N90" s="208">
        <v>1054</v>
      </c>
      <c r="O90" s="208">
        <v>1156</v>
      </c>
      <c r="P90" s="182">
        <v>1257</v>
      </c>
    </row>
    <row r="91" spans="1:16">
      <c r="A91" t="s">
        <v>155</v>
      </c>
      <c r="B91" t="s">
        <v>542</v>
      </c>
      <c r="C91" t="s">
        <v>155</v>
      </c>
      <c r="E91" s="52">
        <v>475</v>
      </c>
      <c r="F91" s="52">
        <v>508</v>
      </c>
      <c r="G91" s="52">
        <v>610</v>
      </c>
      <c r="H91" s="52">
        <v>705</v>
      </c>
      <c r="I91" s="52">
        <v>786</v>
      </c>
      <c r="J91" s="182">
        <v>868</v>
      </c>
      <c r="K91" s="208">
        <v>511</v>
      </c>
      <c r="L91" s="208">
        <v>515</v>
      </c>
      <c r="M91" s="208">
        <v>684</v>
      </c>
      <c r="N91" s="208">
        <v>872</v>
      </c>
      <c r="O91" s="208">
        <v>1066</v>
      </c>
      <c r="P91" s="182">
        <v>1158</v>
      </c>
    </row>
    <row r="92" spans="1:16">
      <c r="A92" t="s">
        <v>156</v>
      </c>
      <c r="B92" t="s">
        <v>545</v>
      </c>
      <c r="C92" t="s">
        <v>156</v>
      </c>
      <c r="E92" s="52">
        <v>508</v>
      </c>
      <c r="F92" s="52">
        <v>545</v>
      </c>
      <c r="G92" s="52">
        <v>653</v>
      </c>
      <c r="H92" s="52">
        <v>755</v>
      </c>
      <c r="I92" s="52">
        <v>842</v>
      </c>
      <c r="J92" s="182">
        <v>930</v>
      </c>
      <c r="K92" s="208">
        <v>621</v>
      </c>
      <c r="L92" s="208">
        <v>639</v>
      </c>
      <c r="M92" s="208">
        <v>752</v>
      </c>
      <c r="N92" s="208">
        <v>943</v>
      </c>
      <c r="O92" s="208">
        <v>1100</v>
      </c>
      <c r="P92" s="182">
        <v>1196</v>
      </c>
    </row>
    <row r="93" spans="1:16">
      <c r="A93" s="144" t="s">
        <v>83</v>
      </c>
      <c r="B93" s="144" t="s">
        <v>548</v>
      </c>
      <c r="C93" s="144" t="s">
        <v>83</v>
      </c>
      <c r="E93" s="52">
        <v>508</v>
      </c>
      <c r="F93" s="52">
        <v>591</v>
      </c>
      <c r="G93" s="52">
        <v>710</v>
      </c>
      <c r="H93" s="52">
        <v>820</v>
      </c>
      <c r="I93" s="52">
        <v>915</v>
      </c>
      <c r="J93" s="182">
        <v>1010</v>
      </c>
      <c r="K93" s="208">
        <v>508</v>
      </c>
      <c r="L93" s="208">
        <v>625</v>
      </c>
      <c r="M93" s="208">
        <v>795</v>
      </c>
      <c r="N93" s="208">
        <v>1034</v>
      </c>
      <c r="O93" s="208">
        <v>1134</v>
      </c>
      <c r="P93" s="182">
        <v>1232</v>
      </c>
    </row>
    <row r="94" spans="1:16">
      <c r="A94" s="144" t="s">
        <v>66</v>
      </c>
      <c r="B94" s="144" t="s">
        <v>551</v>
      </c>
      <c r="C94" s="144" t="s">
        <v>66</v>
      </c>
      <c r="E94" s="52">
        <v>528</v>
      </c>
      <c r="F94" s="52">
        <v>566</v>
      </c>
      <c r="G94" s="52">
        <v>678</v>
      </c>
      <c r="H94" s="52">
        <v>784</v>
      </c>
      <c r="I94" s="52">
        <v>875</v>
      </c>
      <c r="J94" s="182">
        <v>965</v>
      </c>
      <c r="K94" s="208">
        <v>653</v>
      </c>
      <c r="L94" s="208">
        <v>720</v>
      </c>
      <c r="M94" s="208">
        <v>855</v>
      </c>
      <c r="N94" s="208">
        <v>1077</v>
      </c>
      <c r="O94" s="208">
        <v>1181</v>
      </c>
      <c r="P94" s="182">
        <v>1285</v>
      </c>
    </row>
    <row r="95" spans="1:16">
      <c r="A95" t="s">
        <v>157</v>
      </c>
      <c r="B95" t="s">
        <v>554</v>
      </c>
      <c r="C95" t="s">
        <v>157</v>
      </c>
      <c r="E95" s="52">
        <v>514</v>
      </c>
      <c r="F95" s="52">
        <v>518</v>
      </c>
      <c r="G95" s="52">
        <v>672</v>
      </c>
      <c r="H95" s="52">
        <v>776</v>
      </c>
      <c r="I95" s="52">
        <v>866</v>
      </c>
      <c r="J95" s="182">
        <v>956</v>
      </c>
      <c r="K95" s="208">
        <v>514</v>
      </c>
      <c r="L95" s="208">
        <v>518</v>
      </c>
      <c r="M95" s="208">
        <v>688</v>
      </c>
      <c r="N95" s="208">
        <v>947</v>
      </c>
      <c r="O95" s="208">
        <v>948</v>
      </c>
      <c r="P95" s="182">
        <v>1090</v>
      </c>
    </row>
    <row r="96" spans="1:16">
      <c r="A96" s="144" t="s">
        <v>81</v>
      </c>
      <c r="B96" s="144" t="s">
        <v>556</v>
      </c>
      <c r="C96" s="144" t="s">
        <v>81</v>
      </c>
      <c r="E96" s="52">
        <v>556</v>
      </c>
      <c r="F96" s="52">
        <v>595</v>
      </c>
      <c r="G96" s="52">
        <v>715</v>
      </c>
      <c r="H96" s="52">
        <v>825</v>
      </c>
      <c r="I96" s="52">
        <v>921</v>
      </c>
      <c r="J96" s="182">
        <v>1016</v>
      </c>
      <c r="K96" s="208">
        <v>623</v>
      </c>
      <c r="L96" s="208">
        <v>768</v>
      </c>
      <c r="M96" s="208">
        <v>964</v>
      </c>
      <c r="N96" s="208">
        <v>1147</v>
      </c>
      <c r="O96" s="208">
        <v>1260</v>
      </c>
      <c r="P96" s="182">
        <v>1371</v>
      </c>
    </row>
    <row r="97" spans="1:16">
      <c r="A97" t="s">
        <v>158</v>
      </c>
      <c r="B97" t="s">
        <v>559</v>
      </c>
      <c r="C97" t="s">
        <v>158</v>
      </c>
      <c r="E97" s="52">
        <v>442</v>
      </c>
      <c r="F97" s="52">
        <v>508</v>
      </c>
      <c r="G97" s="52">
        <v>610</v>
      </c>
      <c r="H97" s="52">
        <v>705</v>
      </c>
      <c r="I97" s="52">
        <v>786</v>
      </c>
      <c r="J97" s="182">
        <v>868</v>
      </c>
      <c r="K97" s="208">
        <v>442</v>
      </c>
      <c r="L97" s="208">
        <v>560</v>
      </c>
      <c r="M97" s="208">
        <v>681</v>
      </c>
      <c r="N97" s="208">
        <v>962</v>
      </c>
      <c r="O97" s="208">
        <v>1066</v>
      </c>
      <c r="P97" s="182">
        <v>1158</v>
      </c>
    </row>
    <row r="98" spans="1:16">
      <c r="A98" t="s">
        <v>159</v>
      </c>
      <c r="B98" t="s">
        <v>562</v>
      </c>
      <c r="C98" t="s">
        <v>159</v>
      </c>
      <c r="E98" s="52">
        <v>434</v>
      </c>
      <c r="F98" s="52">
        <v>508</v>
      </c>
      <c r="G98" s="52">
        <v>610</v>
      </c>
      <c r="H98" s="52">
        <v>705</v>
      </c>
      <c r="I98" s="52">
        <v>786</v>
      </c>
      <c r="J98" s="182">
        <v>868</v>
      </c>
      <c r="K98" s="208">
        <v>434</v>
      </c>
      <c r="L98" s="208">
        <v>557</v>
      </c>
      <c r="M98" s="208">
        <v>681</v>
      </c>
      <c r="N98" s="208">
        <v>974</v>
      </c>
      <c r="O98" s="208">
        <v>1066</v>
      </c>
      <c r="P98" s="182">
        <v>1158</v>
      </c>
    </row>
    <row r="99" spans="1:16">
      <c r="A99" t="s">
        <v>160</v>
      </c>
      <c r="B99" t="s">
        <v>565</v>
      </c>
      <c r="C99" t="s">
        <v>160</v>
      </c>
      <c r="E99" s="52">
        <v>481</v>
      </c>
      <c r="F99" s="52">
        <v>515</v>
      </c>
      <c r="G99" s="52">
        <v>618</v>
      </c>
      <c r="H99" s="52">
        <v>715</v>
      </c>
      <c r="I99" s="52">
        <v>797</v>
      </c>
      <c r="J99" s="182">
        <v>880</v>
      </c>
      <c r="K99" s="208">
        <v>535</v>
      </c>
      <c r="L99" s="208">
        <v>539</v>
      </c>
      <c r="M99" s="208">
        <v>716</v>
      </c>
      <c r="N99" s="208">
        <v>909</v>
      </c>
      <c r="O99" s="208">
        <v>1051</v>
      </c>
      <c r="P99" s="182">
        <v>1141</v>
      </c>
    </row>
    <row r="100" spans="1:16">
      <c r="A100" t="s">
        <v>161</v>
      </c>
      <c r="B100" t="s">
        <v>568</v>
      </c>
      <c r="C100" t="s">
        <v>161</v>
      </c>
      <c r="E100" s="52">
        <v>535</v>
      </c>
      <c r="F100" s="52">
        <v>565</v>
      </c>
      <c r="G100" s="52">
        <v>687</v>
      </c>
      <c r="H100" s="52">
        <v>794</v>
      </c>
      <c r="I100" s="52">
        <v>886</v>
      </c>
      <c r="J100" s="182">
        <v>978</v>
      </c>
      <c r="K100" s="208">
        <v>544</v>
      </c>
      <c r="L100" s="208">
        <v>565</v>
      </c>
      <c r="M100" s="208">
        <v>715</v>
      </c>
      <c r="N100" s="208">
        <v>894</v>
      </c>
      <c r="O100" s="208">
        <v>1133</v>
      </c>
      <c r="P100" s="182">
        <v>1285</v>
      </c>
    </row>
    <row r="101" spans="1:16">
      <c r="A101" t="s">
        <v>162</v>
      </c>
      <c r="B101" t="s">
        <v>571</v>
      </c>
      <c r="C101" t="s">
        <v>162</v>
      </c>
      <c r="E101" s="52">
        <v>475</v>
      </c>
      <c r="F101" s="52">
        <v>508</v>
      </c>
      <c r="G101" s="52">
        <v>610</v>
      </c>
      <c r="H101" s="52">
        <v>705</v>
      </c>
      <c r="I101" s="52">
        <v>786</v>
      </c>
      <c r="J101" s="182">
        <v>868</v>
      </c>
      <c r="K101" s="208">
        <v>528</v>
      </c>
      <c r="L101" s="208">
        <v>532</v>
      </c>
      <c r="M101" s="208">
        <v>707</v>
      </c>
      <c r="N101" s="208">
        <v>933</v>
      </c>
      <c r="O101" s="208">
        <v>1066</v>
      </c>
      <c r="P101" s="182">
        <v>1158</v>
      </c>
    </row>
    <row r="102" spans="1:16">
      <c r="A102" s="144" t="s">
        <v>30</v>
      </c>
      <c r="B102" s="144" t="s">
        <v>574</v>
      </c>
      <c r="C102" s="144" t="s">
        <v>30</v>
      </c>
      <c r="E102" s="52">
        <v>511</v>
      </c>
      <c r="F102" s="52">
        <v>548</v>
      </c>
      <c r="G102" s="52">
        <v>657</v>
      </c>
      <c r="H102" s="52">
        <v>759</v>
      </c>
      <c r="I102" s="52">
        <v>847</v>
      </c>
      <c r="J102" s="182">
        <v>935</v>
      </c>
      <c r="K102" s="208">
        <v>539</v>
      </c>
      <c r="L102" s="208">
        <v>685</v>
      </c>
      <c r="M102" s="208">
        <v>832</v>
      </c>
      <c r="N102" s="208">
        <v>979</v>
      </c>
      <c r="O102" s="208">
        <v>1073</v>
      </c>
      <c r="P102" s="182">
        <v>1165</v>
      </c>
    </row>
    <row r="103" spans="1:16">
      <c r="A103" s="144" t="s">
        <v>55</v>
      </c>
      <c r="B103" s="144" t="s">
        <v>576</v>
      </c>
      <c r="C103" s="144" t="s">
        <v>55</v>
      </c>
      <c r="E103" s="52">
        <v>626</v>
      </c>
      <c r="F103" s="52">
        <v>670</v>
      </c>
      <c r="G103" s="52">
        <v>805</v>
      </c>
      <c r="H103" s="52">
        <v>930</v>
      </c>
      <c r="I103" s="52">
        <v>1037</v>
      </c>
      <c r="J103" s="182">
        <v>1144</v>
      </c>
      <c r="K103" s="208">
        <v>701</v>
      </c>
      <c r="L103" s="208">
        <v>797</v>
      </c>
      <c r="M103" s="208">
        <v>976</v>
      </c>
      <c r="N103" s="208">
        <v>1304</v>
      </c>
      <c r="O103" s="208">
        <v>1435</v>
      </c>
      <c r="P103" s="182">
        <v>1565</v>
      </c>
    </row>
    <row r="104" spans="1:16">
      <c r="A104" t="s">
        <v>163</v>
      </c>
      <c r="B104" t="s">
        <v>579</v>
      </c>
      <c r="C104" t="s">
        <v>163</v>
      </c>
      <c r="E104" s="52">
        <v>500</v>
      </c>
      <c r="F104" s="52">
        <v>535</v>
      </c>
      <c r="G104" s="52">
        <v>642</v>
      </c>
      <c r="H104" s="52">
        <v>742</v>
      </c>
      <c r="I104" s="52">
        <v>828</v>
      </c>
      <c r="J104" s="182">
        <v>914</v>
      </c>
      <c r="K104" s="208">
        <v>613</v>
      </c>
      <c r="L104" s="208">
        <v>676</v>
      </c>
      <c r="M104" s="208">
        <v>805</v>
      </c>
      <c r="N104" s="208">
        <v>961</v>
      </c>
      <c r="O104" s="208">
        <v>1053</v>
      </c>
      <c r="P104" s="182">
        <v>1142</v>
      </c>
    </row>
    <row r="105" spans="1:16">
      <c r="A105" t="s">
        <v>164</v>
      </c>
      <c r="B105" t="s">
        <v>582</v>
      </c>
      <c r="C105" t="s">
        <v>164</v>
      </c>
      <c r="E105" s="52">
        <v>616</v>
      </c>
      <c r="F105" s="52">
        <v>701</v>
      </c>
      <c r="G105" s="52">
        <v>809</v>
      </c>
      <c r="H105" s="52">
        <v>1027</v>
      </c>
      <c r="I105" s="52">
        <v>1146</v>
      </c>
      <c r="J105" s="182">
        <v>1264</v>
      </c>
      <c r="K105" s="208">
        <v>616</v>
      </c>
      <c r="L105" s="208">
        <v>701</v>
      </c>
      <c r="M105" s="208">
        <v>809</v>
      </c>
      <c r="N105" s="208">
        <v>1031</v>
      </c>
      <c r="O105" s="208">
        <v>1282</v>
      </c>
      <c r="P105" s="182">
        <v>1474</v>
      </c>
    </row>
    <row r="106" spans="1:16">
      <c r="A106" t="s">
        <v>165</v>
      </c>
      <c r="B106" t="s">
        <v>585</v>
      </c>
      <c r="C106" t="s">
        <v>165</v>
      </c>
      <c r="E106" s="52">
        <v>475</v>
      </c>
      <c r="F106" s="52">
        <v>508</v>
      </c>
      <c r="G106" s="52">
        <v>610</v>
      </c>
      <c r="H106" s="52">
        <v>705</v>
      </c>
      <c r="I106" s="52">
        <v>786</v>
      </c>
      <c r="J106" s="182">
        <v>868</v>
      </c>
      <c r="K106" s="208">
        <v>518</v>
      </c>
      <c r="L106" s="208">
        <v>538</v>
      </c>
      <c r="M106" s="208">
        <v>681</v>
      </c>
      <c r="N106" s="208">
        <v>852</v>
      </c>
      <c r="O106" s="208">
        <v>1023</v>
      </c>
      <c r="P106" s="182">
        <v>1109</v>
      </c>
    </row>
    <row r="107" spans="1:16">
      <c r="A107" s="144" t="s">
        <v>27</v>
      </c>
      <c r="B107" s="144" t="s">
        <v>587</v>
      </c>
      <c r="C107" s="144" t="s">
        <v>27</v>
      </c>
      <c r="E107" s="52">
        <v>712</v>
      </c>
      <c r="F107" s="52">
        <v>763</v>
      </c>
      <c r="G107" s="52">
        <v>916</v>
      </c>
      <c r="H107" s="52">
        <v>1058</v>
      </c>
      <c r="I107" s="52">
        <v>1181</v>
      </c>
      <c r="J107" s="182">
        <v>1303</v>
      </c>
      <c r="K107" s="208">
        <v>799</v>
      </c>
      <c r="L107" s="208">
        <v>968</v>
      </c>
      <c r="M107" s="208">
        <v>1195</v>
      </c>
      <c r="N107" s="208">
        <v>1481</v>
      </c>
      <c r="O107" s="208">
        <v>1633</v>
      </c>
      <c r="P107" s="182">
        <v>1782</v>
      </c>
    </row>
    <row r="108" spans="1:16">
      <c r="A108" t="s">
        <v>166</v>
      </c>
      <c r="B108" t="s">
        <v>590</v>
      </c>
      <c r="C108" t="s">
        <v>166</v>
      </c>
      <c r="E108" s="52">
        <v>518</v>
      </c>
      <c r="F108" s="52">
        <v>590</v>
      </c>
      <c r="G108" s="52">
        <v>681</v>
      </c>
      <c r="H108" s="52">
        <v>897</v>
      </c>
      <c r="I108" s="52">
        <v>1001</v>
      </c>
      <c r="J108" s="182">
        <v>1104</v>
      </c>
      <c r="K108" s="208">
        <v>518</v>
      </c>
      <c r="L108" s="208">
        <v>590</v>
      </c>
      <c r="M108" s="208">
        <v>681</v>
      </c>
      <c r="N108" s="208">
        <v>934</v>
      </c>
      <c r="O108" s="208">
        <v>1200</v>
      </c>
      <c r="P108" s="182">
        <v>1380</v>
      </c>
    </row>
    <row r="109" spans="1:16">
      <c r="A109" t="s">
        <v>167</v>
      </c>
      <c r="B109" t="s">
        <v>593</v>
      </c>
      <c r="C109" t="s">
        <v>167</v>
      </c>
      <c r="E109" s="52">
        <v>475</v>
      </c>
      <c r="F109" s="52">
        <v>508</v>
      </c>
      <c r="G109" s="52">
        <v>610</v>
      </c>
      <c r="H109" s="52">
        <v>705</v>
      </c>
      <c r="I109" s="52">
        <v>786</v>
      </c>
      <c r="J109" s="182">
        <v>868</v>
      </c>
      <c r="K109" s="208">
        <v>524</v>
      </c>
      <c r="L109" s="208">
        <v>562</v>
      </c>
      <c r="M109" s="208">
        <v>707</v>
      </c>
      <c r="N109" s="208">
        <v>941</v>
      </c>
      <c r="O109" s="208">
        <v>1075</v>
      </c>
      <c r="P109" s="182">
        <v>1168</v>
      </c>
    </row>
    <row r="110" spans="1:16">
      <c r="A110" s="144" t="s">
        <v>70</v>
      </c>
      <c r="B110" s="144" t="s">
        <v>596</v>
      </c>
      <c r="C110" s="144" t="s">
        <v>70</v>
      </c>
      <c r="E110" s="52">
        <v>475</v>
      </c>
      <c r="F110" s="52">
        <v>508</v>
      </c>
      <c r="G110" s="52">
        <v>610</v>
      </c>
      <c r="H110" s="52">
        <v>705</v>
      </c>
      <c r="I110" s="52">
        <v>786</v>
      </c>
      <c r="J110" s="182">
        <v>868</v>
      </c>
      <c r="K110" s="208">
        <v>562</v>
      </c>
      <c r="L110" s="208">
        <v>566</v>
      </c>
      <c r="M110" s="208">
        <v>734</v>
      </c>
      <c r="N110" s="208">
        <v>918</v>
      </c>
      <c r="O110" s="208">
        <v>1066</v>
      </c>
      <c r="P110" s="182">
        <v>1158</v>
      </c>
    </row>
    <row r="111" spans="1:16">
      <c r="A111" t="s">
        <v>168</v>
      </c>
      <c r="B111" t="s">
        <v>599</v>
      </c>
      <c r="C111" t="s">
        <v>168</v>
      </c>
      <c r="E111" s="52">
        <v>475</v>
      </c>
      <c r="F111" s="52">
        <v>508</v>
      </c>
      <c r="G111" s="52">
        <v>610</v>
      </c>
      <c r="H111" s="52">
        <v>705</v>
      </c>
      <c r="I111" s="52">
        <v>786</v>
      </c>
      <c r="J111" s="182">
        <v>868</v>
      </c>
      <c r="K111" s="208">
        <v>498</v>
      </c>
      <c r="L111" s="208">
        <v>591</v>
      </c>
      <c r="M111" s="208">
        <v>785</v>
      </c>
      <c r="N111" s="208">
        <v>947</v>
      </c>
      <c r="O111" s="208">
        <v>1036</v>
      </c>
      <c r="P111" s="182">
        <v>1125</v>
      </c>
    </row>
    <row r="112" spans="1:16">
      <c r="A112" t="s">
        <v>169</v>
      </c>
      <c r="B112" t="s">
        <v>602</v>
      </c>
      <c r="C112" t="s">
        <v>169</v>
      </c>
      <c r="E112" s="52">
        <v>547</v>
      </c>
      <c r="F112" s="52">
        <v>586</v>
      </c>
      <c r="G112" s="52">
        <v>703</v>
      </c>
      <c r="H112" s="52">
        <v>812</v>
      </c>
      <c r="I112" s="52">
        <v>906</v>
      </c>
      <c r="J112" s="182">
        <v>1000</v>
      </c>
      <c r="K112" s="208">
        <v>605</v>
      </c>
      <c r="L112" s="208">
        <v>609</v>
      </c>
      <c r="M112" s="208">
        <v>809</v>
      </c>
      <c r="N112" s="208">
        <v>1012</v>
      </c>
      <c r="O112" s="208">
        <v>1204</v>
      </c>
      <c r="P112" s="182">
        <v>1309</v>
      </c>
    </row>
    <row r="113" spans="1:16">
      <c r="A113" t="s">
        <v>170</v>
      </c>
      <c r="B113" t="s">
        <v>605</v>
      </c>
      <c r="C113" t="s">
        <v>170</v>
      </c>
      <c r="E113" s="52">
        <v>596</v>
      </c>
      <c r="F113" s="52">
        <v>655</v>
      </c>
      <c r="G113" s="52">
        <v>786</v>
      </c>
      <c r="H113" s="52">
        <v>907</v>
      </c>
      <c r="I113" s="52">
        <v>1012</v>
      </c>
      <c r="J113" s="182">
        <v>1117</v>
      </c>
      <c r="K113" s="208">
        <v>596</v>
      </c>
      <c r="L113" s="208">
        <v>663</v>
      </c>
      <c r="M113" s="208">
        <v>881</v>
      </c>
      <c r="N113" s="208">
        <v>1174</v>
      </c>
      <c r="O113" s="208">
        <v>1290</v>
      </c>
      <c r="P113" s="182">
        <v>1405</v>
      </c>
    </row>
    <row r="114" spans="1:16">
      <c r="A114" t="s">
        <v>171</v>
      </c>
      <c r="B114" t="s">
        <v>608</v>
      </c>
      <c r="C114" t="s">
        <v>171</v>
      </c>
      <c r="E114" s="52">
        <v>493</v>
      </c>
      <c r="F114" s="52">
        <v>529</v>
      </c>
      <c r="G114" s="52">
        <v>635</v>
      </c>
      <c r="H114" s="52">
        <v>733</v>
      </c>
      <c r="I114" s="52">
        <v>818</v>
      </c>
      <c r="J114" s="182">
        <v>903</v>
      </c>
      <c r="K114" s="208">
        <v>589</v>
      </c>
      <c r="L114" s="208">
        <v>593</v>
      </c>
      <c r="M114" s="208">
        <v>777</v>
      </c>
      <c r="N114" s="208">
        <v>966</v>
      </c>
      <c r="O114" s="208">
        <v>1059</v>
      </c>
      <c r="P114" s="182">
        <v>1149</v>
      </c>
    </row>
    <row r="115" spans="1:16">
      <c r="A115" t="s">
        <v>172</v>
      </c>
      <c r="B115" t="s">
        <v>611</v>
      </c>
      <c r="C115" t="s">
        <v>172</v>
      </c>
      <c r="E115" s="52">
        <v>468</v>
      </c>
      <c r="F115" s="52">
        <v>508</v>
      </c>
      <c r="G115" s="52">
        <v>610</v>
      </c>
      <c r="H115" s="52">
        <v>705</v>
      </c>
      <c r="I115" s="52">
        <v>786</v>
      </c>
      <c r="J115" s="182">
        <v>868</v>
      </c>
      <c r="K115" s="208">
        <v>468</v>
      </c>
      <c r="L115" s="208">
        <v>555</v>
      </c>
      <c r="M115" s="208">
        <v>737</v>
      </c>
      <c r="N115" s="208">
        <v>952</v>
      </c>
      <c r="O115" s="208">
        <v>1016</v>
      </c>
      <c r="P115" s="182">
        <v>1158</v>
      </c>
    </row>
    <row r="116" spans="1:16">
      <c r="A116" t="s">
        <v>174</v>
      </c>
      <c r="B116" t="s">
        <v>614</v>
      </c>
      <c r="C116" t="s">
        <v>174</v>
      </c>
      <c r="E116" s="52">
        <v>537</v>
      </c>
      <c r="F116" s="52">
        <v>575</v>
      </c>
      <c r="G116" s="52">
        <v>690</v>
      </c>
      <c r="H116" s="52">
        <v>797</v>
      </c>
      <c r="I116" s="52">
        <v>890</v>
      </c>
      <c r="J116" s="182">
        <v>981</v>
      </c>
      <c r="K116" s="208">
        <v>649</v>
      </c>
      <c r="L116" s="208">
        <v>666</v>
      </c>
      <c r="M116" s="208">
        <v>853</v>
      </c>
      <c r="N116" s="208">
        <v>1067</v>
      </c>
      <c r="O116" s="208">
        <v>1184</v>
      </c>
      <c r="P116" s="182">
        <v>1288</v>
      </c>
    </row>
    <row r="117" spans="1:16">
      <c r="A117" t="s">
        <v>175</v>
      </c>
      <c r="B117" t="s">
        <v>617</v>
      </c>
      <c r="C117" t="s">
        <v>175</v>
      </c>
      <c r="E117" s="52">
        <v>475</v>
      </c>
      <c r="F117" s="52">
        <v>508</v>
      </c>
      <c r="G117" s="52">
        <v>610</v>
      </c>
      <c r="H117" s="52">
        <v>705</v>
      </c>
      <c r="I117" s="52">
        <v>786</v>
      </c>
      <c r="J117" s="182">
        <v>868</v>
      </c>
      <c r="K117" s="208">
        <v>563</v>
      </c>
      <c r="L117" s="208">
        <v>707</v>
      </c>
      <c r="M117" s="208">
        <v>851</v>
      </c>
      <c r="N117" s="208">
        <v>974</v>
      </c>
      <c r="O117" s="208">
        <v>1066</v>
      </c>
      <c r="P117" s="182">
        <v>1158</v>
      </c>
    </row>
    <row r="118" spans="1:16">
      <c r="A118" s="144" t="s">
        <v>45</v>
      </c>
      <c r="B118" s="144" t="s">
        <v>619</v>
      </c>
      <c r="C118" s="144" t="s">
        <v>45</v>
      </c>
      <c r="E118" s="52">
        <v>642</v>
      </c>
      <c r="F118" s="52">
        <v>688</v>
      </c>
      <c r="G118" s="52">
        <v>826</v>
      </c>
      <c r="H118" s="52">
        <v>954</v>
      </c>
      <c r="I118" s="52">
        <v>1065</v>
      </c>
      <c r="J118" s="182">
        <v>1175</v>
      </c>
      <c r="K118" s="208">
        <v>689</v>
      </c>
      <c r="L118" s="208">
        <v>837</v>
      </c>
      <c r="M118" s="208">
        <v>1031</v>
      </c>
      <c r="N118" s="208">
        <v>1330</v>
      </c>
      <c r="O118" s="208">
        <v>1464</v>
      </c>
      <c r="P118" s="182">
        <v>1597</v>
      </c>
    </row>
    <row r="119" spans="1:16">
      <c r="A119" t="s">
        <v>176</v>
      </c>
      <c r="B119" t="s">
        <v>622</v>
      </c>
      <c r="C119" t="s">
        <v>176</v>
      </c>
      <c r="E119" s="52">
        <v>511</v>
      </c>
      <c r="F119" s="52">
        <v>547</v>
      </c>
      <c r="G119" s="52">
        <v>656</v>
      </c>
      <c r="H119" s="52">
        <v>758</v>
      </c>
      <c r="I119" s="52">
        <v>846</v>
      </c>
      <c r="J119" s="182">
        <v>933</v>
      </c>
      <c r="K119" s="208">
        <v>575</v>
      </c>
      <c r="L119" s="208">
        <v>579</v>
      </c>
      <c r="M119" s="208">
        <v>769</v>
      </c>
      <c r="N119" s="208">
        <v>975</v>
      </c>
      <c r="O119" s="208">
        <v>1071</v>
      </c>
      <c r="P119" s="182">
        <v>1163</v>
      </c>
    </row>
    <row r="120" spans="1:16">
      <c r="A120" s="144" t="s">
        <v>75</v>
      </c>
      <c r="B120" s="144" t="s">
        <v>625</v>
      </c>
      <c r="C120" s="144" t="s">
        <v>75</v>
      </c>
      <c r="E120" s="52">
        <v>537</v>
      </c>
      <c r="F120" s="52">
        <v>576</v>
      </c>
      <c r="G120" s="52">
        <v>691</v>
      </c>
      <c r="H120" s="52">
        <v>798</v>
      </c>
      <c r="I120" s="52">
        <v>891</v>
      </c>
      <c r="J120" s="182">
        <v>983</v>
      </c>
      <c r="K120" s="208">
        <v>618</v>
      </c>
      <c r="L120" s="208">
        <v>758</v>
      </c>
      <c r="M120" s="208">
        <v>953</v>
      </c>
      <c r="N120" s="208">
        <v>1092</v>
      </c>
      <c r="O120" s="208">
        <v>1199</v>
      </c>
      <c r="P120" s="182">
        <v>1304</v>
      </c>
    </row>
    <row r="121" spans="1:16">
      <c r="A121" t="s">
        <v>177</v>
      </c>
      <c r="B121" t="s">
        <v>628</v>
      </c>
      <c r="C121" t="s">
        <v>177</v>
      </c>
      <c r="E121" s="52">
        <v>562</v>
      </c>
      <c r="F121" s="52">
        <v>602</v>
      </c>
      <c r="G121" s="52">
        <v>722</v>
      </c>
      <c r="H121" s="52">
        <v>835</v>
      </c>
      <c r="I121" s="52">
        <v>931</v>
      </c>
      <c r="J121" s="182">
        <v>1028</v>
      </c>
      <c r="K121" s="208">
        <v>691</v>
      </c>
      <c r="L121" s="208">
        <v>717</v>
      </c>
      <c r="M121" s="208">
        <v>908</v>
      </c>
      <c r="N121" s="208">
        <v>1126</v>
      </c>
      <c r="O121" s="208">
        <v>1236</v>
      </c>
      <c r="P121" s="182">
        <v>1346</v>
      </c>
    </row>
    <row r="122" spans="1:16">
      <c r="A122" t="s">
        <v>178</v>
      </c>
      <c r="B122" t="s">
        <v>631</v>
      </c>
      <c r="C122" t="s">
        <v>178</v>
      </c>
      <c r="E122" s="52">
        <v>572</v>
      </c>
      <c r="F122" s="52">
        <v>613</v>
      </c>
      <c r="G122" s="52">
        <v>735</v>
      </c>
      <c r="H122" s="52">
        <v>849</v>
      </c>
      <c r="I122" s="52">
        <v>947</v>
      </c>
      <c r="J122" s="182">
        <v>1045</v>
      </c>
      <c r="K122" s="208">
        <v>608</v>
      </c>
      <c r="L122" s="208">
        <v>631</v>
      </c>
      <c r="M122" s="208">
        <v>798</v>
      </c>
      <c r="N122" s="208">
        <v>1117</v>
      </c>
      <c r="O122" s="208">
        <v>1236</v>
      </c>
      <c r="P122" s="182">
        <v>1346</v>
      </c>
    </row>
    <row r="123" spans="1:16">
      <c r="A123" t="s">
        <v>179</v>
      </c>
      <c r="B123" t="s">
        <v>634</v>
      </c>
      <c r="C123" t="s">
        <v>179</v>
      </c>
      <c r="E123" s="52">
        <v>475</v>
      </c>
      <c r="F123" s="52">
        <v>508</v>
      </c>
      <c r="G123" s="52">
        <v>610</v>
      </c>
      <c r="H123" s="52">
        <v>705</v>
      </c>
      <c r="I123" s="52">
        <v>786</v>
      </c>
      <c r="J123" s="182">
        <v>868</v>
      </c>
      <c r="K123" s="208">
        <v>577</v>
      </c>
      <c r="L123" s="208">
        <v>581</v>
      </c>
      <c r="M123" s="208">
        <v>772</v>
      </c>
      <c r="N123" s="208">
        <v>966</v>
      </c>
      <c r="O123" s="208">
        <v>1064</v>
      </c>
      <c r="P123" s="182">
        <v>1158</v>
      </c>
    </row>
    <row r="124" spans="1:16">
      <c r="A124" t="s">
        <v>180</v>
      </c>
      <c r="B124" t="s">
        <v>637</v>
      </c>
      <c r="C124" t="s">
        <v>180</v>
      </c>
      <c r="E124" s="52">
        <v>542</v>
      </c>
      <c r="F124" s="52">
        <v>581</v>
      </c>
      <c r="G124" s="52">
        <v>697</v>
      </c>
      <c r="H124" s="52">
        <v>806</v>
      </c>
      <c r="I124" s="52">
        <v>900</v>
      </c>
      <c r="J124" s="182">
        <v>992</v>
      </c>
      <c r="K124" s="208">
        <v>713</v>
      </c>
      <c r="L124" s="208">
        <v>765</v>
      </c>
      <c r="M124" s="208">
        <v>921</v>
      </c>
      <c r="N124" s="208">
        <v>1054</v>
      </c>
      <c r="O124" s="208">
        <v>1156</v>
      </c>
      <c r="P124" s="182">
        <v>1257</v>
      </c>
    </row>
    <row r="125" spans="1:16">
      <c r="A125" s="144" t="s">
        <v>31</v>
      </c>
      <c r="B125" s="144" t="s">
        <v>639</v>
      </c>
      <c r="C125" s="144" t="s">
        <v>31</v>
      </c>
      <c r="E125" s="52">
        <v>511</v>
      </c>
      <c r="F125" s="52">
        <v>548</v>
      </c>
      <c r="G125" s="52">
        <v>657</v>
      </c>
      <c r="H125" s="52">
        <v>759</v>
      </c>
      <c r="I125" s="52">
        <v>847</v>
      </c>
      <c r="J125" s="182">
        <v>935</v>
      </c>
      <c r="K125" s="208">
        <v>539</v>
      </c>
      <c r="L125" s="208">
        <v>685</v>
      </c>
      <c r="M125" s="208">
        <v>832</v>
      </c>
      <c r="N125" s="208">
        <v>979</v>
      </c>
      <c r="O125" s="208">
        <v>1073</v>
      </c>
      <c r="P125" s="182">
        <v>1165</v>
      </c>
    </row>
    <row r="126" spans="1:16">
      <c r="A126" t="s">
        <v>181</v>
      </c>
      <c r="B126" t="s">
        <v>642</v>
      </c>
      <c r="C126" t="s">
        <v>181</v>
      </c>
      <c r="E126" s="52">
        <v>475</v>
      </c>
      <c r="F126" s="52">
        <v>508</v>
      </c>
      <c r="G126" s="52">
        <v>610</v>
      </c>
      <c r="H126" s="52">
        <v>705</v>
      </c>
      <c r="I126" s="52">
        <v>786</v>
      </c>
      <c r="J126" s="182">
        <v>868</v>
      </c>
      <c r="K126" s="208">
        <v>518</v>
      </c>
      <c r="L126" s="208">
        <v>556</v>
      </c>
      <c r="M126" s="208">
        <v>681</v>
      </c>
      <c r="N126" s="208">
        <v>898</v>
      </c>
      <c r="O126" s="208">
        <v>1066</v>
      </c>
      <c r="P126" s="182">
        <v>1158</v>
      </c>
    </row>
    <row r="127" spans="1:16">
      <c r="A127" t="s">
        <v>182</v>
      </c>
      <c r="B127" t="s">
        <v>645</v>
      </c>
      <c r="C127" t="s">
        <v>182</v>
      </c>
      <c r="E127" s="52">
        <v>475</v>
      </c>
      <c r="F127" s="52">
        <v>508</v>
      </c>
      <c r="G127" s="52">
        <v>610</v>
      </c>
      <c r="H127" s="52">
        <v>705</v>
      </c>
      <c r="I127" s="52">
        <v>786</v>
      </c>
      <c r="J127" s="182">
        <v>868</v>
      </c>
      <c r="K127" s="208">
        <v>617</v>
      </c>
      <c r="L127" s="208">
        <v>621</v>
      </c>
      <c r="M127" s="208">
        <v>826</v>
      </c>
      <c r="N127" s="208">
        <v>974</v>
      </c>
      <c r="O127" s="208">
        <v>1066</v>
      </c>
      <c r="P127" s="182">
        <v>1158</v>
      </c>
    </row>
    <row r="128" spans="1:16">
      <c r="A128" s="144" t="s">
        <v>46</v>
      </c>
      <c r="B128" s="144" t="s">
        <v>648</v>
      </c>
      <c r="C128" s="144" t="s">
        <v>46</v>
      </c>
      <c r="E128" s="52">
        <v>625</v>
      </c>
      <c r="F128" s="52">
        <v>670</v>
      </c>
      <c r="G128" s="52">
        <v>803</v>
      </c>
      <c r="H128" s="52">
        <v>928</v>
      </c>
      <c r="I128" s="52">
        <v>1036</v>
      </c>
      <c r="J128" s="182">
        <v>1143</v>
      </c>
      <c r="K128" s="208">
        <v>671</v>
      </c>
      <c r="L128" s="208">
        <v>770</v>
      </c>
      <c r="M128" s="208">
        <v>973</v>
      </c>
      <c r="N128" s="208">
        <v>1287</v>
      </c>
      <c r="O128" s="208">
        <v>1416</v>
      </c>
      <c r="P128" s="182">
        <v>1544</v>
      </c>
    </row>
    <row r="129" spans="1:16">
      <c r="A129" s="144" t="s">
        <v>18</v>
      </c>
      <c r="B129" s="144" t="s">
        <v>650</v>
      </c>
      <c r="C129" s="144" t="s">
        <v>18</v>
      </c>
      <c r="E129" s="52">
        <v>507</v>
      </c>
      <c r="F129" s="52">
        <v>543</v>
      </c>
      <c r="G129" s="52">
        <v>652</v>
      </c>
      <c r="H129" s="52">
        <v>754</v>
      </c>
      <c r="I129" s="52">
        <v>841</v>
      </c>
      <c r="J129" s="182">
        <v>928</v>
      </c>
      <c r="K129" s="208">
        <v>566</v>
      </c>
      <c r="L129" s="208">
        <v>617</v>
      </c>
      <c r="M129" s="208">
        <v>820</v>
      </c>
      <c r="N129" s="208">
        <v>1022</v>
      </c>
      <c r="O129" s="208">
        <v>1120</v>
      </c>
      <c r="P129" s="182">
        <v>1217</v>
      </c>
    </row>
    <row r="130" spans="1:16">
      <c r="A130" t="s">
        <v>183</v>
      </c>
      <c r="B130" t="s">
        <v>653</v>
      </c>
      <c r="C130" t="s">
        <v>183</v>
      </c>
      <c r="E130" s="52">
        <v>514</v>
      </c>
      <c r="F130" s="52">
        <v>518</v>
      </c>
      <c r="G130" s="52">
        <v>662</v>
      </c>
      <c r="H130" s="52">
        <v>765</v>
      </c>
      <c r="I130" s="52">
        <v>853</v>
      </c>
      <c r="J130" s="182">
        <v>941</v>
      </c>
      <c r="K130" s="208">
        <v>514</v>
      </c>
      <c r="L130" s="208">
        <v>518</v>
      </c>
      <c r="M130" s="208">
        <v>688</v>
      </c>
      <c r="N130" s="208">
        <v>992</v>
      </c>
      <c r="O130" s="208">
        <v>1139</v>
      </c>
      <c r="P130" s="182">
        <v>1238</v>
      </c>
    </row>
    <row r="131" spans="1:16">
      <c r="A131" s="144" t="s">
        <v>47</v>
      </c>
      <c r="B131" s="144" t="s">
        <v>655</v>
      </c>
      <c r="C131" s="144" t="s">
        <v>47</v>
      </c>
      <c r="E131" s="52">
        <v>642</v>
      </c>
      <c r="F131" s="52">
        <v>688</v>
      </c>
      <c r="G131" s="52">
        <v>826</v>
      </c>
      <c r="H131" s="52">
        <v>954</v>
      </c>
      <c r="I131" s="52">
        <v>1065</v>
      </c>
      <c r="J131" s="182">
        <v>1175</v>
      </c>
      <c r="K131" s="208">
        <v>689</v>
      </c>
      <c r="L131" s="208">
        <v>837</v>
      </c>
      <c r="M131" s="208">
        <v>1031</v>
      </c>
      <c r="N131" s="208">
        <v>1330</v>
      </c>
      <c r="O131" s="208">
        <v>1464</v>
      </c>
      <c r="P131" s="182">
        <v>1597</v>
      </c>
    </row>
    <row r="132" spans="1:16">
      <c r="A132" s="144" t="s">
        <v>184</v>
      </c>
      <c r="B132" s="144" t="s">
        <v>658</v>
      </c>
      <c r="C132" s="144" t="s">
        <v>184</v>
      </c>
      <c r="E132" s="52">
        <v>715</v>
      </c>
      <c r="F132" s="52">
        <v>858</v>
      </c>
      <c r="G132" s="52">
        <v>1030</v>
      </c>
      <c r="H132" s="52">
        <v>1190</v>
      </c>
      <c r="I132" s="52">
        <v>1327</v>
      </c>
      <c r="J132" s="182">
        <v>1464</v>
      </c>
      <c r="K132" s="208">
        <v>715</v>
      </c>
      <c r="L132" s="208">
        <v>906</v>
      </c>
      <c r="M132" s="208">
        <v>1106</v>
      </c>
      <c r="N132" s="208">
        <v>1508</v>
      </c>
      <c r="O132" s="208">
        <v>1764</v>
      </c>
      <c r="P132" s="182">
        <v>1928</v>
      </c>
    </row>
    <row r="133" spans="1:16">
      <c r="A133" t="s">
        <v>185</v>
      </c>
      <c r="B133" t="s">
        <v>661</v>
      </c>
      <c r="C133" t="s">
        <v>185</v>
      </c>
      <c r="E133" s="52">
        <v>527</v>
      </c>
      <c r="F133" s="52">
        <v>565</v>
      </c>
      <c r="G133" s="52">
        <v>677</v>
      </c>
      <c r="H133" s="52">
        <v>783</v>
      </c>
      <c r="I133" s="52">
        <v>873</v>
      </c>
      <c r="J133" s="182">
        <v>963</v>
      </c>
      <c r="K133" s="208">
        <v>644</v>
      </c>
      <c r="L133" s="208">
        <v>668</v>
      </c>
      <c r="M133" s="208">
        <v>846</v>
      </c>
      <c r="N133" s="208">
        <v>1054</v>
      </c>
      <c r="O133" s="208">
        <v>1156</v>
      </c>
      <c r="P133" s="182">
        <v>1257</v>
      </c>
    </row>
    <row r="134" spans="1:16">
      <c r="A134" t="s">
        <v>186</v>
      </c>
      <c r="B134" t="s">
        <v>664</v>
      </c>
      <c r="C134" t="s">
        <v>186</v>
      </c>
      <c r="E134" s="52">
        <v>518</v>
      </c>
      <c r="F134" s="52">
        <v>538</v>
      </c>
      <c r="G134" s="52">
        <v>666</v>
      </c>
      <c r="H134" s="52">
        <v>770</v>
      </c>
      <c r="I134" s="52">
        <v>858</v>
      </c>
      <c r="J134" s="182">
        <v>948</v>
      </c>
      <c r="K134" s="208">
        <v>518</v>
      </c>
      <c r="L134" s="208">
        <v>538</v>
      </c>
      <c r="M134" s="208">
        <v>681</v>
      </c>
      <c r="N134" s="208">
        <v>899</v>
      </c>
      <c r="O134" s="208">
        <v>1079</v>
      </c>
      <c r="P134" s="182">
        <v>1241</v>
      </c>
    </row>
    <row r="135" spans="1:16">
      <c r="A135" t="s">
        <v>187</v>
      </c>
      <c r="B135" t="s">
        <v>667</v>
      </c>
      <c r="C135" t="s">
        <v>187</v>
      </c>
      <c r="E135" s="52">
        <v>522</v>
      </c>
      <c r="F135" s="52">
        <v>559</v>
      </c>
      <c r="G135" s="52">
        <v>671</v>
      </c>
      <c r="H135" s="52">
        <v>775</v>
      </c>
      <c r="I135" s="52">
        <v>865</v>
      </c>
      <c r="J135" s="182">
        <v>954</v>
      </c>
      <c r="K135" s="208">
        <v>673</v>
      </c>
      <c r="L135" s="208">
        <v>746</v>
      </c>
      <c r="M135" s="208">
        <v>871</v>
      </c>
      <c r="N135" s="208">
        <v>1029</v>
      </c>
      <c r="O135" s="208">
        <v>1128</v>
      </c>
      <c r="P135" s="182">
        <v>1226</v>
      </c>
    </row>
    <row r="136" spans="1:16">
      <c r="A136" t="s">
        <v>188</v>
      </c>
      <c r="B136" t="s">
        <v>670</v>
      </c>
      <c r="C136" t="s">
        <v>188</v>
      </c>
      <c r="E136" s="52">
        <v>477</v>
      </c>
      <c r="F136" s="52">
        <v>511</v>
      </c>
      <c r="G136" s="52">
        <v>613</v>
      </c>
      <c r="H136" s="52">
        <v>708</v>
      </c>
      <c r="I136" s="52">
        <v>791</v>
      </c>
      <c r="J136" s="182">
        <v>872</v>
      </c>
      <c r="K136" s="208">
        <v>567</v>
      </c>
      <c r="L136" s="208">
        <v>588</v>
      </c>
      <c r="M136" s="208">
        <v>745</v>
      </c>
      <c r="N136" s="208">
        <v>932</v>
      </c>
      <c r="O136" s="208">
        <v>1093</v>
      </c>
      <c r="P136" s="182">
        <v>1187</v>
      </c>
    </row>
    <row r="137" spans="1:16">
      <c r="A137" t="s">
        <v>189</v>
      </c>
      <c r="B137" t="s">
        <v>673</v>
      </c>
      <c r="C137" t="s">
        <v>189</v>
      </c>
      <c r="E137" s="52">
        <v>586</v>
      </c>
      <c r="F137" s="52">
        <v>628</v>
      </c>
      <c r="G137" s="52">
        <v>753</v>
      </c>
      <c r="H137" s="52">
        <v>871</v>
      </c>
      <c r="I137" s="52">
        <v>972</v>
      </c>
      <c r="J137" s="182">
        <v>1072</v>
      </c>
      <c r="K137" s="208">
        <v>745</v>
      </c>
      <c r="L137" s="208">
        <v>793</v>
      </c>
      <c r="M137" s="208">
        <v>961</v>
      </c>
      <c r="N137" s="208">
        <v>1101</v>
      </c>
      <c r="O137" s="208">
        <v>1209</v>
      </c>
      <c r="P137" s="182">
        <v>1316</v>
      </c>
    </row>
    <row r="138" spans="1:16">
      <c r="A138" t="s">
        <v>190</v>
      </c>
      <c r="B138" t="s">
        <v>676</v>
      </c>
      <c r="C138" t="s">
        <v>190</v>
      </c>
      <c r="E138" s="52">
        <v>475</v>
      </c>
      <c r="F138" s="52">
        <v>508</v>
      </c>
      <c r="G138" s="52">
        <v>610</v>
      </c>
      <c r="H138" s="52">
        <v>705</v>
      </c>
      <c r="I138" s="52">
        <v>786</v>
      </c>
      <c r="J138" s="182">
        <v>868</v>
      </c>
      <c r="K138" s="208">
        <v>566</v>
      </c>
      <c r="L138" s="208">
        <v>570</v>
      </c>
      <c r="M138" s="208">
        <v>757</v>
      </c>
      <c r="N138" s="208">
        <v>951</v>
      </c>
      <c r="O138" s="208">
        <v>1066</v>
      </c>
      <c r="P138" s="182">
        <v>1158</v>
      </c>
    </row>
    <row r="139" spans="1:16">
      <c r="A139" t="s">
        <v>192</v>
      </c>
      <c r="B139" t="s">
        <v>679</v>
      </c>
      <c r="C139" t="s">
        <v>192</v>
      </c>
      <c r="E139" s="52">
        <v>475</v>
      </c>
      <c r="F139" s="52">
        <v>508</v>
      </c>
      <c r="G139" s="52">
        <v>610</v>
      </c>
      <c r="H139" s="52">
        <v>705</v>
      </c>
      <c r="I139" s="52">
        <v>786</v>
      </c>
      <c r="J139" s="182">
        <v>868</v>
      </c>
      <c r="K139" s="208">
        <v>589</v>
      </c>
      <c r="L139" s="208">
        <v>593</v>
      </c>
      <c r="M139" s="208">
        <v>776</v>
      </c>
      <c r="N139" s="208">
        <v>982</v>
      </c>
      <c r="O139" s="208">
        <v>1075</v>
      </c>
      <c r="P139" s="182">
        <v>1168</v>
      </c>
    </row>
    <row r="140" spans="1:16">
      <c r="A140" t="s">
        <v>193</v>
      </c>
      <c r="B140" t="s">
        <v>682</v>
      </c>
      <c r="C140" t="s">
        <v>193</v>
      </c>
      <c r="E140" s="52">
        <v>475</v>
      </c>
      <c r="F140" s="52">
        <v>508</v>
      </c>
      <c r="G140" s="52">
        <v>610</v>
      </c>
      <c r="H140" s="52">
        <v>705</v>
      </c>
      <c r="I140" s="52">
        <v>786</v>
      </c>
      <c r="J140" s="182">
        <v>868</v>
      </c>
      <c r="K140" s="208">
        <v>518</v>
      </c>
      <c r="L140" s="208">
        <v>538</v>
      </c>
      <c r="M140" s="208">
        <v>681</v>
      </c>
      <c r="N140" s="208">
        <v>899</v>
      </c>
      <c r="O140" s="208">
        <v>1066</v>
      </c>
      <c r="P140" s="182">
        <v>1158</v>
      </c>
    </row>
    <row r="141" spans="1:16">
      <c r="A141" t="s">
        <v>194</v>
      </c>
      <c r="B141" t="s">
        <v>694</v>
      </c>
      <c r="C141" t="s">
        <v>194</v>
      </c>
      <c r="E141" s="52">
        <v>475</v>
      </c>
      <c r="F141" s="52">
        <v>508</v>
      </c>
      <c r="G141" s="52">
        <v>610</v>
      </c>
      <c r="H141" s="52">
        <v>705</v>
      </c>
      <c r="I141" s="52">
        <v>786</v>
      </c>
      <c r="J141" s="182">
        <v>868</v>
      </c>
      <c r="K141" s="208">
        <v>589</v>
      </c>
      <c r="L141" s="208">
        <v>616</v>
      </c>
      <c r="M141" s="208">
        <v>713</v>
      </c>
      <c r="N141" s="208">
        <v>922</v>
      </c>
      <c r="O141" s="208">
        <v>1009</v>
      </c>
      <c r="P141" s="182">
        <v>1095</v>
      </c>
    </row>
    <row r="142" spans="1:16">
      <c r="A142" t="s">
        <v>196</v>
      </c>
      <c r="B142" t="s">
        <v>685</v>
      </c>
      <c r="C142" t="s">
        <v>196</v>
      </c>
      <c r="E142" s="52">
        <v>475</v>
      </c>
      <c r="F142" s="52">
        <v>508</v>
      </c>
      <c r="G142" s="52">
        <v>610</v>
      </c>
      <c r="H142" s="52">
        <v>705</v>
      </c>
      <c r="I142" s="52">
        <v>786</v>
      </c>
      <c r="J142" s="182">
        <v>868</v>
      </c>
      <c r="K142" s="208">
        <v>518</v>
      </c>
      <c r="L142" s="208">
        <v>522</v>
      </c>
      <c r="M142" s="208">
        <v>681</v>
      </c>
      <c r="N142" s="208">
        <v>869</v>
      </c>
      <c r="O142" s="208">
        <v>983</v>
      </c>
      <c r="P142" s="182">
        <v>1130</v>
      </c>
    </row>
    <row r="143" spans="1:16">
      <c r="A143" t="s">
        <v>197</v>
      </c>
      <c r="B143" t="s">
        <v>688</v>
      </c>
      <c r="C143" t="s">
        <v>197</v>
      </c>
      <c r="E143" s="52">
        <v>531</v>
      </c>
      <c r="F143" s="52">
        <v>543</v>
      </c>
      <c r="G143" s="52">
        <v>681</v>
      </c>
      <c r="H143" s="52">
        <v>789</v>
      </c>
      <c r="I143" s="52">
        <v>881</v>
      </c>
      <c r="J143" s="182">
        <v>971</v>
      </c>
      <c r="K143" s="208">
        <v>539</v>
      </c>
      <c r="L143" s="208">
        <v>543</v>
      </c>
      <c r="M143" s="208">
        <v>681</v>
      </c>
      <c r="N143" s="208">
        <v>991</v>
      </c>
      <c r="O143" s="208">
        <v>1175</v>
      </c>
      <c r="P143" s="182">
        <v>1283</v>
      </c>
    </row>
    <row r="144" spans="1:16">
      <c r="A144" s="144" t="s">
        <v>198</v>
      </c>
      <c r="B144" s="144" t="s">
        <v>691</v>
      </c>
      <c r="C144" s="144" t="s">
        <v>198</v>
      </c>
      <c r="E144" s="52">
        <v>475</v>
      </c>
      <c r="F144" s="52">
        <v>508</v>
      </c>
      <c r="G144" s="52">
        <v>610</v>
      </c>
      <c r="H144" s="52">
        <v>705</v>
      </c>
      <c r="I144" s="52">
        <v>786</v>
      </c>
      <c r="J144" s="182">
        <v>868</v>
      </c>
      <c r="K144" s="208">
        <v>574</v>
      </c>
      <c r="L144" s="208">
        <v>596</v>
      </c>
      <c r="M144" s="208">
        <v>754</v>
      </c>
      <c r="N144" s="208">
        <v>974</v>
      </c>
      <c r="O144" s="208">
        <v>1066</v>
      </c>
      <c r="P144" s="182">
        <v>1158</v>
      </c>
    </row>
    <row r="145" spans="1:16">
      <c r="A145" t="s">
        <v>199</v>
      </c>
      <c r="B145" t="s">
        <v>697</v>
      </c>
      <c r="C145" t="s">
        <v>199</v>
      </c>
      <c r="E145" s="52">
        <v>433</v>
      </c>
      <c r="F145" s="52">
        <v>513</v>
      </c>
      <c r="G145" s="52">
        <v>652</v>
      </c>
      <c r="H145" s="52">
        <v>754</v>
      </c>
      <c r="I145" s="52">
        <v>841</v>
      </c>
      <c r="J145" s="182">
        <v>928</v>
      </c>
      <c r="K145" s="208">
        <v>433</v>
      </c>
      <c r="L145" s="208">
        <v>513</v>
      </c>
      <c r="M145" s="208">
        <v>682</v>
      </c>
      <c r="N145" s="208">
        <v>980</v>
      </c>
      <c r="O145" s="208">
        <v>1081</v>
      </c>
      <c r="P145" s="182">
        <v>1186</v>
      </c>
    </row>
    <row r="146" spans="1:16">
      <c r="A146" t="s">
        <v>200</v>
      </c>
      <c r="B146" t="s">
        <v>700</v>
      </c>
      <c r="C146" t="s">
        <v>200</v>
      </c>
      <c r="E146" s="52">
        <v>596</v>
      </c>
      <c r="F146" s="52">
        <v>634</v>
      </c>
      <c r="G146" s="52">
        <v>766</v>
      </c>
      <c r="H146" s="52">
        <v>885</v>
      </c>
      <c r="I146" s="52">
        <v>987</v>
      </c>
      <c r="J146" s="182">
        <v>1090</v>
      </c>
      <c r="K146" s="208">
        <v>611</v>
      </c>
      <c r="L146" s="208">
        <v>634</v>
      </c>
      <c r="M146" s="208">
        <v>802</v>
      </c>
      <c r="N146" s="208">
        <v>1130</v>
      </c>
      <c r="O146" s="208">
        <v>1241</v>
      </c>
      <c r="P146" s="182">
        <v>1351</v>
      </c>
    </row>
    <row r="147" spans="1:16">
      <c r="A147" t="s">
        <v>201</v>
      </c>
      <c r="B147" t="s">
        <v>703</v>
      </c>
      <c r="C147" t="s">
        <v>201</v>
      </c>
      <c r="E147" s="52">
        <v>509</v>
      </c>
      <c r="F147" s="52">
        <v>512</v>
      </c>
      <c r="G147" s="52">
        <v>663</v>
      </c>
      <c r="H147" s="52">
        <v>766</v>
      </c>
      <c r="I147" s="52">
        <v>855</v>
      </c>
      <c r="J147" s="182">
        <v>943</v>
      </c>
      <c r="K147" s="208">
        <v>509</v>
      </c>
      <c r="L147" s="208">
        <v>512</v>
      </c>
      <c r="M147" s="208">
        <v>681</v>
      </c>
      <c r="N147" s="208">
        <v>874</v>
      </c>
      <c r="O147" s="208">
        <v>1088</v>
      </c>
      <c r="P147" s="182">
        <v>1251</v>
      </c>
    </row>
    <row r="148" spans="1:16">
      <c r="A148" s="144" t="s">
        <v>56</v>
      </c>
      <c r="B148" s="144" t="s">
        <v>705</v>
      </c>
      <c r="C148" s="144" t="s">
        <v>56</v>
      </c>
      <c r="E148" s="52">
        <v>626</v>
      </c>
      <c r="F148" s="52">
        <v>670</v>
      </c>
      <c r="G148" s="52">
        <v>805</v>
      </c>
      <c r="H148" s="52">
        <v>930</v>
      </c>
      <c r="I148" s="52">
        <v>1037</v>
      </c>
      <c r="J148" s="182">
        <v>1144</v>
      </c>
      <c r="K148" s="208">
        <v>701</v>
      </c>
      <c r="L148" s="208">
        <v>797</v>
      </c>
      <c r="M148" s="208">
        <v>976</v>
      </c>
      <c r="N148" s="208">
        <v>1304</v>
      </c>
      <c r="O148" s="208">
        <v>1435</v>
      </c>
      <c r="P148" s="182">
        <v>1565</v>
      </c>
    </row>
    <row r="149" spans="1:16">
      <c r="A149" t="s">
        <v>202</v>
      </c>
      <c r="B149" t="s">
        <v>708</v>
      </c>
      <c r="C149" t="s">
        <v>202</v>
      </c>
      <c r="E149" s="52">
        <v>495</v>
      </c>
      <c r="F149" s="52">
        <v>530</v>
      </c>
      <c r="G149" s="52">
        <v>636</v>
      </c>
      <c r="H149" s="52">
        <v>735</v>
      </c>
      <c r="I149" s="52">
        <v>820</v>
      </c>
      <c r="J149" s="182">
        <v>904</v>
      </c>
      <c r="K149" s="208">
        <v>531</v>
      </c>
      <c r="L149" s="208">
        <v>630</v>
      </c>
      <c r="M149" s="208">
        <v>837</v>
      </c>
      <c r="N149" s="208">
        <v>975</v>
      </c>
      <c r="O149" s="208">
        <v>1069</v>
      </c>
      <c r="P149" s="182">
        <v>1161</v>
      </c>
    </row>
    <row r="150" spans="1:16">
      <c r="A150" t="s">
        <v>203</v>
      </c>
      <c r="B150" t="s">
        <v>711</v>
      </c>
      <c r="C150" t="s">
        <v>203</v>
      </c>
      <c r="E150" s="52">
        <v>524</v>
      </c>
      <c r="F150" s="52">
        <v>596</v>
      </c>
      <c r="G150" s="52">
        <v>688</v>
      </c>
      <c r="H150" s="52">
        <v>861</v>
      </c>
      <c r="I150" s="52">
        <v>948</v>
      </c>
      <c r="J150" s="182">
        <v>1090</v>
      </c>
      <c r="K150" s="208">
        <v>524</v>
      </c>
      <c r="L150" s="208">
        <v>596</v>
      </c>
      <c r="M150" s="208">
        <v>688</v>
      </c>
      <c r="N150" s="208">
        <v>861</v>
      </c>
      <c r="O150" s="208">
        <v>948</v>
      </c>
      <c r="P150" s="182">
        <v>1090</v>
      </c>
    </row>
    <row r="151" spans="1:16">
      <c r="A151" t="s">
        <v>204</v>
      </c>
      <c r="B151" t="s">
        <v>714</v>
      </c>
      <c r="C151" t="s">
        <v>204</v>
      </c>
      <c r="E151" s="52">
        <v>476</v>
      </c>
      <c r="F151" s="52">
        <v>510</v>
      </c>
      <c r="G151" s="52">
        <v>611</v>
      </c>
      <c r="H151" s="52">
        <v>706</v>
      </c>
      <c r="I151" s="52">
        <v>787</v>
      </c>
      <c r="J151" s="182">
        <v>869</v>
      </c>
      <c r="K151" s="208">
        <v>535</v>
      </c>
      <c r="L151" s="208">
        <v>538</v>
      </c>
      <c r="M151" s="208">
        <v>681</v>
      </c>
      <c r="N151" s="208">
        <v>954</v>
      </c>
      <c r="O151" s="208">
        <v>1045</v>
      </c>
      <c r="P151" s="182">
        <v>1135</v>
      </c>
    </row>
    <row r="152" spans="1:16">
      <c r="A152" t="s">
        <v>205</v>
      </c>
      <c r="B152" t="s">
        <v>717</v>
      </c>
      <c r="C152" t="s">
        <v>205</v>
      </c>
      <c r="E152" s="52">
        <v>557</v>
      </c>
      <c r="F152" s="52">
        <v>597</v>
      </c>
      <c r="G152" s="52">
        <v>717</v>
      </c>
      <c r="H152" s="52">
        <v>828</v>
      </c>
      <c r="I152" s="52">
        <v>923</v>
      </c>
      <c r="J152" s="182">
        <v>1019</v>
      </c>
      <c r="K152" s="208">
        <v>582</v>
      </c>
      <c r="L152" s="208">
        <v>623</v>
      </c>
      <c r="M152" s="208">
        <v>765</v>
      </c>
      <c r="N152" s="208">
        <v>1040</v>
      </c>
      <c r="O152" s="208">
        <v>1212</v>
      </c>
      <c r="P152" s="182">
        <v>1376</v>
      </c>
    </row>
    <row r="153" spans="1:16">
      <c r="A153" t="s">
        <v>206</v>
      </c>
      <c r="B153" t="s">
        <v>720</v>
      </c>
      <c r="C153" t="s">
        <v>206</v>
      </c>
      <c r="E153" s="52">
        <v>563</v>
      </c>
      <c r="F153" s="52">
        <v>584</v>
      </c>
      <c r="G153" s="52">
        <v>739</v>
      </c>
      <c r="H153" s="52">
        <v>975</v>
      </c>
      <c r="I153" s="52">
        <v>1150</v>
      </c>
      <c r="J153" s="182">
        <v>1269</v>
      </c>
      <c r="K153" s="208">
        <v>563</v>
      </c>
      <c r="L153" s="208">
        <v>584</v>
      </c>
      <c r="M153" s="208">
        <v>739</v>
      </c>
      <c r="N153" s="208">
        <v>975</v>
      </c>
      <c r="O153" s="208">
        <v>1171</v>
      </c>
      <c r="P153" s="182">
        <v>1347</v>
      </c>
    </row>
    <row r="154" spans="1:16">
      <c r="A154" s="144" t="s">
        <v>68</v>
      </c>
      <c r="B154" s="144" t="s">
        <v>722</v>
      </c>
      <c r="C154" s="144" t="s">
        <v>68</v>
      </c>
      <c r="E154" s="52">
        <v>516</v>
      </c>
      <c r="F154" s="52">
        <v>553</v>
      </c>
      <c r="G154" s="52">
        <v>663</v>
      </c>
      <c r="H154" s="52">
        <v>766</v>
      </c>
      <c r="I154" s="52">
        <v>855</v>
      </c>
      <c r="J154" s="182">
        <v>943</v>
      </c>
      <c r="K154" s="208">
        <v>545</v>
      </c>
      <c r="L154" s="208">
        <v>636</v>
      </c>
      <c r="M154" s="208">
        <v>789</v>
      </c>
      <c r="N154" s="208">
        <v>1039</v>
      </c>
      <c r="O154" s="208">
        <v>1139</v>
      </c>
      <c r="P154" s="182">
        <v>1238</v>
      </c>
    </row>
    <row r="155" spans="1:16">
      <c r="A155" t="s">
        <v>207</v>
      </c>
      <c r="B155" t="s">
        <v>725</v>
      </c>
      <c r="C155" t="s">
        <v>207</v>
      </c>
      <c r="E155" s="52">
        <v>475</v>
      </c>
      <c r="F155" s="52">
        <v>508</v>
      </c>
      <c r="G155" s="52">
        <v>610</v>
      </c>
      <c r="H155" s="52">
        <v>705</v>
      </c>
      <c r="I155" s="52">
        <v>786</v>
      </c>
      <c r="J155" s="182">
        <v>868</v>
      </c>
      <c r="K155" s="208">
        <v>483</v>
      </c>
      <c r="L155" s="208">
        <v>572</v>
      </c>
      <c r="M155" s="208">
        <v>700</v>
      </c>
      <c r="N155" s="208">
        <v>936</v>
      </c>
      <c r="O155" s="208">
        <v>965</v>
      </c>
      <c r="P155" s="182">
        <v>1110</v>
      </c>
    </row>
    <row r="156" spans="1:16">
      <c r="A156" t="s">
        <v>208</v>
      </c>
      <c r="B156" t="s">
        <v>737</v>
      </c>
      <c r="C156" t="s">
        <v>208</v>
      </c>
      <c r="E156" s="52">
        <v>475</v>
      </c>
      <c r="F156" s="52">
        <v>508</v>
      </c>
      <c r="G156" s="52">
        <v>610</v>
      </c>
      <c r="H156" s="52">
        <v>705</v>
      </c>
      <c r="I156" s="52">
        <v>786</v>
      </c>
      <c r="J156" s="182">
        <v>868</v>
      </c>
      <c r="K156" s="208">
        <v>518</v>
      </c>
      <c r="L156" s="208">
        <v>538</v>
      </c>
      <c r="M156" s="208">
        <v>681</v>
      </c>
      <c r="N156" s="208">
        <v>899</v>
      </c>
      <c r="O156" s="208">
        <v>1066</v>
      </c>
      <c r="P156" s="182">
        <v>1158</v>
      </c>
    </row>
    <row r="157" spans="1:16">
      <c r="A157" t="s">
        <v>209</v>
      </c>
      <c r="B157" t="s">
        <v>740</v>
      </c>
      <c r="C157" t="s">
        <v>209</v>
      </c>
      <c r="E157" s="52">
        <v>490</v>
      </c>
      <c r="F157" s="52">
        <v>525</v>
      </c>
      <c r="G157" s="52">
        <v>630</v>
      </c>
      <c r="H157" s="52">
        <v>728</v>
      </c>
      <c r="I157" s="52">
        <v>812</v>
      </c>
      <c r="J157" s="182">
        <v>896</v>
      </c>
      <c r="K157" s="208">
        <v>517</v>
      </c>
      <c r="L157" s="208">
        <v>617</v>
      </c>
      <c r="M157" s="208">
        <v>811</v>
      </c>
      <c r="N157" s="208">
        <v>1004</v>
      </c>
      <c r="O157" s="208">
        <v>1100</v>
      </c>
      <c r="P157" s="182">
        <v>1196</v>
      </c>
    </row>
    <row r="158" spans="1:16">
      <c r="A158" t="s">
        <v>210</v>
      </c>
      <c r="B158" t="s">
        <v>743</v>
      </c>
      <c r="C158" t="s">
        <v>210</v>
      </c>
      <c r="E158" s="52">
        <v>507</v>
      </c>
      <c r="F158" s="52">
        <v>543</v>
      </c>
      <c r="G158" s="52">
        <v>652</v>
      </c>
      <c r="H158" s="52">
        <v>753</v>
      </c>
      <c r="I158" s="52">
        <v>840</v>
      </c>
      <c r="J158" s="182">
        <v>926</v>
      </c>
      <c r="K158" s="208">
        <v>563</v>
      </c>
      <c r="L158" s="208">
        <v>584</v>
      </c>
      <c r="M158" s="208">
        <v>739</v>
      </c>
      <c r="N158" s="208">
        <v>975</v>
      </c>
      <c r="O158" s="208">
        <v>1079</v>
      </c>
      <c r="P158" s="182">
        <v>1171</v>
      </c>
    </row>
    <row r="159" spans="1:16">
      <c r="A159" t="s">
        <v>211</v>
      </c>
      <c r="B159" t="s">
        <v>746</v>
      </c>
      <c r="C159" t="s">
        <v>211</v>
      </c>
      <c r="E159" s="52">
        <v>475</v>
      </c>
      <c r="F159" s="52">
        <v>508</v>
      </c>
      <c r="G159" s="52">
        <v>610</v>
      </c>
      <c r="H159" s="52">
        <v>705</v>
      </c>
      <c r="I159" s="52">
        <v>786</v>
      </c>
      <c r="J159" s="182">
        <v>868</v>
      </c>
      <c r="K159" s="208">
        <v>525</v>
      </c>
      <c r="L159" s="208">
        <v>528</v>
      </c>
      <c r="M159" s="208">
        <v>702</v>
      </c>
      <c r="N159" s="208">
        <v>974</v>
      </c>
      <c r="O159" s="208">
        <v>1066</v>
      </c>
      <c r="P159" s="182">
        <v>1158</v>
      </c>
    </row>
    <row r="160" spans="1:16">
      <c r="A160" t="s">
        <v>212</v>
      </c>
      <c r="B160" t="s">
        <v>749</v>
      </c>
      <c r="C160" t="s">
        <v>212</v>
      </c>
      <c r="E160" s="52">
        <v>475</v>
      </c>
      <c r="F160" s="52">
        <v>508</v>
      </c>
      <c r="G160" s="52">
        <v>610</v>
      </c>
      <c r="H160" s="52">
        <v>705</v>
      </c>
      <c r="I160" s="52">
        <v>786</v>
      </c>
      <c r="J160" s="182">
        <v>868</v>
      </c>
      <c r="K160" s="208">
        <v>518</v>
      </c>
      <c r="L160" s="208">
        <v>538</v>
      </c>
      <c r="M160" s="208">
        <v>681</v>
      </c>
      <c r="N160" s="208">
        <v>852</v>
      </c>
      <c r="O160" s="208">
        <v>1066</v>
      </c>
      <c r="P160" s="182">
        <v>1158</v>
      </c>
    </row>
    <row r="161" spans="1:16">
      <c r="A161" t="s">
        <v>213</v>
      </c>
      <c r="B161" t="s">
        <v>752</v>
      </c>
      <c r="C161" t="s">
        <v>213</v>
      </c>
      <c r="E161" s="52">
        <v>492</v>
      </c>
      <c r="F161" s="52">
        <v>527</v>
      </c>
      <c r="G161" s="52">
        <v>632</v>
      </c>
      <c r="H161" s="52">
        <v>730</v>
      </c>
      <c r="I161" s="52">
        <v>815</v>
      </c>
      <c r="J161" s="182">
        <v>899</v>
      </c>
      <c r="K161" s="208">
        <v>510</v>
      </c>
      <c r="L161" s="208">
        <v>601</v>
      </c>
      <c r="M161" s="208">
        <v>751</v>
      </c>
      <c r="N161" s="208">
        <v>918</v>
      </c>
      <c r="O161" s="208">
        <v>1005</v>
      </c>
      <c r="P161" s="182">
        <v>1090</v>
      </c>
    </row>
    <row r="162" spans="1:16">
      <c r="A162" t="s">
        <v>214</v>
      </c>
      <c r="B162" t="s">
        <v>728</v>
      </c>
      <c r="C162" t="s">
        <v>214</v>
      </c>
      <c r="E162" s="52">
        <v>541</v>
      </c>
      <c r="F162" s="52">
        <v>580</v>
      </c>
      <c r="G162" s="52">
        <v>696</v>
      </c>
      <c r="H162" s="52">
        <v>803</v>
      </c>
      <c r="I162" s="52">
        <v>896</v>
      </c>
      <c r="J162" s="182">
        <v>989</v>
      </c>
      <c r="K162" s="208">
        <v>726</v>
      </c>
      <c r="L162" s="208">
        <v>779</v>
      </c>
      <c r="M162" s="208">
        <v>937</v>
      </c>
      <c r="N162" s="208">
        <v>1074</v>
      </c>
      <c r="O162" s="208">
        <v>1179</v>
      </c>
      <c r="P162" s="182">
        <v>1282</v>
      </c>
    </row>
    <row r="163" spans="1:16">
      <c r="A163" s="144" t="s">
        <v>90</v>
      </c>
      <c r="B163" s="144" t="s">
        <v>731</v>
      </c>
      <c r="C163" s="144" t="s">
        <v>90</v>
      </c>
      <c r="E163" s="52">
        <v>475</v>
      </c>
      <c r="F163" s="52">
        <v>508</v>
      </c>
      <c r="G163" s="52">
        <v>610</v>
      </c>
      <c r="H163" s="52">
        <v>705</v>
      </c>
      <c r="I163" s="52">
        <v>786</v>
      </c>
      <c r="J163" s="182">
        <v>868</v>
      </c>
      <c r="K163" s="208">
        <v>564</v>
      </c>
      <c r="L163" s="208">
        <v>608</v>
      </c>
      <c r="M163" s="208">
        <v>741</v>
      </c>
      <c r="N163" s="208">
        <v>926</v>
      </c>
      <c r="O163" s="208">
        <v>1014</v>
      </c>
      <c r="P163" s="182">
        <v>1100</v>
      </c>
    </row>
    <row r="164" spans="1:16">
      <c r="A164" t="s">
        <v>215</v>
      </c>
      <c r="B164" t="s">
        <v>734</v>
      </c>
      <c r="C164" t="s">
        <v>215</v>
      </c>
      <c r="E164" s="52">
        <v>475</v>
      </c>
      <c r="F164" s="52">
        <v>508</v>
      </c>
      <c r="G164" s="52">
        <v>610</v>
      </c>
      <c r="H164" s="52">
        <v>705</v>
      </c>
      <c r="I164" s="52">
        <v>786</v>
      </c>
      <c r="J164" s="182">
        <v>868</v>
      </c>
      <c r="K164" s="208">
        <v>568</v>
      </c>
      <c r="L164" s="208">
        <v>611</v>
      </c>
      <c r="M164" s="208">
        <v>723</v>
      </c>
      <c r="N164" s="208">
        <v>905</v>
      </c>
      <c r="O164" s="208">
        <v>1066</v>
      </c>
      <c r="P164" s="182">
        <v>1158</v>
      </c>
    </row>
    <row r="165" spans="1:16">
      <c r="A165" s="144" t="s">
        <v>216</v>
      </c>
      <c r="B165" s="144" t="s">
        <v>755</v>
      </c>
      <c r="C165" s="144" t="s">
        <v>216</v>
      </c>
      <c r="E165" s="52">
        <v>456</v>
      </c>
      <c r="F165" s="52">
        <v>531</v>
      </c>
      <c r="G165" s="52">
        <v>706</v>
      </c>
      <c r="H165" s="52">
        <v>859</v>
      </c>
      <c r="I165" s="52">
        <v>958</v>
      </c>
      <c r="J165" s="182">
        <v>1058</v>
      </c>
      <c r="K165" s="208">
        <v>456</v>
      </c>
      <c r="L165" s="208">
        <v>531</v>
      </c>
      <c r="M165" s="208">
        <v>706</v>
      </c>
      <c r="N165" s="208">
        <v>1028</v>
      </c>
      <c r="O165" s="208">
        <v>1138</v>
      </c>
      <c r="P165" s="182">
        <v>1309</v>
      </c>
    </row>
    <row r="166" spans="1:16">
      <c r="A166" t="s">
        <v>217</v>
      </c>
      <c r="B166" t="s">
        <v>758</v>
      </c>
      <c r="C166" t="s">
        <v>217</v>
      </c>
      <c r="E166" s="52">
        <v>493</v>
      </c>
      <c r="F166" s="52">
        <v>528</v>
      </c>
      <c r="G166" s="52">
        <v>633</v>
      </c>
      <c r="H166" s="52">
        <v>732</v>
      </c>
      <c r="I166" s="52">
        <v>817</v>
      </c>
      <c r="J166" s="182">
        <v>901</v>
      </c>
      <c r="K166" s="208">
        <v>588</v>
      </c>
      <c r="L166" s="208">
        <v>611</v>
      </c>
      <c r="M166" s="208">
        <v>773</v>
      </c>
      <c r="N166" s="208">
        <v>991</v>
      </c>
      <c r="O166" s="208">
        <v>1086</v>
      </c>
      <c r="P166" s="182">
        <v>1180</v>
      </c>
    </row>
    <row r="167" spans="1:16">
      <c r="A167" s="144" t="s">
        <v>71</v>
      </c>
      <c r="B167" s="144" t="s">
        <v>761</v>
      </c>
      <c r="C167" s="144" t="s">
        <v>71</v>
      </c>
      <c r="E167" s="52">
        <v>711</v>
      </c>
      <c r="F167" s="52">
        <v>761</v>
      </c>
      <c r="G167" s="52">
        <v>913</v>
      </c>
      <c r="H167" s="52">
        <v>1055</v>
      </c>
      <c r="I167" s="52">
        <v>1177</v>
      </c>
      <c r="J167" s="182">
        <v>1299</v>
      </c>
      <c r="K167" s="208">
        <v>905</v>
      </c>
      <c r="L167" s="208">
        <v>971</v>
      </c>
      <c r="M167" s="208">
        <v>1167</v>
      </c>
      <c r="N167" s="208">
        <v>1339</v>
      </c>
      <c r="O167" s="208">
        <v>1474</v>
      </c>
      <c r="P167" s="182">
        <v>1608</v>
      </c>
    </row>
    <row r="168" spans="1:16">
      <c r="A168" t="s">
        <v>218</v>
      </c>
      <c r="B168" t="s">
        <v>764</v>
      </c>
      <c r="C168" t="s">
        <v>218</v>
      </c>
      <c r="E168" s="52">
        <v>475</v>
      </c>
      <c r="F168" s="52">
        <v>508</v>
      </c>
      <c r="G168" s="52">
        <v>610</v>
      </c>
      <c r="H168" s="52">
        <v>705</v>
      </c>
      <c r="I168" s="52">
        <v>786</v>
      </c>
      <c r="J168" s="182">
        <v>868</v>
      </c>
      <c r="K168" s="208">
        <v>544</v>
      </c>
      <c r="L168" s="208">
        <v>554</v>
      </c>
      <c r="M168" s="208">
        <v>715</v>
      </c>
      <c r="N168" s="208">
        <v>917</v>
      </c>
      <c r="O168" s="208">
        <v>1003</v>
      </c>
      <c r="P168" s="182">
        <v>1088</v>
      </c>
    </row>
    <row r="169" spans="1:16">
      <c r="A169" t="s">
        <v>219</v>
      </c>
      <c r="B169" t="s">
        <v>767</v>
      </c>
      <c r="C169" t="s">
        <v>219</v>
      </c>
      <c r="E169" s="52">
        <v>496</v>
      </c>
      <c r="F169" s="52">
        <v>531</v>
      </c>
      <c r="G169" s="52">
        <v>637</v>
      </c>
      <c r="H169" s="52">
        <v>736</v>
      </c>
      <c r="I169" s="52">
        <v>821</v>
      </c>
      <c r="J169" s="182">
        <v>906</v>
      </c>
      <c r="K169" s="208">
        <v>558</v>
      </c>
      <c r="L169" s="208">
        <v>561</v>
      </c>
      <c r="M169" s="208">
        <v>746</v>
      </c>
      <c r="N169" s="208">
        <v>933</v>
      </c>
      <c r="O169" s="208">
        <v>1086</v>
      </c>
      <c r="P169" s="182">
        <v>1180</v>
      </c>
    </row>
    <row r="170" spans="1:16">
      <c r="A170" t="s">
        <v>220</v>
      </c>
      <c r="B170" t="s">
        <v>770</v>
      </c>
      <c r="C170" t="s">
        <v>220</v>
      </c>
      <c r="E170" s="52">
        <v>505</v>
      </c>
      <c r="F170" s="52">
        <v>512</v>
      </c>
      <c r="G170" s="52">
        <v>650</v>
      </c>
      <c r="H170" s="52">
        <v>750</v>
      </c>
      <c r="I170" s="52">
        <v>837</v>
      </c>
      <c r="J170" s="182">
        <v>923</v>
      </c>
      <c r="K170" s="208">
        <v>509</v>
      </c>
      <c r="L170" s="208">
        <v>512</v>
      </c>
      <c r="M170" s="208">
        <v>681</v>
      </c>
      <c r="N170" s="208">
        <v>852</v>
      </c>
      <c r="O170" s="208">
        <v>1079</v>
      </c>
      <c r="P170" s="182">
        <v>1227</v>
      </c>
    </row>
    <row r="171" spans="1:16">
      <c r="A171" t="s">
        <v>221</v>
      </c>
      <c r="B171" t="s">
        <v>773</v>
      </c>
      <c r="C171" t="s">
        <v>221</v>
      </c>
      <c r="E171" s="52">
        <v>516</v>
      </c>
      <c r="F171" s="52">
        <v>553</v>
      </c>
      <c r="G171" s="52">
        <v>663</v>
      </c>
      <c r="H171" s="52">
        <v>767</v>
      </c>
      <c r="I171" s="52">
        <v>856</v>
      </c>
      <c r="J171" s="182">
        <v>944</v>
      </c>
      <c r="K171" s="208">
        <v>659</v>
      </c>
      <c r="L171" s="208">
        <v>711</v>
      </c>
      <c r="M171" s="208">
        <v>866</v>
      </c>
      <c r="N171" s="208">
        <v>1022</v>
      </c>
      <c r="O171" s="208">
        <v>1120</v>
      </c>
      <c r="P171" s="182">
        <v>1217</v>
      </c>
    </row>
    <row r="172" spans="1:16">
      <c r="A172" s="144" t="s">
        <v>57</v>
      </c>
      <c r="B172" s="144" t="s">
        <v>775</v>
      </c>
      <c r="C172" s="144" t="s">
        <v>57</v>
      </c>
      <c r="E172" s="52">
        <v>626</v>
      </c>
      <c r="F172" s="52">
        <v>670</v>
      </c>
      <c r="G172" s="52">
        <v>805</v>
      </c>
      <c r="H172" s="52">
        <v>930</v>
      </c>
      <c r="I172" s="52">
        <v>1037</v>
      </c>
      <c r="J172" s="182">
        <v>1144</v>
      </c>
      <c r="K172" s="208">
        <v>701</v>
      </c>
      <c r="L172" s="208">
        <v>797</v>
      </c>
      <c r="M172" s="208">
        <v>976</v>
      </c>
      <c r="N172" s="208">
        <v>1304</v>
      </c>
      <c r="O172" s="208">
        <v>1435</v>
      </c>
      <c r="P172" s="182">
        <v>1565</v>
      </c>
    </row>
    <row r="173" spans="1:16">
      <c r="A173" t="s">
        <v>222</v>
      </c>
      <c r="B173" t="s">
        <v>778</v>
      </c>
      <c r="C173" t="s">
        <v>222</v>
      </c>
      <c r="E173" s="52">
        <v>482</v>
      </c>
      <c r="F173" s="52">
        <v>516</v>
      </c>
      <c r="G173" s="52">
        <v>620</v>
      </c>
      <c r="H173" s="52">
        <v>716</v>
      </c>
      <c r="I173" s="52">
        <v>800</v>
      </c>
      <c r="J173" s="182">
        <v>882</v>
      </c>
      <c r="K173" s="208">
        <v>564</v>
      </c>
      <c r="L173" s="208">
        <v>576</v>
      </c>
      <c r="M173" s="208">
        <v>741</v>
      </c>
      <c r="N173" s="208">
        <v>927</v>
      </c>
      <c r="O173" s="208">
        <v>1079</v>
      </c>
      <c r="P173" s="182">
        <v>1171</v>
      </c>
    </row>
    <row r="174" spans="1:16">
      <c r="A174" t="s">
        <v>223</v>
      </c>
      <c r="B174" t="s">
        <v>781</v>
      </c>
      <c r="C174" t="s">
        <v>223</v>
      </c>
      <c r="E174" s="52">
        <v>432</v>
      </c>
      <c r="F174" s="52">
        <v>508</v>
      </c>
      <c r="G174" s="52">
        <v>610</v>
      </c>
      <c r="H174" s="52">
        <v>705</v>
      </c>
      <c r="I174" s="52">
        <v>786</v>
      </c>
      <c r="J174" s="182">
        <v>868</v>
      </c>
      <c r="K174" s="208">
        <v>432</v>
      </c>
      <c r="L174" s="208">
        <v>550</v>
      </c>
      <c r="M174" s="208">
        <v>681</v>
      </c>
      <c r="N174" s="208">
        <v>991</v>
      </c>
      <c r="O174" s="208">
        <v>1091</v>
      </c>
      <c r="P174" s="182">
        <v>1186</v>
      </c>
    </row>
    <row r="175" spans="1:16">
      <c r="A175" t="s">
        <v>224</v>
      </c>
      <c r="B175" t="s">
        <v>784</v>
      </c>
      <c r="C175" t="s">
        <v>224</v>
      </c>
      <c r="E175" s="52">
        <v>475</v>
      </c>
      <c r="F175" s="52">
        <v>508</v>
      </c>
      <c r="G175" s="52">
        <v>610</v>
      </c>
      <c r="H175" s="52">
        <v>705</v>
      </c>
      <c r="I175" s="52">
        <v>786</v>
      </c>
      <c r="J175" s="182">
        <v>868</v>
      </c>
      <c r="K175" s="208">
        <v>518</v>
      </c>
      <c r="L175" s="208">
        <v>538</v>
      </c>
      <c r="M175" s="208">
        <v>681</v>
      </c>
      <c r="N175" s="208">
        <v>899</v>
      </c>
      <c r="O175" s="208">
        <v>1066</v>
      </c>
      <c r="P175" s="182">
        <v>1158</v>
      </c>
    </row>
    <row r="176" spans="1:16">
      <c r="A176" t="s">
        <v>225</v>
      </c>
      <c r="B176" t="s">
        <v>787</v>
      </c>
      <c r="C176" t="s">
        <v>225</v>
      </c>
      <c r="E176" s="52">
        <v>475</v>
      </c>
      <c r="F176" s="52">
        <v>508</v>
      </c>
      <c r="G176" s="52">
        <v>610</v>
      </c>
      <c r="H176" s="52">
        <v>705</v>
      </c>
      <c r="I176" s="52">
        <v>786</v>
      </c>
      <c r="J176" s="182">
        <v>868</v>
      </c>
      <c r="K176" s="208">
        <v>629</v>
      </c>
      <c r="L176" s="208">
        <v>672</v>
      </c>
      <c r="M176" s="208">
        <v>812</v>
      </c>
      <c r="N176" s="208">
        <v>930</v>
      </c>
      <c r="O176" s="208">
        <v>1018</v>
      </c>
      <c r="P176" s="182">
        <v>1104</v>
      </c>
    </row>
    <row r="177" spans="1:16">
      <c r="A177" t="s">
        <v>226</v>
      </c>
      <c r="B177" t="s">
        <v>790</v>
      </c>
      <c r="C177" t="s">
        <v>226</v>
      </c>
      <c r="E177" s="52">
        <v>475</v>
      </c>
      <c r="F177" s="52">
        <v>508</v>
      </c>
      <c r="G177" s="52">
        <v>610</v>
      </c>
      <c r="H177" s="52">
        <v>705</v>
      </c>
      <c r="I177" s="52">
        <v>786</v>
      </c>
      <c r="J177" s="182">
        <v>868</v>
      </c>
      <c r="K177" s="208">
        <v>631</v>
      </c>
      <c r="L177" s="208">
        <v>638</v>
      </c>
      <c r="M177" s="208">
        <v>789</v>
      </c>
      <c r="N177" s="208">
        <v>932</v>
      </c>
      <c r="O177" s="208">
        <v>1020</v>
      </c>
      <c r="P177" s="182">
        <v>1107</v>
      </c>
    </row>
    <row r="178" spans="1:16">
      <c r="A178" t="s">
        <v>227</v>
      </c>
      <c r="B178" t="s">
        <v>793</v>
      </c>
      <c r="C178" t="s">
        <v>227</v>
      </c>
      <c r="E178" s="52">
        <v>450</v>
      </c>
      <c r="F178" s="52">
        <v>508</v>
      </c>
      <c r="G178" s="52">
        <v>610</v>
      </c>
      <c r="H178" s="52">
        <v>705</v>
      </c>
      <c r="I178" s="52">
        <v>786</v>
      </c>
      <c r="J178" s="182">
        <v>868</v>
      </c>
      <c r="K178" s="208">
        <v>450</v>
      </c>
      <c r="L178" s="208">
        <v>560</v>
      </c>
      <c r="M178" s="208">
        <v>681</v>
      </c>
      <c r="N178" s="208">
        <v>959</v>
      </c>
      <c r="O178" s="208">
        <v>962</v>
      </c>
      <c r="P178" s="182">
        <v>1106</v>
      </c>
    </row>
    <row r="179" spans="1:16">
      <c r="A179" t="s">
        <v>228</v>
      </c>
      <c r="B179" t="s">
        <v>796</v>
      </c>
      <c r="C179" t="s">
        <v>228</v>
      </c>
      <c r="E179" s="52">
        <v>475</v>
      </c>
      <c r="F179" s="52">
        <v>508</v>
      </c>
      <c r="G179" s="52">
        <v>610</v>
      </c>
      <c r="H179" s="52">
        <v>705</v>
      </c>
      <c r="I179" s="52">
        <v>786</v>
      </c>
      <c r="J179" s="182">
        <v>868</v>
      </c>
      <c r="K179" s="208">
        <v>518</v>
      </c>
      <c r="L179" s="208">
        <v>565</v>
      </c>
      <c r="M179" s="208">
        <v>681</v>
      </c>
      <c r="N179" s="208">
        <v>868</v>
      </c>
      <c r="O179" s="208">
        <v>1066</v>
      </c>
      <c r="P179" s="182">
        <v>1158</v>
      </c>
    </row>
    <row r="180" spans="1:16">
      <c r="A180" s="144" t="s">
        <v>38</v>
      </c>
      <c r="B180" s="144" t="s">
        <v>799</v>
      </c>
      <c r="C180" s="144" t="s">
        <v>38</v>
      </c>
      <c r="E180" s="52">
        <v>543</v>
      </c>
      <c r="F180" s="52">
        <v>582</v>
      </c>
      <c r="G180" s="52">
        <v>698</v>
      </c>
      <c r="H180" s="52">
        <v>807</v>
      </c>
      <c r="I180" s="52">
        <v>901</v>
      </c>
      <c r="J180" s="182">
        <v>994</v>
      </c>
      <c r="K180" s="208">
        <v>693</v>
      </c>
      <c r="L180" s="208">
        <v>743</v>
      </c>
      <c r="M180" s="208">
        <v>893</v>
      </c>
      <c r="N180" s="208">
        <v>1024</v>
      </c>
      <c r="O180" s="208">
        <v>1123</v>
      </c>
      <c r="P180" s="182">
        <v>1220</v>
      </c>
    </row>
    <row r="181" spans="1:16">
      <c r="A181" t="s">
        <v>229</v>
      </c>
      <c r="B181" t="s">
        <v>802</v>
      </c>
      <c r="C181" t="s">
        <v>229</v>
      </c>
      <c r="E181" s="52">
        <v>550</v>
      </c>
      <c r="F181" s="52">
        <v>589</v>
      </c>
      <c r="G181" s="52">
        <v>707</v>
      </c>
      <c r="H181" s="52">
        <v>816</v>
      </c>
      <c r="I181" s="52">
        <v>911</v>
      </c>
      <c r="J181" s="182">
        <v>1005</v>
      </c>
      <c r="K181" s="208">
        <v>569</v>
      </c>
      <c r="L181" s="208">
        <v>648</v>
      </c>
      <c r="M181" s="208">
        <v>748</v>
      </c>
      <c r="N181" s="208">
        <v>936</v>
      </c>
      <c r="O181" s="208">
        <v>1210</v>
      </c>
      <c r="P181" s="182">
        <v>1317</v>
      </c>
    </row>
    <row r="182" spans="1:16">
      <c r="A182" t="s">
        <v>230</v>
      </c>
      <c r="B182" t="s">
        <v>805</v>
      </c>
      <c r="C182" t="s">
        <v>230</v>
      </c>
      <c r="E182" s="52">
        <v>598</v>
      </c>
      <c r="F182" s="52">
        <v>642</v>
      </c>
      <c r="G182" s="52">
        <v>771</v>
      </c>
      <c r="H182" s="52">
        <v>890</v>
      </c>
      <c r="I182" s="52">
        <v>993</v>
      </c>
      <c r="J182" s="182">
        <v>1096</v>
      </c>
      <c r="K182" s="208">
        <v>598</v>
      </c>
      <c r="L182" s="208">
        <v>717</v>
      </c>
      <c r="M182" s="208">
        <v>942</v>
      </c>
      <c r="N182" s="208">
        <v>1179</v>
      </c>
      <c r="O182" s="208">
        <v>1296</v>
      </c>
      <c r="P182" s="182">
        <v>1411</v>
      </c>
    </row>
    <row r="183" spans="1:16">
      <c r="A183" s="144" t="s">
        <v>32</v>
      </c>
      <c r="B183" s="144" t="s">
        <v>807</v>
      </c>
      <c r="C183" s="144" t="s">
        <v>32</v>
      </c>
      <c r="E183" s="52">
        <v>511</v>
      </c>
      <c r="F183" s="52">
        <v>548</v>
      </c>
      <c r="G183" s="52">
        <v>657</v>
      </c>
      <c r="H183" s="52">
        <v>759</v>
      </c>
      <c r="I183" s="52">
        <v>847</v>
      </c>
      <c r="J183" s="182">
        <v>935</v>
      </c>
      <c r="K183" s="208">
        <v>539</v>
      </c>
      <c r="L183" s="208">
        <v>685</v>
      </c>
      <c r="M183" s="208">
        <v>832</v>
      </c>
      <c r="N183" s="208">
        <v>979</v>
      </c>
      <c r="O183" s="208">
        <v>1073</v>
      </c>
      <c r="P183" s="182">
        <v>1165</v>
      </c>
    </row>
    <row r="184" spans="1:16">
      <c r="A184" t="s">
        <v>231</v>
      </c>
      <c r="B184" t="s">
        <v>810</v>
      </c>
      <c r="C184" t="s">
        <v>231</v>
      </c>
      <c r="E184" s="52">
        <v>475</v>
      </c>
      <c r="F184" s="52">
        <v>508</v>
      </c>
      <c r="G184" s="52">
        <v>610</v>
      </c>
      <c r="H184" s="52">
        <v>705</v>
      </c>
      <c r="I184" s="52">
        <v>786</v>
      </c>
      <c r="J184" s="182">
        <v>868</v>
      </c>
      <c r="K184" s="208">
        <v>583</v>
      </c>
      <c r="L184" s="208">
        <v>586</v>
      </c>
      <c r="M184" s="208">
        <v>776</v>
      </c>
      <c r="N184" s="208">
        <v>974</v>
      </c>
      <c r="O184" s="208">
        <v>1066</v>
      </c>
      <c r="P184" s="182">
        <v>1158</v>
      </c>
    </row>
    <row r="185" spans="1:16">
      <c r="A185" t="s">
        <v>232</v>
      </c>
      <c r="B185" t="s">
        <v>813</v>
      </c>
      <c r="C185" t="s">
        <v>232</v>
      </c>
      <c r="E185" s="52">
        <v>520</v>
      </c>
      <c r="F185" s="52">
        <v>524</v>
      </c>
      <c r="G185" s="52">
        <v>696</v>
      </c>
      <c r="H185" s="52">
        <v>832</v>
      </c>
      <c r="I185" s="52">
        <v>928</v>
      </c>
      <c r="J185" s="182">
        <v>1024</v>
      </c>
      <c r="K185" s="208">
        <v>520</v>
      </c>
      <c r="L185" s="208">
        <v>524</v>
      </c>
      <c r="M185" s="208">
        <v>696</v>
      </c>
      <c r="N185" s="208">
        <v>881</v>
      </c>
      <c r="O185" s="208">
        <v>1186</v>
      </c>
      <c r="P185" s="182">
        <v>1290</v>
      </c>
    </row>
    <row r="186" spans="1:16">
      <c r="A186" s="144" t="s">
        <v>48</v>
      </c>
      <c r="B186" s="144" t="s">
        <v>815</v>
      </c>
      <c r="C186" s="144" t="s">
        <v>48</v>
      </c>
      <c r="E186" s="52">
        <v>625</v>
      </c>
      <c r="F186" s="52">
        <v>670</v>
      </c>
      <c r="G186" s="52">
        <v>803</v>
      </c>
      <c r="H186" s="52">
        <v>928</v>
      </c>
      <c r="I186" s="52">
        <v>1036</v>
      </c>
      <c r="J186" s="182">
        <v>1143</v>
      </c>
      <c r="K186" s="208">
        <v>671</v>
      </c>
      <c r="L186" s="208">
        <v>770</v>
      </c>
      <c r="M186" s="208">
        <v>973</v>
      </c>
      <c r="N186" s="208">
        <v>1287</v>
      </c>
      <c r="O186" s="208">
        <v>1416</v>
      </c>
      <c r="P186" s="182">
        <v>1544</v>
      </c>
    </row>
    <row r="187" spans="1:16">
      <c r="A187" t="s">
        <v>233</v>
      </c>
      <c r="B187" t="s">
        <v>818</v>
      </c>
      <c r="C187" t="s">
        <v>233</v>
      </c>
      <c r="E187" s="52">
        <v>475</v>
      </c>
      <c r="F187" s="52">
        <v>508</v>
      </c>
      <c r="G187" s="52">
        <v>610</v>
      </c>
      <c r="H187" s="52">
        <v>705</v>
      </c>
      <c r="I187" s="52">
        <v>786</v>
      </c>
      <c r="J187" s="182">
        <v>868</v>
      </c>
      <c r="K187" s="208">
        <v>518</v>
      </c>
      <c r="L187" s="208">
        <v>590</v>
      </c>
      <c r="M187" s="208">
        <v>681</v>
      </c>
      <c r="N187" s="208">
        <v>918</v>
      </c>
      <c r="O187" s="208">
        <v>1066</v>
      </c>
      <c r="P187" s="182">
        <v>1158</v>
      </c>
    </row>
    <row r="188" spans="1:16">
      <c r="A188" t="s">
        <v>234</v>
      </c>
      <c r="B188" t="s">
        <v>821</v>
      </c>
      <c r="C188" t="s">
        <v>234</v>
      </c>
      <c r="E188" s="52">
        <v>522</v>
      </c>
      <c r="F188" s="52">
        <v>560</v>
      </c>
      <c r="G188" s="52">
        <v>672</v>
      </c>
      <c r="H188" s="52">
        <v>776</v>
      </c>
      <c r="I188" s="52">
        <v>866</v>
      </c>
      <c r="J188" s="182">
        <v>956</v>
      </c>
      <c r="K188" s="208">
        <v>574</v>
      </c>
      <c r="L188" s="208">
        <v>640</v>
      </c>
      <c r="M188" s="208">
        <v>754</v>
      </c>
      <c r="N188" s="208">
        <v>951</v>
      </c>
      <c r="O188" s="208">
        <v>1069</v>
      </c>
      <c r="P188" s="182">
        <v>1161</v>
      </c>
    </row>
    <row r="189" spans="1:16">
      <c r="A189" t="s">
        <v>235</v>
      </c>
      <c r="B189" t="s">
        <v>824</v>
      </c>
      <c r="C189" t="s">
        <v>235</v>
      </c>
      <c r="E189" s="52">
        <v>473</v>
      </c>
      <c r="F189" s="52">
        <v>508</v>
      </c>
      <c r="G189" s="52">
        <v>610</v>
      </c>
      <c r="H189" s="52">
        <v>705</v>
      </c>
      <c r="I189" s="52">
        <v>786</v>
      </c>
      <c r="J189" s="182">
        <v>868</v>
      </c>
      <c r="K189" s="208">
        <v>473</v>
      </c>
      <c r="L189" s="208">
        <v>561</v>
      </c>
      <c r="M189" s="208">
        <v>745</v>
      </c>
      <c r="N189" s="208">
        <v>963</v>
      </c>
      <c r="O189" s="208">
        <v>1066</v>
      </c>
      <c r="P189" s="182">
        <v>1158</v>
      </c>
    </row>
    <row r="190" spans="1:16">
      <c r="A190" s="144" t="s">
        <v>23</v>
      </c>
      <c r="B190" s="144" t="s">
        <v>826</v>
      </c>
      <c r="C190" s="144" t="s">
        <v>23</v>
      </c>
      <c r="E190" s="52">
        <v>525</v>
      </c>
      <c r="F190" s="52">
        <v>613</v>
      </c>
      <c r="G190" s="52">
        <v>735</v>
      </c>
      <c r="H190" s="52">
        <v>849</v>
      </c>
      <c r="I190" s="52">
        <v>947</v>
      </c>
      <c r="J190" s="182">
        <v>1045</v>
      </c>
      <c r="K190" s="208">
        <v>525</v>
      </c>
      <c r="L190" s="208">
        <v>632</v>
      </c>
      <c r="M190" s="208">
        <v>828</v>
      </c>
      <c r="N190" s="208">
        <v>1088</v>
      </c>
      <c r="O190" s="208">
        <v>1231</v>
      </c>
      <c r="P190" s="182">
        <v>1340</v>
      </c>
    </row>
    <row r="191" spans="1:16">
      <c r="A191" t="s">
        <v>236</v>
      </c>
      <c r="B191" t="s">
        <v>829</v>
      </c>
      <c r="C191" t="s">
        <v>236</v>
      </c>
      <c r="E191" s="52">
        <v>475</v>
      </c>
      <c r="F191" s="52">
        <v>508</v>
      </c>
      <c r="G191" s="52">
        <v>610</v>
      </c>
      <c r="H191" s="52">
        <v>705</v>
      </c>
      <c r="I191" s="52">
        <v>786</v>
      </c>
      <c r="J191" s="182">
        <v>868</v>
      </c>
      <c r="K191" s="208">
        <v>518</v>
      </c>
      <c r="L191" s="208">
        <v>590</v>
      </c>
      <c r="M191" s="208">
        <v>681</v>
      </c>
      <c r="N191" s="208">
        <v>974</v>
      </c>
      <c r="O191" s="208">
        <v>1066</v>
      </c>
      <c r="P191" s="182">
        <v>1158</v>
      </c>
    </row>
    <row r="192" spans="1:16">
      <c r="A192" t="s">
        <v>237</v>
      </c>
      <c r="B192" t="s">
        <v>832</v>
      </c>
      <c r="C192" t="s">
        <v>237</v>
      </c>
      <c r="E192" s="52">
        <v>511</v>
      </c>
      <c r="F192" s="52">
        <v>538</v>
      </c>
      <c r="G192" s="52">
        <v>656</v>
      </c>
      <c r="H192" s="52">
        <v>758</v>
      </c>
      <c r="I192" s="52">
        <v>846</v>
      </c>
      <c r="J192" s="182">
        <v>933</v>
      </c>
      <c r="K192" s="208">
        <v>535</v>
      </c>
      <c r="L192" s="208">
        <v>538</v>
      </c>
      <c r="M192" s="208">
        <v>681</v>
      </c>
      <c r="N192" s="208">
        <v>991</v>
      </c>
      <c r="O192" s="208">
        <v>1079</v>
      </c>
      <c r="P192" s="182">
        <v>1241</v>
      </c>
    </row>
    <row r="193" spans="1:16">
      <c r="A193" s="144" t="s">
        <v>24</v>
      </c>
      <c r="B193" s="144" t="s">
        <v>834</v>
      </c>
      <c r="C193" s="144" t="s">
        <v>24</v>
      </c>
      <c r="E193" s="52">
        <v>525</v>
      </c>
      <c r="F193" s="52">
        <v>613</v>
      </c>
      <c r="G193" s="52">
        <v>735</v>
      </c>
      <c r="H193" s="52">
        <v>849</v>
      </c>
      <c r="I193" s="52">
        <v>947</v>
      </c>
      <c r="J193" s="182">
        <v>1045</v>
      </c>
      <c r="K193" s="208">
        <v>525</v>
      </c>
      <c r="L193" s="208">
        <v>632</v>
      </c>
      <c r="M193" s="208">
        <v>828</v>
      </c>
      <c r="N193" s="208">
        <v>1088</v>
      </c>
      <c r="O193" s="208">
        <v>1231</v>
      </c>
      <c r="P193" s="182">
        <v>1340</v>
      </c>
    </row>
    <row r="194" spans="1:16">
      <c r="A194" t="s">
        <v>238</v>
      </c>
      <c r="B194" t="s">
        <v>837</v>
      </c>
      <c r="C194" t="s">
        <v>238</v>
      </c>
      <c r="E194" s="52">
        <v>518</v>
      </c>
      <c r="F194" s="52">
        <v>590</v>
      </c>
      <c r="G194" s="52">
        <v>681</v>
      </c>
      <c r="H194" s="52">
        <v>833</v>
      </c>
      <c r="I194" s="52">
        <v>930</v>
      </c>
      <c r="J194" s="182">
        <v>1026</v>
      </c>
      <c r="K194" s="208">
        <v>518</v>
      </c>
      <c r="L194" s="208">
        <v>590</v>
      </c>
      <c r="M194" s="208">
        <v>681</v>
      </c>
      <c r="N194" s="208">
        <v>986</v>
      </c>
      <c r="O194" s="208">
        <v>1079</v>
      </c>
      <c r="P194" s="182">
        <v>1241</v>
      </c>
    </row>
    <row r="195" spans="1:16">
      <c r="A195" t="s">
        <v>239</v>
      </c>
      <c r="B195" t="s">
        <v>840</v>
      </c>
      <c r="C195" t="s">
        <v>239</v>
      </c>
      <c r="E195" s="52">
        <v>475</v>
      </c>
      <c r="F195" s="52">
        <v>508</v>
      </c>
      <c r="G195" s="52">
        <v>610</v>
      </c>
      <c r="H195" s="52">
        <v>705</v>
      </c>
      <c r="I195" s="52">
        <v>786</v>
      </c>
      <c r="J195" s="182">
        <v>868</v>
      </c>
      <c r="K195" s="208">
        <v>518</v>
      </c>
      <c r="L195" s="208">
        <v>590</v>
      </c>
      <c r="M195" s="208">
        <v>681</v>
      </c>
      <c r="N195" s="208">
        <v>974</v>
      </c>
      <c r="O195" s="208">
        <v>1066</v>
      </c>
      <c r="P195" s="182">
        <v>1158</v>
      </c>
    </row>
    <row r="196" spans="1:16">
      <c r="A196" t="s">
        <v>240</v>
      </c>
      <c r="B196" t="s">
        <v>843</v>
      </c>
      <c r="C196" t="s">
        <v>240</v>
      </c>
      <c r="E196" s="52">
        <v>475</v>
      </c>
      <c r="F196" s="52">
        <v>508</v>
      </c>
      <c r="G196" s="52">
        <v>610</v>
      </c>
      <c r="H196" s="52">
        <v>705</v>
      </c>
      <c r="I196" s="52">
        <v>786</v>
      </c>
      <c r="J196" s="182">
        <v>868</v>
      </c>
      <c r="K196" s="208">
        <v>509</v>
      </c>
      <c r="L196" s="208">
        <v>512</v>
      </c>
      <c r="M196" s="208">
        <v>681</v>
      </c>
      <c r="N196" s="208">
        <v>926</v>
      </c>
      <c r="O196" s="208">
        <v>1066</v>
      </c>
      <c r="P196" s="182">
        <v>1158</v>
      </c>
    </row>
    <row r="197" spans="1:16">
      <c r="A197" t="s">
        <v>241</v>
      </c>
      <c r="B197" t="s">
        <v>846</v>
      </c>
      <c r="C197" t="s">
        <v>241</v>
      </c>
      <c r="E197" s="52">
        <v>475</v>
      </c>
      <c r="F197" s="52">
        <v>508</v>
      </c>
      <c r="G197" s="52">
        <v>610</v>
      </c>
      <c r="H197" s="52">
        <v>705</v>
      </c>
      <c r="I197" s="52">
        <v>786</v>
      </c>
      <c r="J197" s="182">
        <v>868</v>
      </c>
      <c r="K197" s="208">
        <v>518</v>
      </c>
      <c r="L197" s="208">
        <v>544</v>
      </c>
      <c r="M197" s="208">
        <v>681</v>
      </c>
      <c r="N197" s="208">
        <v>913</v>
      </c>
      <c r="O197" s="208">
        <v>1066</v>
      </c>
      <c r="P197" s="182">
        <v>1158</v>
      </c>
    </row>
    <row r="198" spans="1:16">
      <c r="A198" t="s">
        <v>242</v>
      </c>
      <c r="B198" t="s">
        <v>849</v>
      </c>
      <c r="C198" t="s">
        <v>242</v>
      </c>
      <c r="E198" s="52">
        <v>475</v>
      </c>
      <c r="F198" s="52">
        <v>508</v>
      </c>
      <c r="G198" s="52">
        <v>610</v>
      </c>
      <c r="H198" s="52">
        <v>705</v>
      </c>
      <c r="I198" s="52">
        <v>786</v>
      </c>
      <c r="J198" s="182">
        <v>868</v>
      </c>
      <c r="K198" s="208">
        <v>553</v>
      </c>
      <c r="L198" s="208">
        <v>630</v>
      </c>
      <c r="M198" s="208">
        <v>727</v>
      </c>
      <c r="N198" s="208">
        <v>952</v>
      </c>
      <c r="O198" s="208">
        <v>1043</v>
      </c>
      <c r="P198" s="182">
        <v>1131</v>
      </c>
    </row>
    <row r="199" spans="1:16">
      <c r="A199" t="s">
        <v>243</v>
      </c>
      <c r="B199" t="s">
        <v>852</v>
      </c>
      <c r="C199" t="s">
        <v>243</v>
      </c>
      <c r="E199" s="52">
        <v>563</v>
      </c>
      <c r="F199" s="52">
        <v>584</v>
      </c>
      <c r="G199" s="52">
        <v>739</v>
      </c>
      <c r="H199" s="52">
        <v>975</v>
      </c>
      <c r="I199" s="52">
        <v>1171</v>
      </c>
      <c r="J199" s="182">
        <v>1346</v>
      </c>
      <c r="K199" s="208">
        <v>563</v>
      </c>
      <c r="L199" s="208">
        <v>584</v>
      </c>
      <c r="M199" s="208">
        <v>739</v>
      </c>
      <c r="N199" s="208">
        <v>975</v>
      </c>
      <c r="O199" s="208">
        <v>1171</v>
      </c>
      <c r="P199" s="182">
        <v>1347</v>
      </c>
    </row>
    <row r="200" spans="1:16">
      <c r="A200" s="144" t="s">
        <v>36</v>
      </c>
      <c r="B200" s="144" t="s">
        <v>854</v>
      </c>
      <c r="C200" s="144" t="s">
        <v>36</v>
      </c>
      <c r="E200" s="52">
        <v>533</v>
      </c>
      <c r="F200" s="52">
        <v>571</v>
      </c>
      <c r="G200" s="52">
        <v>686</v>
      </c>
      <c r="H200" s="52">
        <v>791</v>
      </c>
      <c r="I200" s="52">
        <v>883</v>
      </c>
      <c r="J200" s="182">
        <v>975</v>
      </c>
      <c r="K200" s="208">
        <v>624</v>
      </c>
      <c r="L200" s="208">
        <v>699</v>
      </c>
      <c r="M200" s="208">
        <v>845</v>
      </c>
      <c r="N200" s="208">
        <v>1047</v>
      </c>
      <c r="O200" s="208">
        <v>1148</v>
      </c>
      <c r="P200" s="182">
        <v>1248</v>
      </c>
    </row>
    <row r="201" spans="1:16">
      <c r="A201" s="144" t="s">
        <v>49</v>
      </c>
      <c r="B201" s="144" t="s">
        <v>856</v>
      </c>
      <c r="C201" s="144" t="s">
        <v>49</v>
      </c>
      <c r="E201" s="52">
        <v>642</v>
      </c>
      <c r="F201" s="52">
        <v>688</v>
      </c>
      <c r="G201" s="52">
        <v>826</v>
      </c>
      <c r="H201" s="52">
        <v>954</v>
      </c>
      <c r="I201" s="52">
        <v>1065</v>
      </c>
      <c r="J201" s="182">
        <v>1175</v>
      </c>
      <c r="K201" s="208">
        <v>689</v>
      </c>
      <c r="L201" s="208">
        <v>837</v>
      </c>
      <c r="M201" s="208">
        <v>1031</v>
      </c>
      <c r="N201" s="208">
        <v>1330</v>
      </c>
      <c r="O201" s="208">
        <v>1464</v>
      </c>
      <c r="P201" s="182">
        <v>1597</v>
      </c>
    </row>
    <row r="202" spans="1:16">
      <c r="A202" t="s">
        <v>244</v>
      </c>
      <c r="B202" t="s">
        <v>859</v>
      </c>
      <c r="C202" t="s">
        <v>244</v>
      </c>
      <c r="E202" s="52">
        <v>475</v>
      </c>
      <c r="F202" s="52">
        <v>508</v>
      </c>
      <c r="G202" s="52">
        <v>610</v>
      </c>
      <c r="H202" s="52">
        <v>705</v>
      </c>
      <c r="I202" s="52">
        <v>786</v>
      </c>
      <c r="J202" s="182">
        <v>868</v>
      </c>
      <c r="K202" s="208">
        <v>510</v>
      </c>
      <c r="L202" s="208">
        <v>514</v>
      </c>
      <c r="M202" s="208">
        <v>683</v>
      </c>
      <c r="N202" s="208">
        <v>869</v>
      </c>
      <c r="O202" s="208">
        <v>941</v>
      </c>
      <c r="P202" s="182">
        <v>1082</v>
      </c>
    </row>
    <row r="203" spans="1:16">
      <c r="A203" s="144" t="s">
        <v>245</v>
      </c>
      <c r="B203" s="144" t="s">
        <v>862</v>
      </c>
      <c r="C203" s="144" t="s">
        <v>245</v>
      </c>
      <c r="E203" s="52">
        <v>518</v>
      </c>
      <c r="F203" s="52">
        <v>546</v>
      </c>
      <c r="G203" s="52">
        <v>666</v>
      </c>
      <c r="H203" s="52">
        <v>770</v>
      </c>
      <c r="I203" s="52">
        <v>858</v>
      </c>
      <c r="J203" s="182">
        <v>948</v>
      </c>
      <c r="K203" s="208">
        <v>522</v>
      </c>
      <c r="L203" s="208">
        <v>546</v>
      </c>
      <c r="M203" s="208">
        <v>726</v>
      </c>
      <c r="N203" s="208">
        <v>971</v>
      </c>
      <c r="O203" s="208">
        <v>1001</v>
      </c>
      <c r="P203" s="182">
        <v>1151</v>
      </c>
    </row>
    <row r="204" spans="1:16">
      <c r="A204" t="s">
        <v>246</v>
      </c>
      <c r="B204" t="s">
        <v>865</v>
      </c>
      <c r="C204" t="s">
        <v>246</v>
      </c>
      <c r="E204" s="52">
        <v>475</v>
      </c>
      <c r="F204" s="52">
        <v>508</v>
      </c>
      <c r="G204" s="52">
        <v>610</v>
      </c>
      <c r="H204" s="52">
        <v>705</v>
      </c>
      <c r="I204" s="52">
        <v>786</v>
      </c>
      <c r="J204" s="182">
        <v>868</v>
      </c>
      <c r="K204" s="208">
        <v>534</v>
      </c>
      <c r="L204" s="208">
        <v>538</v>
      </c>
      <c r="M204" s="208">
        <v>715</v>
      </c>
      <c r="N204" s="208">
        <v>894</v>
      </c>
      <c r="O204" s="208">
        <v>1066</v>
      </c>
      <c r="P204" s="182">
        <v>1158</v>
      </c>
    </row>
    <row r="205" spans="1:16">
      <c r="A205" t="s">
        <v>247</v>
      </c>
      <c r="B205" t="s">
        <v>868</v>
      </c>
      <c r="C205" t="s">
        <v>247</v>
      </c>
      <c r="E205" s="52">
        <v>475</v>
      </c>
      <c r="F205" s="52">
        <v>508</v>
      </c>
      <c r="G205" s="52">
        <v>610</v>
      </c>
      <c r="H205" s="52">
        <v>705</v>
      </c>
      <c r="I205" s="52">
        <v>786</v>
      </c>
      <c r="J205" s="182">
        <v>868</v>
      </c>
      <c r="K205" s="208">
        <v>539</v>
      </c>
      <c r="L205" s="208">
        <v>542</v>
      </c>
      <c r="M205" s="208">
        <v>721</v>
      </c>
      <c r="N205" s="208">
        <v>972</v>
      </c>
      <c r="O205" s="208">
        <v>1066</v>
      </c>
      <c r="P205" s="182">
        <v>1158</v>
      </c>
    </row>
    <row r="206" spans="1:16">
      <c r="A206" s="144" t="s">
        <v>58</v>
      </c>
      <c r="B206" s="144" t="s">
        <v>870</v>
      </c>
      <c r="C206" s="144" t="s">
        <v>58</v>
      </c>
      <c r="E206" s="52">
        <v>509</v>
      </c>
      <c r="F206" s="52">
        <v>512</v>
      </c>
      <c r="G206" s="52">
        <v>681</v>
      </c>
      <c r="H206" s="52">
        <v>901</v>
      </c>
      <c r="I206" s="52">
        <v>939</v>
      </c>
      <c r="J206" s="182">
        <v>1080</v>
      </c>
      <c r="K206" s="208">
        <v>509</v>
      </c>
      <c r="L206" s="208">
        <v>512</v>
      </c>
      <c r="M206" s="208">
        <v>681</v>
      </c>
      <c r="N206" s="208">
        <v>935</v>
      </c>
      <c r="O206" s="208">
        <v>939</v>
      </c>
      <c r="P206" s="182">
        <v>1080</v>
      </c>
    </row>
    <row r="207" spans="1:16">
      <c r="A207" s="144" t="s">
        <v>39</v>
      </c>
      <c r="B207" s="144" t="s">
        <v>872</v>
      </c>
      <c r="C207" s="144" t="s">
        <v>39</v>
      </c>
      <c r="E207" s="52">
        <v>543</v>
      </c>
      <c r="F207" s="52">
        <v>582</v>
      </c>
      <c r="G207" s="52">
        <v>698</v>
      </c>
      <c r="H207" s="52">
        <v>807</v>
      </c>
      <c r="I207" s="52">
        <v>901</v>
      </c>
      <c r="J207" s="182">
        <v>994</v>
      </c>
      <c r="K207" s="208">
        <v>693</v>
      </c>
      <c r="L207" s="208">
        <v>743</v>
      </c>
      <c r="M207" s="208">
        <v>893</v>
      </c>
      <c r="N207" s="208">
        <v>1024</v>
      </c>
      <c r="O207" s="208">
        <v>1123</v>
      </c>
      <c r="P207" s="182">
        <v>1220</v>
      </c>
    </row>
    <row r="208" spans="1:16">
      <c r="A208" t="s">
        <v>248</v>
      </c>
      <c r="B208" t="s">
        <v>875</v>
      </c>
      <c r="C208" t="s">
        <v>248</v>
      </c>
      <c r="E208" s="52">
        <v>475</v>
      </c>
      <c r="F208" s="52">
        <v>508</v>
      </c>
      <c r="G208" s="52">
        <v>610</v>
      </c>
      <c r="H208" s="52">
        <v>705</v>
      </c>
      <c r="I208" s="52">
        <v>786</v>
      </c>
      <c r="J208" s="182">
        <v>868</v>
      </c>
      <c r="K208" s="208">
        <v>518</v>
      </c>
      <c r="L208" s="208">
        <v>538</v>
      </c>
      <c r="M208" s="208">
        <v>681</v>
      </c>
      <c r="N208" s="208">
        <v>974</v>
      </c>
      <c r="O208" s="208">
        <v>1066</v>
      </c>
      <c r="P208" s="182">
        <v>1158</v>
      </c>
    </row>
    <row r="209" spans="1:16">
      <c r="A209" t="s">
        <v>249</v>
      </c>
      <c r="B209" t="s">
        <v>878</v>
      </c>
      <c r="C209" t="s">
        <v>249</v>
      </c>
      <c r="E209" s="52">
        <v>509</v>
      </c>
      <c r="F209" s="52">
        <v>512</v>
      </c>
      <c r="G209" s="52">
        <v>681</v>
      </c>
      <c r="H209" s="52">
        <v>836</v>
      </c>
      <c r="I209" s="52">
        <v>932</v>
      </c>
      <c r="J209" s="182">
        <v>1029</v>
      </c>
      <c r="K209" s="208">
        <v>509</v>
      </c>
      <c r="L209" s="208">
        <v>512</v>
      </c>
      <c r="M209" s="208">
        <v>681</v>
      </c>
      <c r="N209" s="208">
        <v>991</v>
      </c>
      <c r="O209" s="208">
        <v>1079</v>
      </c>
      <c r="P209" s="182">
        <v>1241</v>
      </c>
    </row>
    <row r="210" spans="1:16">
      <c r="A210" t="s">
        <v>250</v>
      </c>
      <c r="B210" t="s">
        <v>881</v>
      </c>
      <c r="C210" t="s">
        <v>250</v>
      </c>
      <c r="E210" s="52">
        <v>533</v>
      </c>
      <c r="F210" s="52">
        <v>571</v>
      </c>
      <c r="G210" s="52">
        <v>686</v>
      </c>
      <c r="H210" s="52">
        <v>793</v>
      </c>
      <c r="I210" s="52">
        <v>885</v>
      </c>
      <c r="J210" s="182">
        <v>976</v>
      </c>
      <c r="K210" s="208">
        <v>658</v>
      </c>
      <c r="L210" s="208">
        <v>662</v>
      </c>
      <c r="M210" s="208">
        <v>838</v>
      </c>
      <c r="N210" s="208">
        <v>1029</v>
      </c>
      <c r="O210" s="208">
        <v>1128</v>
      </c>
      <c r="P210" s="182">
        <v>1226</v>
      </c>
    </row>
    <row r="211" spans="1:16">
      <c r="A211" t="s">
        <v>251</v>
      </c>
      <c r="B211" t="s">
        <v>884</v>
      </c>
      <c r="C211" t="s">
        <v>251</v>
      </c>
      <c r="E211" s="52">
        <v>518</v>
      </c>
      <c r="F211" s="52">
        <v>585</v>
      </c>
      <c r="G211" s="52">
        <v>681</v>
      </c>
      <c r="H211" s="52">
        <v>811</v>
      </c>
      <c r="I211" s="52">
        <v>905</v>
      </c>
      <c r="J211" s="182">
        <v>998</v>
      </c>
      <c r="K211" s="208">
        <v>518</v>
      </c>
      <c r="L211" s="208">
        <v>590</v>
      </c>
      <c r="M211" s="208">
        <v>681</v>
      </c>
      <c r="N211" s="208">
        <v>991</v>
      </c>
      <c r="O211" s="208">
        <v>1128</v>
      </c>
      <c r="P211" s="182">
        <v>1226</v>
      </c>
    </row>
    <row r="212" spans="1:16">
      <c r="A212" t="s">
        <v>252</v>
      </c>
      <c r="B212" t="s">
        <v>887</v>
      </c>
      <c r="C212" t="s">
        <v>252</v>
      </c>
      <c r="E212" s="52">
        <v>475</v>
      </c>
      <c r="F212" s="52">
        <v>508</v>
      </c>
      <c r="G212" s="52">
        <v>610</v>
      </c>
      <c r="H212" s="52">
        <v>705</v>
      </c>
      <c r="I212" s="52">
        <v>786</v>
      </c>
      <c r="J212" s="182">
        <v>868</v>
      </c>
      <c r="K212" s="208">
        <v>509</v>
      </c>
      <c r="L212" s="208">
        <v>512</v>
      </c>
      <c r="M212" s="208">
        <v>681</v>
      </c>
      <c r="N212" s="208">
        <v>876</v>
      </c>
      <c r="O212" s="208">
        <v>961</v>
      </c>
      <c r="P212" s="182">
        <v>1105</v>
      </c>
    </row>
    <row r="213" spans="1:16">
      <c r="A213" t="s">
        <v>253</v>
      </c>
      <c r="B213" t="s">
        <v>890</v>
      </c>
      <c r="C213" t="s">
        <v>253</v>
      </c>
      <c r="E213" s="52">
        <v>518</v>
      </c>
      <c r="F213" s="52">
        <v>529</v>
      </c>
      <c r="G213" s="52">
        <v>681</v>
      </c>
      <c r="H213" s="52">
        <v>800</v>
      </c>
      <c r="I213" s="52">
        <v>892</v>
      </c>
      <c r="J213" s="182">
        <v>984</v>
      </c>
      <c r="K213" s="208">
        <v>518</v>
      </c>
      <c r="L213" s="208">
        <v>529</v>
      </c>
      <c r="M213" s="208">
        <v>681</v>
      </c>
      <c r="N213" s="208">
        <v>959</v>
      </c>
      <c r="O213" s="208">
        <v>1079</v>
      </c>
      <c r="P213" s="182">
        <v>1241</v>
      </c>
    </row>
    <row r="214" spans="1:16">
      <c r="A214" s="144" t="s">
        <v>86</v>
      </c>
      <c r="B214" s="144" t="s">
        <v>893</v>
      </c>
      <c r="C214" s="144" t="s">
        <v>86</v>
      </c>
      <c r="E214" s="52">
        <v>540</v>
      </c>
      <c r="F214" s="52">
        <v>578</v>
      </c>
      <c r="G214" s="52">
        <v>693</v>
      </c>
      <c r="H214" s="52">
        <v>801</v>
      </c>
      <c r="I214" s="52">
        <v>893</v>
      </c>
      <c r="J214" s="182">
        <v>986</v>
      </c>
      <c r="K214" s="208">
        <v>626</v>
      </c>
      <c r="L214" s="208">
        <v>696</v>
      </c>
      <c r="M214" s="208">
        <v>853</v>
      </c>
      <c r="N214" s="208">
        <v>1067</v>
      </c>
      <c r="O214" s="208">
        <v>1171</v>
      </c>
      <c r="P214" s="182">
        <v>1274</v>
      </c>
    </row>
    <row r="215" spans="1:16">
      <c r="A215" t="s">
        <v>254</v>
      </c>
      <c r="B215" t="s">
        <v>896</v>
      </c>
      <c r="C215" t="s">
        <v>254</v>
      </c>
      <c r="E215" s="52">
        <v>461</v>
      </c>
      <c r="F215" s="52">
        <v>551</v>
      </c>
      <c r="G215" s="52">
        <v>681</v>
      </c>
      <c r="H215" s="52">
        <v>918</v>
      </c>
      <c r="I215" s="52">
        <v>1023</v>
      </c>
      <c r="J215" s="182">
        <v>1130</v>
      </c>
      <c r="K215" s="208">
        <v>461</v>
      </c>
      <c r="L215" s="208">
        <v>551</v>
      </c>
      <c r="M215" s="208">
        <v>681</v>
      </c>
      <c r="N215" s="208">
        <v>922</v>
      </c>
      <c r="O215" s="208">
        <v>1177</v>
      </c>
      <c r="P215" s="182">
        <v>1354</v>
      </c>
    </row>
    <row r="216" spans="1:16">
      <c r="A216" t="s">
        <v>255</v>
      </c>
      <c r="B216" t="s">
        <v>899</v>
      </c>
      <c r="C216" t="s">
        <v>255</v>
      </c>
      <c r="E216" s="52">
        <v>475</v>
      </c>
      <c r="F216" s="52">
        <v>508</v>
      </c>
      <c r="G216" s="52">
        <v>610</v>
      </c>
      <c r="H216" s="52">
        <v>705</v>
      </c>
      <c r="I216" s="52">
        <v>786</v>
      </c>
      <c r="J216" s="182">
        <v>868</v>
      </c>
      <c r="K216" s="208">
        <v>518</v>
      </c>
      <c r="L216" s="208">
        <v>530</v>
      </c>
      <c r="M216" s="208">
        <v>681</v>
      </c>
      <c r="N216" s="208">
        <v>879</v>
      </c>
      <c r="O216" s="208">
        <v>1066</v>
      </c>
      <c r="P216" s="182">
        <v>1158</v>
      </c>
    </row>
    <row r="217" spans="1:16">
      <c r="A217" t="s">
        <v>256</v>
      </c>
      <c r="B217" t="s">
        <v>902</v>
      </c>
      <c r="C217" t="s">
        <v>256</v>
      </c>
      <c r="E217" s="52">
        <v>478</v>
      </c>
      <c r="F217" s="52">
        <v>512</v>
      </c>
      <c r="G217" s="52">
        <v>615</v>
      </c>
      <c r="H217" s="52">
        <v>710</v>
      </c>
      <c r="I217" s="52">
        <v>792</v>
      </c>
      <c r="J217" s="182">
        <v>874</v>
      </c>
      <c r="K217" s="208">
        <v>509</v>
      </c>
      <c r="L217" s="208">
        <v>512</v>
      </c>
      <c r="M217" s="208">
        <v>681</v>
      </c>
      <c r="N217" s="208">
        <v>935</v>
      </c>
      <c r="O217" s="208">
        <v>939</v>
      </c>
      <c r="P217" s="182">
        <v>1080</v>
      </c>
    </row>
    <row r="218" spans="1:16">
      <c r="A218" t="s">
        <v>257</v>
      </c>
      <c r="B218" t="s">
        <v>905</v>
      </c>
      <c r="C218" t="s">
        <v>257</v>
      </c>
      <c r="E218" s="52">
        <v>520</v>
      </c>
      <c r="F218" s="52">
        <v>556</v>
      </c>
      <c r="G218" s="52">
        <v>667</v>
      </c>
      <c r="H218" s="52">
        <v>771</v>
      </c>
      <c r="I218" s="52">
        <v>860</v>
      </c>
      <c r="J218" s="182">
        <v>949</v>
      </c>
      <c r="K218" s="208">
        <v>573</v>
      </c>
      <c r="L218" s="208">
        <v>594</v>
      </c>
      <c r="M218" s="208">
        <v>752</v>
      </c>
      <c r="N218" s="208">
        <v>941</v>
      </c>
      <c r="O218" s="208">
        <v>1148</v>
      </c>
      <c r="P218" s="182">
        <v>1248</v>
      </c>
    </row>
    <row r="219" spans="1:16">
      <c r="A219" t="s">
        <v>258</v>
      </c>
      <c r="B219" t="s">
        <v>908</v>
      </c>
      <c r="C219" t="s">
        <v>258</v>
      </c>
      <c r="E219" s="52">
        <v>518</v>
      </c>
      <c r="F219" s="52">
        <v>538</v>
      </c>
      <c r="G219" s="52">
        <v>671</v>
      </c>
      <c r="H219" s="52">
        <v>775</v>
      </c>
      <c r="I219" s="52">
        <v>865</v>
      </c>
      <c r="J219" s="182">
        <v>954</v>
      </c>
      <c r="K219" s="208">
        <v>518</v>
      </c>
      <c r="L219" s="208">
        <v>538</v>
      </c>
      <c r="M219" s="208">
        <v>681</v>
      </c>
      <c r="N219" s="208">
        <v>899</v>
      </c>
      <c r="O219" s="208">
        <v>1079</v>
      </c>
      <c r="P219" s="182">
        <v>1220</v>
      </c>
    </row>
    <row r="220" spans="1:16">
      <c r="A220" t="s">
        <v>259</v>
      </c>
      <c r="B220" t="s">
        <v>911</v>
      </c>
      <c r="C220" t="s">
        <v>259</v>
      </c>
      <c r="E220" s="52">
        <v>518</v>
      </c>
      <c r="F220" s="52">
        <v>586</v>
      </c>
      <c r="G220" s="52">
        <v>681</v>
      </c>
      <c r="H220" s="52">
        <v>812</v>
      </c>
      <c r="I220" s="52">
        <v>906</v>
      </c>
      <c r="J220" s="182">
        <v>1000</v>
      </c>
      <c r="K220" s="208">
        <v>518</v>
      </c>
      <c r="L220" s="208">
        <v>590</v>
      </c>
      <c r="M220" s="208">
        <v>681</v>
      </c>
      <c r="N220" s="208">
        <v>934</v>
      </c>
      <c r="O220" s="208">
        <v>1079</v>
      </c>
      <c r="P220" s="182">
        <v>1241</v>
      </c>
    </row>
    <row r="221" spans="1:16">
      <c r="A221" t="s">
        <v>260</v>
      </c>
      <c r="B221" t="s">
        <v>914</v>
      </c>
      <c r="C221" t="s">
        <v>260</v>
      </c>
      <c r="E221" s="52">
        <v>475</v>
      </c>
      <c r="F221" s="52">
        <v>508</v>
      </c>
      <c r="G221" s="52">
        <v>610</v>
      </c>
      <c r="H221" s="52">
        <v>705</v>
      </c>
      <c r="I221" s="52">
        <v>786</v>
      </c>
      <c r="J221" s="182">
        <v>868</v>
      </c>
      <c r="K221" s="208">
        <v>518</v>
      </c>
      <c r="L221" s="208">
        <v>528</v>
      </c>
      <c r="M221" s="208">
        <v>681</v>
      </c>
      <c r="N221" s="208">
        <v>888</v>
      </c>
      <c r="O221" s="208">
        <v>1066</v>
      </c>
      <c r="P221" s="182">
        <v>1158</v>
      </c>
    </row>
    <row r="222" spans="1:16">
      <c r="A222" s="144" t="s">
        <v>50</v>
      </c>
      <c r="B222" s="144" t="s">
        <v>916</v>
      </c>
      <c r="C222" s="144" t="s">
        <v>50</v>
      </c>
      <c r="E222" s="52">
        <v>625</v>
      </c>
      <c r="F222" s="52">
        <v>670</v>
      </c>
      <c r="G222" s="52">
        <v>803</v>
      </c>
      <c r="H222" s="52">
        <v>928</v>
      </c>
      <c r="I222" s="52">
        <v>1036</v>
      </c>
      <c r="J222" s="182">
        <v>1143</v>
      </c>
      <c r="K222" s="208">
        <v>671</v>
      </c>
      <c r="L222" s="208">
        <v>770</v>
      </c>
      <c r="M222" s="208">
        <v>973</v>
      </c>
      <c r="N222" s="208">
        <v>1287</v>
      </c>
      <c r="O222" s="208">
        <v>1416</v>
      </c>
      <c r="P222" s="182">
        <v>1544</v>
      </c>
    </row>
    <row r="223" spans="1:16">
      <c r="A223" s="144" t="s">
        <v>19</v>
      </c>
      <c r="B223" s="144" t="s">
        <v>918</v>
      </c>
      <c r="C223" s="144" t="s">
        <v>19</v>
      </c>
      <c r="E223" s="52">
        <v>507</v>
      </c>
      <c r="F223" s="52">
        <v>543</v>
      </c>
      <c r="G223" s="52">
        <v>652</v>
      </c>
      <c r="H223" s="52">
        <v>754</v>
      </c>
      <c r="I223" s="52">
        <v>841</v>
      </c>
      <c r="J223" s="182">
        <v>928</v>
      </c>
      <c r="K223" s="208">
        <v>566</v>
      </c>
      <c r="L223" s="208">
        <v>617</v>
      </c>
      <c r="M223" s="208">
        <v>820</v>
      </c>
      <c r="N223" s="208">
        <v>1022</v>
      </c>
      <c r="O223" s="208">
        <v>1120</v>
      </c>
      <c r="P223" s="182">
        <v>1217</v>
      </c>
    </row>
    <row r="224" spans="1:16">
      <c r="A224" t="s">
        <v>261</v>
      </c>
      <c r="B224" t="s">
        <v>921</v>
      </c>
      <c r="C224" t="s">
        <v>261</v>
      </c>
      <c r="E224" s="52">
        <v>475</v>
      </c>
      <c r="F224" s="52">
        <v>508</v>
      </c>
      <c r="G224" s="52">
        <v>610</v>
      </c>
      <c r="H224" s="52">
        <v>705</v>
      </c>
      <c r="I224" s="52">
        <v>786</v>
      </c>
      <c r="J224" s="182">
        <v>868</v>
      </c>
      <c r="K224" s="208">
        <v>561</v>
      </c>
      <c r="L224" s="208">
        <v>582</v>
      </c>
      <c r="M224" s="208">
        <v>737</v>
      </c>
      <c r="N224" s="208">
        <v>974</v>
      </c>
      <c r="O224" s="208">
        <v>1066</v>
      </c>
      <c r="P224" s="182">
        <v>1158</v>
      </c>
    </row>
    <row r="225" spans="1:16">
      <c r="A225" t="s">
        <v>262</v>
      </c>
      <c r="B225" t="s">
        <v>924</v>
      </c>
      <c r="C225" t="s">
        <v>262</v>
      </c>
      <c r="E225" s="52">
        <v>475</v>
      </c>
      <c r="F225" s="52">
        <v>508</v>
      </c>
      <c r="G225" s="52">
        <v>610</v>
      </c>
      <c r="H225" s="52">
        <v>705</v>
      </c>
      <c r="I225" s="52">
        <v>786</v>
      </c>
      <c r="J225" s="182">
        <v>868</v>
      </c>
      <c r="K225" s="208">
        <v>545</v>
      </c>
      <c r="L225" s="208">
        <v>548</v>
      </c>
      <c r="M225" s="208">
        <v>729</v>
      </c>
      <c r="N225" s="208">
        <v>974</v>
      </c>
      <c r="O225" s="208">
        <v>1066</v>
      </c>
      <c r="P225" s="182">
        <v>1158</v>
      </c>
    </row>
    <row r="226" spans="1:16">
      <c r="A226" t="s">
        <v>263</v>
      </c>
      <c r="B226" t="s">
        <v>927</v>
      </c>
      <c r="C226" t="s">
        <v>263</v>
      </c>
      <c r="E226" s="52">
        <v>475</v>
      </c>
      <c r="F226" s="52">
        <v>508</v>
      </c>
      <c r="G226" s="52">
        <v>610</v>
      </c>
      <c r="H226" s="52">
        <v>705</v>
      </c>
      <c r="I226" s="52">
        <v>786</v>
      </c>
      <c r="J226" s="182">
        <v>868</v>
      </c>
      <c r="K226" s="208">
        <v>518</v>
      </c>
      <c r="L226" s="208">
        <v>538</v>
      </c>
      <c r="M226" s="208">
        <v>681</v>
      </c>
      <c r="N226" s="208">
        <v>899</v>
      </c>
      <c r="O226" s="208">
        <v>1066</v>
      </c>
      <c r="P226" s="182">
        <v>1158</v>
      </c>
    </row>
    <row r="227" spans="1:16">
      <c r="A227" t="s">
        <v>264</v>
      </c>
      <c r="B227" t="s">
        <v>930</v>
      </c>
      <c r="C227" t="s">
        <v>264</v>
      </c>
      <c r="E227" s="52">
        <v>475</v>
      </c>
      <c r="F227" s="52">
        <v>508</v>
      </c>
      <c r="G227" s="52">
        <v>610</v>
      </c>
      <c r="H227" s="52">
        <v>705</v>
      </c>
      <c r="I227" s="52">
        <v>786</v>
      </c>
      <c r="J227" s="182">
        <v>868</v>
      </c>
      <c r="K227" s="208">
        <v>537</v>
      </c>
      <c r="L227" s="208">
        <v>541</v>
      </c>
      <c r="M227" s="208">
        <v>719</v>
      </c>
      <c r="N227" s="208">
        <v>900</v>
      </c>
      <c r="O227" s="208">
        <v>1066</v>
      </c>
      <c r="P227" s="182">
        <v>1158</v>
      </c>
    </row>
    <row r="228" spans="1:16">
      <c r="A228" s="144" t="s">
        <v>76</v>
      </c>
      <c r="B228" s="144" t="s">
        <v>932</v>
      </c>
      <c r="C228" s="144" t="s">
        <v>76</v>
      </c>
      <c r="E228" s="52">
        <v>537</v>
      </c>
      <c r="F228" s="52">
        <v>576</v>
      </c>
      <c r="G228" s="52">
        <v>691</v>
      </c>
      <c r="H228" s="52">
        <v>798</v>
      </c>
      <c r="I228" s="52">
        <v>891</v>
      </c>
      <c r="J228" s="182">
        <v>983</v>
      </c>
      <c r="K228" s="208">
        <v>618</v>
      </c>
      <c r="L228" s="208">
        <v>758</v>
      </c>
      <c r="M228" s="208">
        <v>953</v>
      </c>
      <c r="N228" s="208">
        <v>1092</v>
      </c>
      <c r="O228" s="208">
        <v>1199</v>
      </c>
      <c r="P228" s="182">
        <v>1304</v>
      </c>
    </row>
    <row r="229" spans="1:16">
      <c r="A229" s="144" t="s">
        <v>28</v>
      </c>
      <c r="B229" s="144" t="s">
        <v>934</v>
      </c>
      <c r="C229" s="144" t="s">
        <v>28</v>
      </c>
      <c r="E229" s="52">
        <v>712</v>
      </c>
      <c r="F229" s="52">
        <v>763</v>
      </c>
      <c r="G229" s="52">
        <v>916</v>
      </c>
      <c r="H229" s="52">
        <v>1058</v>
      </c>
      <c r="I229" s="52">
        <v>1181</v>
      </c>
      <c r="J229" s="182">
        <v>1303</v>
      </c>
      <c r="K229" s="208">
        <v>799</v>
      </c>
      <c r="L229" s="208">
        <v>968</v>
      </c>
      <c r="M229" s="208">
        <v>1195</v>
      </c>
      <c r="N229" s="208">
        <v>1481</v>
      </c>
      <c r="O229" s="208">
        <v>1633</v>
      </c>
      <c r="P229" s="182">
        <v>1782</v>
      </c>
    </row>
    <row r="230" spans="1:16">
      <c r="A230" t="s">
        <v>265</v>
      </c>
      <c r="B230" t="s">
        <v>937</v>
      </c>
      <c r="C230" t="s">
        <v>265</v>
      </c>
      <c r="E230" s="52">
        <v>475</v>
      </c>
      <c r="F230" s="52">
        <v>508</v>
      </c>
      <c r="G230" s="52">
        <v>610</v>
      </c>
      <c r="H230" s="52">
        <v>705</v>
      </c>
      <c r="I230" s="52">
        <v>786</v>
      </c>
      <c r="J230" s="182">
        <v>868</v>
      </c>
      <c r="K230" s="208">
        <v>561</v>
      </c>
      <c r="L230" s="208">
        <v>565</v>
      </c>
      <c r="M230" s="208">
        <v>751</v>
      </c>
      <c r="N230" s="208">
        <v>949</v>
      </c>
      <c r="O230" s="208">
        <v>1080</v>
      </c>
      <c r="P230" s="182">
        <v>1173</v>
      </c>
    </row>
    <row r="231" spans="1:16">
      <c r="A231" t="s">
        <v>85</v>
      </c>
      <c r="B231" t="s">
        <v>940</v>
      </c>
      <c r="C231" t="s">
        <v>85</v>
      </c>
      <c r="E231" s="52">
        <v>475</v>
      </c>
      <c r="F231" s="52">
        <v>508</v>
      </c>
      <c r="G231" s="52">
        <v>610</v>
      </c>
      <c r="H231" s="52">
        <v>705</v>
      </c>
      <c r="I231" s="52">
        <v>786</v>
      </c>
      <c r="J231" s="182">
        <v>868</v>
      </c>
      <c r="K231" s="208">
        <v>525</v>
      </c>
      <c r="L231" s="208">
        <v>565</v>
      </c>
      <c r="M231" s="208">
        <v>689</v>
      </c>
      <c r="N231" s="208">
        <v>974</v>
      </c>
      <c r="O231" s="208">
        <v>1009</v>
      </c>
      <c r="P231" s="182">
        <v>1158</v>
      </c>
    </row>
    <row r="232" spans="1:16">
      <c r="A232" s="144" t="s">
        <v>67</v>
      </c>
      <c r="B232" s="144" t="s">
        <v>942</v>
      </c>
      <c r="C232" s="144" t="s">
        <v>67</v>
      </c>
      <c r="E232" s="52">
        <v>528</v>
      </c>
      <c r="F232" s="52">
        <v>566</v>
      </c>
      <c r="G232" s="52">
        <v>678</v>
      </c>
      <c r="H232" s="52">
        <v>784</v>
      </c>
      <c r="I232" s="52">
        <v>875</v>
      </c>
      <c r="J232" s="182">
        <v>965</v>
      </c>
      <c r="K232" s="208">
        <v>653</v>
      </c>
      <c r="L232" s="208">
        <v>720</v>
      </c>
      <c r="M232" s="208">
        <v>855</v>
      </c>
      <c r="N232" s="208">
        <v>1077</v>
      </c>
      <c r="O232" s="208">
        <v>1181</v>
      </c>
      <c r="P232" s="182">
        <v>1285</v>
      </c>
    </row>
    <row r="233" spans="1:16">
      <c r="A233" t="s">
        <v>266</v>
      </c>
      <c r="B233" t="s">
        <v>945</v>
      </c>
      <c r="C233" t="s">
        <v>266</v>
      </c>
      <c r="E233" s="52">
        <v>518</v>
      </c>
      <c r="F233" s="52">
        <v>538</v>
      </c>
      <c r="G233" s="52">
        <v>681</v>
      </c>
      <c r="H233" s="52">
        <v>816</v>
      </c>
      <c r="I233" s="52">
        <v>911</v>
      </c>
      <c r="J233" s="182">
        <v>1005</v>
      </c>
      <c r="K233" s="208">
        <v>518</v>
      </c>
      <c r="L233" s="208">
        <v>538</v>
      </c>
      <c r="M233" s="208">
        <v>681</v>
      </c>
      <c r="N233" s="208">
        <v>991</v>
      </c>
      <c r="O233" s="208">
        <v>1079</v>
      </c>
      <c r="P233" s="182">
        <v>1241</v>
      </c>
    </row>
    <row r="234" spans="1:16">
      <c r="A234" t="s">
        <v>267</v>
      </c>
      <c r="B234" t="s">
        <v>948</v>
      </c>
      <c r="C234" t="s">
        <v>267</v>
      </c>
      <c r="E234" s="52">
        <v>475</v>
      </c>
      <c r="F234" s="52">
        <v>508</v>
      </c>
      <c r="G234" s="52">
        <v>610</v>
      </c>
      <c r="H234" s="52">
        <v>705</v>
      </c>
      <c r="I234" s="52">
        <v>786</v>
      </c>
      <c r="J234" s="182">
        <v>868</v>
      </c>
      <c r="K234" s="208">
        <v>574</v>
      </c>
      <c r="L234" s="208">
        <v>602</v>
      </c>
      <c r="M234" s="208">
        <v>695</v>
      </c>
      <c r="N234" s="208">
        <v>945</v>
      </c>
      <c r="O234" s="208">
        <v>1066</v>
      </c>
      <c r="P234" s="182">
        <v>1158</v>
      </c>
    </row>
    <row r="235" spans="1:16">
      <c r="A235" t="s">
        <v>269</v>
      </c>
      <c r="B235" t="s">
        <v>951</v>
      </c>
      <c r="C235" t="s">
        <v>269</v>
      </c>
      <c r="E235" s="52">
        <v>475</v>
      </c>
      <c r="F235" s="52">
        <v>508</v>
      </c>
      <c r="G235" s="52">
        <v>610</v>
      </c>
      <c r="H235" s="52">
        <v>705</v>
      </c>
      <c r="I235" s="52">
        <v>786</v>
      </c>
      <c r="J235" s="182">
        <v>868</v>
      </c>
      <c r="K235" s="208">
        <v>566</v>
      </c>
      <c r="L235" s="208">
        <v>579</v>
      </c>
      <c r="M235" s="208">
        <v>743</v>
      </c>
      <c r="N235" s="208">
        <v>974</v>
      </c>
      <c r="O235" s="208">
        <v>1066</v>
      </c>
      <c r="P235" s="182">
        <v>1158</v>
      </c>
    </row>
    <row r="236" spans="1:16">
      <c r="A236" t="s">
        <v>270</v>
      </c>
      <c r="B236" t="s">
        <v>954</v>
      </c>
      <c r="C236" t="s">
        <v>270</v>
      </c>
      <c r="E236" s="52">
        <v>478</v>
      </c>
      <c r="F236" s="52">
        <v>513</v>
      </c>
      <c r="G236" s="52">
        <v>616</v>
      </c>
      <c r="H236" s="52">
        <v>711</v>
      </c>
      <c r="I236" s="52">
        <v>793</v>
      </c>
      <c r="J236" s="182">
        <v>876</v>
      </c>
      <c r="K236" s="208">
        <v>561</v>
      </c>
      <c r="L236" s="208">
        <v>564</v>
      </c>
      <c r="M236" s="208">
        <v>750</v>
      </c>
      <c r="N236" s="208">
        <v>944</v>
      </c>
      <c r="O236" s="208">
        <v>1034</v>
      </c>
      <c r="P236" s="182">
        <v>1122</v>
      </c>
    </row>
    <row r="237" spans="1:16">
      <c r="A237" s="144" t="s">
        <v>87</v>
      </c>
      <c r="B237" s="144" t="s">
        <v>956</v>
      </c>
      <c r="C237" s="144" t="s">
        <v>87</v>
      </c>
      <c r="E237" s="52">
        <v>545</v>
      </c>
      <c r="F237" s="52">
        <v>583</v>
      </c>
      <c r="G237" s="52">
        <v>700</v>
      </c>
      <c r="H237" s="52">
        <v>808</v>
      </c>
      <c r="I237" s="52">
        <v>902</v>
      </c>
      <c r="J237" s="182">
        <v>996</v>
      </c>
      <c r="K237" s="208">
        <v>713</v>
      </c>
      <c r="L237" s="208">
        <v>742</v>
      </c>
      <c r="M237" s="208">
        <v>918</v>
      </c>
      <c r="N237" s="208">
        <v>1054</v>
      </c>
      <c r="O237" s="208">
        <v>1156</v>
      </c>
      <c r="P237" s="182">
        <v>1257</v>
      </c>
    </row>
    <row r="238" spans="1:16">
      <c r="A238" t="s">
        <v>271</v>
      </c>
      <c r="B238" t="s">
        <v>959</v>
      </c>
      <c r="C238" t="s">
        <v>271</v>
      </c>
      <c r="E238" s="52">
        <v>551</v>
      </c>
      <c r="F238" s="52">
        <v>590</v>
      </c>
      <c r="G238" s="52">
        <v>708</v>
      </c>
      <c r="H238" s="52">
        <v>818</v>
      </c>
      <c r="I238" s="52">
        <v>912</v>
      </c>
      <c r="J238" s="182">
        <v>1006</v>
      </c>
      <c r="K238" s="208">
        <v>697</v>
      </c>
      <c r="L238" s="208">
        <v>765</v>
      </c>
      <c r="M238" s="208">
        <v>921</v>
      </c>
      <c r="N238" s="208">
        <v>1054</v>
      </c>
      <c r="O238" s="208">
        <v>1156</v>
      </c>
      <c r="P238" s="182">
        <v>1257</v>
      </c>
    </row>
    <row r="239" spans="1:16">
      <c r="A239" s="144" t="s">
        <v>59</v>
      </c>
      <c r="B239" s="144" t="s">
        <v>961</v>
      </c>
      <c r="C239" s="144" t="s">
        <v>59</v>
      </c>
      <c r="E239" s="52">
        <v>626</v>
      </c>
      <c r="F239" s="52">
        <v>670</v>
      </c>
      <c r="G239" s="52">
        <v>805</v>
      </c>
      <c r="H239" s="52">
        <v>930</v>
      </c>
      <c r="I239" s="52">
        <v>1037</v>
      </c>
      <c r="J239" s="182">
        <v>1144</v>
      </c>
      <c r="K239" s="208">
        <v>701</v>
      </c>
      <c r="L239" s="208">
        <v>797</v>
      </c>
      <c r="M239" s="208">
        <v>976</v>
      </c>
      <c r="N239" s="208">
        <v>1304</v>
      </c>
      <c r="O239" s="208">
        <v>1435</v>
      </c>
      <c r="P239" s="182">
        <v>1565</v>
      </c>
    </row>
    <row r="240" spans="1:16">
      <c r="A240" t="s">
        <v>272</v>
      </c>
      <c r="B240" t="s">
        <v>964</v>
      </c>
      <c r="C240" t="s">
        <v>272</v>
      </c>
      <c r="E240" s="52">
        <v>508</v>
      </c>
      <c r="F240" s="52">
        <v>545</v>
      </c>
      <c r="G240" s="52">
        <v>653</v>
      </c>
      <c r="H240" s="52">
        <v>755</v>
      </c>
      <c r="I240" s="52">
        <v>842</v>
      </c>
      <c r="J240" s="182">
        <v>930</v>
      </c>
      <c r="K240" s="208">
        <v>534</v>
      </c>
      <c r="L240" s="208">
        <v>608</v>
      </c>
      <c r="M240" s="208">
        <v>702</v>
      </c>
      <c r="N240" s="208">
        <v>918</v>
      </c>
      <c r="O240" s="208">
        <v>1091</v>
      </c>
      <c r="P240" s="182">
        <v>1186</v>
      </c>
    </row>
    <row r="241" spans="1:16">
      <c r="A241" t="s">
        <v>273</v>
      </c>
      <c r="B241" t="s">
        <v>967</v>
      </c>
      <c r="C241" t="s">
        <v>273</v>
      </c>
      <c r="E241" s="52">
        <v>533</v>
      </c>
      <c r="F241" s="52">
        <v>571</v>
      </c>
      <c r="G241" s="52">
        <v>686</v>
      </c>
      <c r="H241" s="52">
        <v>793</v>
      </c>
      <c r="I241" s="52">
        <v>885</v>
      </c>
      <c r="J241" s="182">
        <v>976</v>
      </c>
      <c r="K241" s="208">
        <v>630</v>
      </c>
      <c r="L241" s="208">
        <v>718</v>
      </c>
      <c r="M241" s="208">
        <v>828</v>
      </c>
      <c r="N241" s="208">
        <v>1036</v>
      </c>
      <c r="O241" s="208">
        <v>1159</v>
      </c>
      <c r="P241" s="182">
        <v>1260</v>
      </c>
    </row>
    <row r="242" spans="1:16">
      <c r="A242" s="144" t="s">
        <v>63</v>
      </c>
      <c r="B242" s="144" t="s">
        <v>970</v>
      </c>
      <c r="C242" s="144" t="s">
        <v>63</v>
      </c>
      <c r="E242" s="52">
        <v>475</v>
      </c>
      <c r="F242" s="52">
        <v>508</v>
      </c>
      <c r="G242" s="52">
        <v>610</v>
      </c>
      <c r="H242" s="52">
        <v>705</v>
      </c>
      <c r="I242" s="52">
        <v>786</v>
      </c>
      <c r="J242" s="182">
        <v>868</v>
      </c>
      <c r="K242" s="208">
        <v>598</v>
      </c>
      <c r="L242" s="208">
        <v>639</v>
      </c>
      <c r="M242" s="208">
        <v>815</v>
      </c>
      <c r="N242" s="208">
        <v>974</v>
      </c>
      <c r="O242" s="208">
        <v>1066</v>
      </c>
      <c r="P242" s="182">
        <v>1158</v>
      </c>
    </row>
    <row r="243" spans="1:16">
      <c r="A243" t="s">
        <v>274</v>
      </c>
      <c r="B243" t="s">
        <v>973</v>
      </c>
      <c r="C243" t="s">
        <v>274</v>
      </c>
      <c r="E243" s="52">
        <v>488</v>
      </c>
      <c r="F243" s="52">
        <v>523</v>
      </c>
      <c r="G243" s="52">
        <v>628</v>
      </c>
      <c r="H243" s="52">
        <v>725</v>
      </c>
      <c r="I243" s="52">
        <v>810</v>
      </c>
      <c r="J243" s="182">
        <v>893</v>
      </c>
      <c r="K243" s="208">
        <v>590</v>
      </c>
      <c r="L243" s="208">
        <v>646</v>
      </c>
      <c r="M243" s="208">
        <v>795</v>
      </c>
      <c r="N243" s="208">
        <v>948</v>
      </c>
      <c r="O243" s="208">
        <v>1038</v>
      </c>
      <c r="P243" s="182">
        <v>1127</v>
      </c>
    </row>
    <row r="244" spans="1:16">
      <c r="A244" t="s">
        <v>275</v>
      </c>
      <c r="B244" t="s">
        <v>976</v>
      </c>
      <c r="C244" t="s">
        <v>275</v>
      </c>
      <c r="E244" s="52">
        <v>518</v>
      </c>
      <c r="F244" s="52">
        <v>558</v>
      </c>
      <c r="G244" s="52">
        <v>681</v>
      </c>
      <c r="H244" s="52">
        <v>840</v>
      </c>
      <c r="I244" s="52">
        <v>937</v>
      </c>
      <c r="J244" s="182">
        <v>1034</v>
      </c>
      <c r="K244" s="208">
        <v>518</v>
      </c>
      <c r="L244" s="208">
        <v>558</v>
      </c>
      <c r="M244" s="208">
        <v>681</v>
      </c>
      <c r="N244" s="208">
        <v>852</v>
      </c>
      <c r="O244" s="208">
        <v>1079</v>
      </c>
      <c r="P244" s="182">
        <v>1241</v>
      </c>
    </row>
    <row r="245" spans="1:16">
      <c r="A245" s="144" t="s">
        <v>94</v>
      </c>
      <c r="B245" s="144" t="s">
        <v>978</v>
      </c>
      <c r="C245" s="144" t="s">
        <v>94</v>
      </c>
      <c r="E245" s="52">
        <v>483</v>
      </c>
      <c r="F245" s="52">
        <v>550</v>
      </c>
      <c r="G245" s="52">
        <v>661</v>
      </c>
      <c r="H245" s="52">
        <v>763</v>
      </c>
      <c r="I245" s="52">
        <v>851</v>
      </c>
      <c r="J245" s="182">
        <v>939</v>
      </c>
      <c r="K245" s="208">
        <v>483</v>
      </c>
      <c r="L245" s="208">
        <v>601</v>
      </c>
      <c r="M245" s="208">
        <v>761</v>
      </c>
      <c r="N245" s="208">
        <v>1063</v>
      </c>
      <c r="O245" s="208">
        <v>1173</v>
      </c>
      <c r="P245" s="182">
        <v>1276</v>
      </c>
    </row>
    <row r="246" spans="1:16">
      <c r="A246" t="s">
        <v>276</v>
      </c>
      <c r="B246" t="s">
        <v>981</v>
      </c>
      <c r="C246" t="s">
        <v>276</v>
      </c>
      <c r="E246" s="52">
        <v>475</v>
      </c>
      <c r="F246" s="52">
        <v>508</v>
      </c>
      <c r="G246" s="52">
        <v>610</v>
      </c>
      <c r="H246" s="52">
        <v>705</v>
      </c>
      <c r="I246" s="52">
        <v>786</v>
      </c>
      <c r="J246" s="182">
        <v>868</v>
      </c>
      <c r="K246" s="208">
        <v>518</v>
      </c>
      <c r="L246" s="208">
        <v>525</v>
      </c>
      <c r="M246" s="208">
        <v>681</v>
      </c>
      <c r="N246" s="208">
        <v>974</v>
      </c>
      <c r="O246" s="208">
        <v>1066</v>
      </c>
      <c r="P246" s="182">
        <v>1158</v>
      </c>
    </row>
    <row r="247" spans="1:16">
      <c r="A247" t="s">
        <v>277</v>
      </c>
      <c r="B247" t="s">
        <v>984</v>
      </c>
      <c r="C247" t="s">
        <v>277</v>
      </c>
      <c r="E247" s="52">
        <v>475</v>
      </c>
      <c r="F247" s="52">
        <v>508</v>
      </c>
      <c r="G247" s="52">
        <v>610</v>
      </c>
      <c r="H247" s="52">
        <v>705</v>
      </c>
      <c r="I247" s="52">
        <v>786</v>
      </c>
      <c r="J247" s="182">
        <v>868</v>
      </c>
      <c r="K247" s="208">
        <v>535</v>
      </c>
      <c r="L247" s="208">
        <v>538</v>
      </c>
      <c r="M247" s="208">
        <v>681</v>
      </c>
      <c r="N247" s="208">
        <v>974</v>
      </c>
      <c r="O247" s="208">
        <v>1066</v>
      </c>
      <c r="P247" s="182">
        <v>1158</v>
      </c>
    </row>
    <row r="248" spans="1:16">
      <c r="A248" s="144" t="s">
        <v>29</v>
      </c>
      <c r="B248" s="144" t="s">
        <v>986</v>
      </c>
      <c r="C248" s="144" t="s">
        <v>29</v>
      </c>
      <c r="E248" s="52">
        <v>712</v>
      </c>
      <c r="F248" s="52">
        <v>763</v>
      </c>
      <c r="G248" s="52">
        <v>916</v>
      </c>
      <c r="H248" s="52">
        <v>1058</v>
      </c>
      <c r="I248" s="52">
        <v>1181</v>
      </c>
      <c r="J248" s="182">
        <v>1303</v>
      </c>
      <c r="K248" s="208">
        <v>799</v>
      </c>
      <c r="L248" s="208">
        <v>968</v>
      </c>
      <c r="M248" s="208">
        <v>1195</v>
      </c>
      <c r="N248" s="208">
        <v>1481</v>
      </c>
      <c r="O248" s="208">
        <v>1633</v>
      </c>
      <c r="P248" s="182">
        <v>1782</v>
      </c>
    </row>
    <row r="249" spans="1:16">
      <c r="A249" s="144" t="s">
        <v>82</v>
      </c>
      <c r="B249" s="144" t="s">
        <v>988</v>
      </c>
      <c r="C249" s="144" t="s">
        <v>82</v>
      </c>
      <c r="E249" s="52">
        <v>556</v>
      </c>
      <c r="F249" s="52">
        <v>595</v>
      </c>
      <c r="G249" s="52">
        <v>715</v>
      </c>
      <c r="H249" s="52">
        <v>825</v>
      </c>
      <c r="I249" s="52">
        <v>921</v>
      </c>
      <c r="J249" s="182">
        <v>1016</v>
      </c>
      <c r="K249" s="208">
        <v>623</v>
      </c>
      <c r="L249" s="208">
        <v>768</v>
      </c>
      <c r="M249" s="208">
        <v>964</v>
      </c>
      <c r="N249" s="208">
        <v>1147</v>
      </c>
      <c r="O249" s="208">
        <v>1260</v>
      </c>
      <c r="P249" s="182">
        <v>1371</v>
      </c>
    </row>
    <row r="250" spans="1:16">
      <c r="A250" t="s">
        <v>278</v>
      </c>
      <c r="B250" t="s">
        <v>991</v>
      </c>
      <c r="C250" t="s">
        <v>278</v>
      </c>
      <c r="E250" s="52">
        <v>518</v>
      </c>
      <c r="F250" s="52">
        <v>538</v>
      </c>
      <c r="G250" s="52">
        <v>670</v>
      </c>
      <c r="H250" s="52">
        <v>773</v>
      </c>
      <c r="I250" s="52">
        <v>863</v>
      </c>
      <c r="J250" s="182">
        <v>952</v>
      </c>
      <c r="K250" s="208">
        <v>518</v>
      </c>
      <c r="L250" s="208">
        <v>538</v>
      </c>
      <c r="M250" s="208">
        <v>681</v>
      </c>
      <c r="N250" s="208">
        <v>852</v>
      </c>
      <c r="O250" s="208">
        <v>1079</v>
      </c>
      <c r="P250" s="182">
        <v>1241</v>
      </c>
    </row>
    <row r="251" spans="1:16">
      <c r="A251" s="144" t="s">
        <v>279</v>
      </c>
      <c r="B251" s="144" t="s">
        <v>994</v>
      </c>
      <c r="C251" s="144" t="s">
        <v>279</v>
      </c>
      <c r="E251" s="52">
        <v>616</v>
      </c>
      <c r="F251" s="52">
        <v>660</v>
      </c>
      <c r="G251" s="52">
        <v>792</v>
      </c>
      <c r="H251" s="52">
        <v>915</v>
      </c>
      <c r="I251" s="52">
        <v>1021</v>
      </c>
      <c r="J251" s="182">
        <v>1126</v>
      </c>
      <c r="K251" s="208">
        <v>616</v>
      </c>
      <c r="L251" s="208">
        <v>685</v>
      </c>
      <c r="M251" s="208">
        <v>910</v>
      </c>
      <c r="N251" s="208">
        <v>1138</v>
      </c>
      <c r="O251" s="208">
        <v>1254</v>
      </c>
      <c r="P251" s="182">
        <v>1442</v>
      </c>
    </row>
    <row r="252" spans="1:16">
      <c r="A252" t="s">
        <v>280</v>
      </c>
      <c r="B252" t="s">
        <v>997</v>
      </c>
      <c r="C252" t="s">
        <v>280</v>
      </c>
      <c r="E252" s="52">
        <v>476</v>
      </c>
      <c r="F252" s="52">
        <v>510</v>
      </c>
      <c r="G252" s="52">
        <v>611</v>
      </c>
      <c r="H252" s="52">
        <v>706</v>
      </c>
      <c r="I252" s="52">
        <v>787</v>
      </c>
      <c r="J252" s="182">
        <v>869</v>
      </c>
      <c r="K252" s="208">
        <v>566</v>
      </c>
      <c r="L252" s="208">
        <v>571</v>
      </c>
      <c r="M252" s="208">
        <v>743</v>
      </c>
      <c r="N252" s="208">
        <v>941</v>
      </c>
      <c r="O252" s="208">
        <v>1030</v>
      </c>
      <c r="P252" s="182">
        <v>1118</v>
      </c>
    </row>
    <row r="253" spans="1:16">
      <c r="A253" t="s">
        <v>281</v>
      </c>
      <c r="B253" t="s">
        <v>1000</v>
      </c>
      <c r="C253" t="s">
        <v>281</v>
      </c>
      <c r="E253" s="52">
        <v>518</v>
      </c>
      <c r="F253" s="52">
        <v>538</v>
      </c>
      <c r="G253" s="52">
        <v>681</v>
      </c>
      <c r="H253" s="52">
        <v>791</v>
      </c>
      <c r="I253" s="52">
        <v>883</v>
      </c>
      <c r="J253" s="182">
        <v>975</v>
      </c>
      <c r="K253" s="208">
        <v>518</v>
      </c>
      <c r="L253" s="208">
        <v>538</v>
      </c>
      <c r="M253" s="208">
        <v>681</v>
      </c>
      <c r="N253" s="208">
        <v>852</v>
      </c>
      <c r="O253" s="208">
        <v>1079</v>
      </c>
      <c r="P253" s="182">
        <v>1241</v>
      </c>
    </row>
    <row r="254" spans="1:16">
      <c r="A254" t="s">
        <v>282</v>
      </c>
      <c r="B254" t="s">
        <v>1003</v>
      </c>
      <c r="C254" t="s">
        <v>282</v>
      </c>
      <c r="E254" s="52">
        <v>522</v>
      </c>
      <c r="F254" s="52">
        <v>525</v>
      </c>
      <c r="G254" s="52">
        <v>671</v>
      </c>
      <c r="H254" s="52">
        <v>775</v>
      </c>
      <c r="I254" s="52">
        <v>865</v>
      </c>
      <c r="J254" s="182">
        <v>954</v>
      </c>
      <c r="K254" s="208">
        <v>522</v>
      </c>
      <c r="L254" s="208">
        <v>525</v>
      </c>
      <c r="M254" s="208">
        <v>698</v>
      </c>
      <c r="N254" s="208">
        <v>899</v>
      </c>
      <c r="O254" s="208">
        <v>962</v>
      </c>
      <c r="P254" s="182">
        <v>1106</v>
      </c>
    </row>
    <row r="255" spans="1:16">
      <c r="A255" t="s">
        <v>283</v>
      </c>
      <c r="B255" t="s">
        <v>1006</v>
      </c>
      <c r="C255" t="s">
        <v>283</v>
      </c>
      <c r="E255" s="52">
        <v>475</v>
      </c>
      <c r="F255" s="52">
        <v>508</v>
      </c>
      <c r="G255" s="52">
        <v>610</v>
      </c>
      <c r="H255" s="52">
        <v>705</v>
      </c>
      <c r="I255" s="52">
        <v>786</v>
      </c>
      <c r="J255" s="182">
        <v>868</v>
      </c>
      <c r="K255" s="208">
        <v>518</v>
      </c>
      <c r="L255" s="208">
        <v>538</v>
      </c>
      <c r="M255" s="208">
        <v>681</v>
      </c>
      <c r="N255" s="208">
        <v>974</v>
      </c>
      <c r="O255" s="208">
        <v>1066</v>
      </c>
      <c r="P255" s="182">
        <v>1158</v>
      </c>
    </row>
    <row r="256" spans="1:16">
      <c r="A256" t="s">
        <v>284</v>
      </c>
      <c r="B256" t="s">
        <v>1009</v>
      </c>
      <c r="C256" t="s">
        <v>284</v>
      </c>
      <c r="E256" s="52">
        <v>475</v>
      </c>
      <c r="F256" s="52">
        <v>508</v>
      </c>
      <c r="G256" s="52">
        <v>610</v>
      </c>
      <c r="H256" s="52">
        <v>705</v>
      </c>
      <c r="I256" s="52">
        <v>786</v>
      </c>
      <c r="J256" s="182">
        <v>868</v>
      </c>
      <c r="K256" s="208">
        <v>518</v>
      </c>
      <c r="L256" s="208">
        <v>590</v>
      </c>
      <c r="M256" s="208">
        <v>681</v>
      </c>
      <c r="N256" s="208">
        <v>852</v>
      </c>
      <c r="O256" s="208">
        <v>1066</v>
      </c>
      <c r="P256" s="182">
        <v>1158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J256"/>
  <sheetViews>
    <sheetView zoomScale="85" zoomScaleNormal="85" workbookViewId="0">
      <selection activeCell="K3" sqref="K3:P256"/>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59">
        <v>495</v>
      </c>
      <c r="F3" s="259">
        <v>530</v>
      </c>
      <c r="G3" s="259">
        <v>636</v>
      </c>
      <c r="H3" s="259">
        <v>735</v>
      </c>
      <c r="I3" s="259">
        <v>820</v>
      </c>
      <c r="J3" s="259">
        <v>904</v>
      </c>
      <c r="K3" s="261">
        <v>554</v>
      </c>
      <c r="L3" s="261">
        <v>625</v>
      </c>
      <c r="M3" s="261">
        <v>733</v>
      </c>
      <c r="N3" s="261">
        <v>952</v>
      </c>
      <c r="O3" s="261">
        <v>1043</v>
      </c>
      <c r="P3" s="261">
        <v>1131</v>
      </c>
    </row>
    <row r="4" spans="1:16">
      <c r="A4" t="s">
        <v>96</v>
      </c>
      <c r="B4" t="s">
        <v>293</v>
      </c>
      <c r="C4" t="s">
        <v>96</v>
      </c>
      <c r="E4" s="259">
        <v>665</v>
      </c>
      <c r="F4" s="259">
        <v>712</v>
      </c>
      <c r="G4" s="259">
        <v>855</v>
      </c>
      <c r="H4" s="259">
        <v>986</v>
      </c>
      <c r="I4" s="259">
        <v>1101</v>
      </c>
      <c r="J4" s="259">
        <v>1215</v>
      </c>
      <c r="K4" s="261">
        <v>766</v>
      </c>
      <c r="L4" s="261">
        <v>771</v>
      </c>
      <c r="M4" s="261">
        <v>1026</v>
      </c>
      <c r="N4" s="261">
        <v>1247</v>
      </c>
      <c r="O4" s="261">
        <v>1371</v>
      </c>
      <c r="P4" s="261">
        <v>1495</v>
      </c>
    </row>
    <row r="5" spans="1:16">
      <c r="A5" t="s">
        <v>97</v>
      </c>
      <c r="B5" t="s">
        <v>296</v>
      </c>
      <c r="C5" t="s">
        <v>97</v>
      </c>
      <c r="E5" s="259">
        <v>506</v>
      </c>
      <c r="F5" s="259">
        <v>542</v>
      </c>
      <c r="G5" s="259">
        <v>651</v>
      </c>
      <c r="H5" s="259">
        <v>751</v>
      </c>
      <c r="I5" s="259">
        <v>838</v>
      </c>
      <c r="J5" s="259">
        <v>925</v>
      </c>
      <c r="K5" s="261">
        <v>659</v>
      </c>
      <c r="L5" s="261">
        <v>697</v>
      </c>
      <c r="M5" s="261">
        <v>801</v>
      </c>
      <c r="N5" s="261">
        <v>974</v>
      </c>
      <c r="O5" s="261">
        <v>1066</v>
      </c>
      <c r="P5" s="261">
        <v>1158</v>
      </c>
    </row>
    <row r="6" spans="1:16">
      <c r="A6" s="144" t="s">
        <v>98</v>
      </c>
      <c r="B6" s="144" t="s">
        <v>299</v>
      </c>
      <c r="C6" s="144" t="s">
        <v>98</v>
      </c>
      <c r="E6" s="259">
        <v>502</v>
      </c>
      <c r="F6" s="259">
        <v>538</v>
      </c>
      <c r="G6" s="259">
        <v>646</v>
      </c>
      <c r="H6" s="259">
        <v>746</v>
      </c>
      <c r="I6" s="259">
        <v>832</v>
      </c>
      <c r="J6" s="259">
        <v>918</v>
      </c>
      <c r="K6" s="261">
        <v>636</v>
      </c>
      <c r="L6" s="261">
        <v>724</v>
      </c>
      <c r="M6" s="261">
        <v>856</v>
      </c>
      <c r="N6" s="261">
        <v>997</v>
      </c>
      <c r="O6" s="261">
        <v>1093</v>
      </c>
      <c r="P6" s="261">
        <v>1187</v>
      </c>
    </row>
    <row r="7" spans="1:16">
      <c r="A7" s="144" t="s">
        <v>92</v>
      </c>
      <c r="B7" s="144" t="s">
        <v>303</v>
      </c>
      <c r="C7" s="144" t="s">
        <v>92</v>
      </c>
      <c r="E7" s="259">
        <v>515</v>
      </c>
      <c r="F7" s="259">
        <v>590</v>
      </c>
      <c r="G7" s="259">
        <v>708</v>
      </c>
      <c r="H7" s="259">
        <v>818</v>
      </c>
      <c r="I7" s="259">
        <v>912</v>
      </c>
      <c r="J7" s="259">
        <v>1006</v>
      </c>
      <c r="K7" s="261">
        <v>515</v>
      </c>
      <c r="L7" s="261">
        <v>625</v>
      </c>
      <c r="M7" s="261">
        <v>807</v>
      </c>
      <c r="N7" s="261">
        <v>1069</v>
      </c>
      <c r="O7" s="261">
        <v>1173</v>
      </c>
      <c r="P7" s="261">
        <v>1276</v>
      </c>
    </row>
    <row r="8" spans="1:16">
      <c r="A8" s="144" t="s">
        <v>21</v>
      </c>
      <c r="B8" s="144" t="s">
        <v>306</v>
      </c>
      <c r="C8" s="144" t="s">
        <v>21</v>
      </c>
      <c r="E8" s="259">
        <v>514</v>
      </c>
      <c r="F8" s="259">
        <v>616</v>
      </c>
      <c r="G8" s="259">
        <v>748</v>
      </c>
      <c r="H8" s="259">
        <v>865</v>
      </c>
      <c r="I8" s="259">
        <v>965</v>
      </c>
      <c r="J8" s="259">
        <v>1064</v>
      </c>
      <c r="K8" s="261">
        <v>514</v>
      </c>
      <c r="L8" s="261">
        <v>616</v>
      </c>
      <c r="M8" s="261">
        <v>806</v>
      </c>
      <c r="N8" s="261">
        <v>1070</v>
      </c>
      <c r="O8" s="261">
        <v>1231</v>
      </c>
      <c r="P8" s="261">
        <v>1340</v>
      </c>
    </row>
    <row r="9" spans="1:16">
      <c r="A9" s="144" t="s">
        <v>99</v>
      </c>
      <c r="B9" s="144" t="s">
        <v>309</v>
      </c>
      <c r="C9" s="144" t="s">
        <v>99</v>
      </c>
      <c r="E9" s="259">
        <v>526</v>
      </c>
      <c r="F9" s="259">
        <v>563</v>
      </c>
      <c r="G9" s="259">
        <v>676</v>
      </c>
      <c r="H9" s="259">
        <v>781</v>
      </c>
      <c r="I9" s="259">
        <v>872</v>
      </c>
      <c r="J9" s="259">
        <v>962</v>
      </c>
      <c r="K9" s="261">
        <v>530</v>
      </c>
      <c r="L9" s="261">
        <v>614</v>
      </c>
      <c r="M9" s="261">
        <v>816</v>
      </c>
      <c r="N9" s="261">
        <v>1024</v>
      </c>
      <c r="O9" s="261">
        <v>1123</v>
      </c>
      <c r="P9" s="261">
        <v>1220</v>
      </c>
    </row>
    <row r="10" spans="1:16">
      <c r="A10" s="144" t="s">
        <v>100</v>
      </c>
      <c r="B10" s="144" t="s">
        <v>312</v>
      </c>
      <c r="C10" s="144" t="s">
        <v>100</v>
      </c>
      <c r="E10" s="259">
        <v>633</v>
      </c>
      <c r="F10" s="259">
        <v>679</v>
      </c>
      <c r="G10" s="259">
        <v>815</v>
      </c>
      <c r="H10" s="259">
        <v>941</v>
      </c>
      <c r="I10" s="259">
        <v>1050</v>
      </c>
      <c r="J10" s="259">
        <v>1158</v>
      </c>
      <c r="K10" s="261">
        <v>706</v>
      </c>
      <c r="L10" s="261">
        <v>758</v>
      </c>
      <c r="M10" s="261">
        <v>976</v>
      </c>
      <c r="N10" s="261">
        <v>1195</v>
      </c>
      <c r="O10" s="261">
        <v>1314</v>
      </c>
      <c r="P10" s="261">
        <v>1431</v>
      </c>
    </row>
    <row r="11" spans="1:16">
      <c r="A11" t="s">
        <v>101</v>
      </c>
      <c r="B11" t="s">
        <v>315</v>
      </c>
      <c r="C11" t="s">
        <v>101</v>
      </c>
      <c r="E11" s="259">
        <v>495</v>
      </c>
      <c r="F11" s="259">
        <v>530</v>
      </c>
      <c r="G11" s="259">
        <v>636</v>
      </c>
      <c r="H11" s="259">
        <v>735</v>
      </c>
      <c r="I11" s="259">
        <v>820</v>
      </c>
      <c r="J11" s="259">
        <v>904</v>
      </c>
      <c r="K11" s="261">
        <v>527</v>
      </c>
      <c r="L11" s="261">
        <v>553</v>
      </c>
      <c r="M11" s="261">
        <v>697</v>
      </c>
      <c r="N11" s="261">
        <v>960</v>
      </c>
      <c r="O11" s="261">
        <v>1051</v>
      </c>
      <c r="P11" s="261">
        <v>1141</v>
      </c>
    </row>
    <row r="12" spans="1:16">
      <c r="A12" s="144" t="s">
        <v>78</v>
      </c>
      <c r="B12" s="144" t="s">
        <v>318</v>
      </c>
      <c r="C12" s="144" t="s">
        <v>78</v>
      </c>
      <c r="E12" s="259">
        <v>585</v>
      </c>
      <c r="F12" s="259">
        <v>626</v>
      </c>
      <c r="G12" s="259">
        <v>752</v>
      </c>
      <c r="H12" s="259">
        <v>868</v>
      </c>
      <c r="I12" s="259">
        <v>968</v>
      </c>
      <c r="J12" s="259">
        <v>1069</v>
      </c>
      <c r="K12" s="261">
        <v>649</v>
      </c>
      <c r="L12" s="261">
        <v>801</v>
      </c>
      <c r="M12" s="261">
        <v>1001</v>
      </c>
      <c r="N12" s="261">
        <v>1147</v>
      </c>
      <c r="O12" s="261">
        <v>1260</v>
      </c>
      <c r="P12" s="261">
        <v>1371</v>
      </c>
    </row>
    <row r="13" spans="1:16">
      <c r="A13" s="144" t="s">
        <v>25</v>
      </c>
      <c r="B13" s="144" t="s">
        <v>321</v>
      </c>
      <c r="C13" s="144" t="s">
        <v>25</v>
      </c>
      <c r="E13" s="259">
        <v>752</v>
      </c>
      <c r="F13" s="259">
        <v>806</v>
      </c>
      <c r="G13" s="259">
        <v>967</v>
      </c>
      <c r="H13" s="259">
        <v>1118</v>
      </c>
      <c r="I13" s="259">
        <v>1247</v>
      </c>
      <c r="J13" s="259">
        <v>1376</v>
      </c>
      <c r="K13" s="261">
        <v>860</v>
      </c>
      <c r="L13" s="261">
        <v>1023</v>
      </c>
      <c r="M13" s="261">
        <v>1251</v>
      </c>
      <c r="N13" s="261">
        <v>1481</v>
      </c>
      <c r="O13" s="261">
        <v>1633</v>
      </c>
      <c r="P13" s="261">
        <v>1782</v>
      </c>
    </row>
    <row r="14" spans="1:16">
      <c r="A14" t="s">
        <v>102</v>
      </c>
      <c r="B14" t="s">
        <v>324</v>
      </c>
      <c r="C14" t="s">
        <v>102</v>
      </c>
      <c r="E14" s="259">
        <v>521</v>
      </c>
      <c r="F14" s="259">
        <v>524</v>
      </c>
      <c r="G14" s="259">
        <v>695</v>
      </c>
      <c r="H14" s="259">
        <v>802</v>
      </c>
      <c r="I14" s="259">
        <v>895</v>
      </c>
      <c r="J14" s="259">
        <v>988</v>
      </c>
      <c r="K14" s="261">
        <v>521</v>
      </c>
      <c r="L14" s="261">
        <v>524</v>
      </c>
      <c r="M14" s="261">
        <v>697</v>
      </c>
      <c r="N14" s="261">
        <v>962</v>
      </c>
      <c r="O14" s="261">
        <v>1090</v>
      </c>
      <c r="P14" s="261">
        <v>1202</v>
      </c>
    </row>
    <row r="15" spans="1:16">
      <c r="A15" t="s">
        <v>103</v>
      </c>
      <c r="B15" t="s">
        <v>327</v>
      </c>
      <c r="C15" t="s">
        <v>103</v>
      </c>
      <c r="E15" s="259">
        <v>495</v>
      </c>
      <c r="F15" s="259">
        <v>530</v>
      </c>
      <c r="G15" s="259">
        <v>636</v>
      </c>
      <c r="H15" s="259">
        <v>735</v>
      </c>
      <c r="I15" s="259">
        <v>820</v>
      </c>
      <c r="J15" s="259">
        <v>904</v>
      </c>
      <c r="K15" s="261">
        <v>609</v>
      </c>
      <c r="L15" s="261">
        <v>613</v>
      </c>
      <c r="M15" s="261">
        <v>815</v>
      </c>
      <c r="N15" s="261">
        <v>974</v>
      </c>
      <c r="O15" s="261">
        <v>1066</v>
      </c>
      <c r="P15" s="261">
        <v>1158</v>
      </c>
    </row>
    <row r="16" spans="1:16">
      <c r="A16" s="144" t="s">
        <v>60</v>
      </c>
      <c r="B16" s="144" t="s">
        <v>330</v>
      </c>
      <c r="C16" s="144" t="s">
        <v>60</v>
      </c>
      <c r="E16" s="259">
        <v>522</v>
      </c>
      <c r="F16" s="259">
        <v>560</v>
      </c>
      <c r="G16" s="259">
        <v>672</v>
      </c>
      <c r="H16" s="259">
        <v>776</v>
      </c>
      <c r="I16" s="259">
        <v>866</v>
      </c>
      <c r="J16" s="259">
        <v>956</v>
      </c>
      <c r="K16" s="261">
        <v>576</v>
      </c>
      <c r="L16" s="261">
        <v>580</v>
      </c>
      <c r="M16" s="261">
        <v>771</v>
      </c>
      <c r="N16" s="261">
        <v>1073</v>
      </c>
      <c r="O16" s="261">
        <v>1178</v>
      </c>
      <c r="P16" s="261">
        <v>1281</v>
      </c>
    </row>
    <row r="17" spans="1:16">
      <c r="A17" s="144" t="s">
        <v>79</v>
      </c>
      <c r="B17" s="144" t="s">
        <v>332</v>
      </c>
      <c r="C17" s="144" t="s">
        <v>79</v>
      </c>
      <c r="E17" s="259">
        <v>585</v>
      </c>
      <c r="F17" s="259">
        <v>626</v>
      </c>
      <c r="G17" s="259">
        <v>752</v>
      </c>
      <c r="H17" s="259">
        <v>868</v>
      </c>
      <c r="I17" s="259">
        <v>968</v>
      </c>
      <c r="J17" s="259">
        <v>1069</v>
      </c>
      <c r="K17" s="261">
        <v>649</v>
      </c>
      <c r="L17" s="261">
        <v>801</v>
      </c>
      <c r="M17" s="261">
        <v>1001</v>
      </c>
      <c r="N17" s="261">
        <v>1147</v>
      </c>
      <c r="O17" s="261">
        <v>1260</v>
      </c>
      <c r="P17" s="261">
        <v>1371</v>
      </c>
    </row>
    <row r="18" spans="1:16">
      <c r="A18" t="s">
        <v>104</v>
      </c>
      <c r="B18" t="s">
        <v>335</v>
      </c>
      <c r="C18" t="s">
        <v>104</v>
      </c>
      <c r="E18" s="259">
        <v>633</v>
      </c>
      <c r="F18" s="259">
        <v>638</v>
      </c>
      <c r="G18" s="259">
        <v>847</v>
      </c>
      <c r="H18" s="259">
        <v>979</v>
      </c>
      <c r="I18" s="259">
        <v>1092</v>
      </c>
      <c r="J18" s="259">
        <v>1205</v>
      </c>
      <c r="K18" s="261">
        <v>633</v>
      </c>
      <c r="L18" s="261">
        <v>638</v>
      </c>
      <c r="M18" s="261">
        <v>848</v>
      </c>
      <c r="N18" s="261">
        <v>1164</v>
      </c>
      <c r="O18" s="261">
        <v>1444</v>
      </c>
      <c r="P18" s="261">
        <v>1575</v>
      </c>
    </row>
    <row r="19" spans="1:16">
      <c r="A19" t="s">
        <v>105</v>
      </c>
      <c r="B19" t="s">
        <v>338</v>
      </c>
      <c r="C19" t="s">
        <v>105</v>
      </c>
      <c r="E19" s="259">
        <v>556</v>
      </c>
      <c r="F19" s="259">
        <v>584</v>
      </c>
      <c r="G19" s="259">
        <v>736</v>
      </c>
      <c r="H19" s="259">
        <v>968</v>
      </c>
      <c r="I19" s="259">
        <v>1081</v>
      </c>
      <c r="J19" s="259">
        <v>1192</v>
      </c>
      <c r="K19" s="261">
        <v>556</v>
      </c>
      <c r="L19" s="261">
        <v>584</v>
      </c>
      <c r="M19" s="261">
        <v>736</v>
      </c>
      <c r="N19" s="261">
        <v>976</v>
      </c>
      <c r="O19" s="261">
        <v>1151</v>
      </c>
      <c r="P19" s="261">
        <v>1324</v>
      </c>
    </row>
    <row r="20" spans="1:16">
      <c r="A20" t="s">
        <v>106</v>
      </c>
      <c r="B20" t="s">
        <v>341</v>
      </c>
      <c r="C20" t="s">
        <v>106</v>
      </c>
      <c r="E20" s="259">
        <v>508</v>
      </c>
      <c r="F20" s="259">
        <v>529</v>
      </c>
      <c r="G20" s="259">
        <v>653</v>
      </c>
      <c r="H20" s="259">
        <v>755</v>
      </c>
      <c r="I20" s="259">
        <v>842</v>
      </c>
      <c r="J20" s="259">
        <v>930</v>
      </c>
      <c r="K20" s="261">
        <v>525</v>
      </c>
      <c r="L20" s="261">
        <v>529</v>
      </c>
      <c r="M20" s="261">
        <v>703</v>
      </c>
      <c r="N20" s="261">
        <v>881</v>
      </c>
      <c r="O20" s="261">
        <v>957</v>
      </c>
      <c r="P20" s="261">
        <v>1101</v>
      </c>
    </row>
    <row r="21" spans="1:16">
      <c r="A21" s="144" t="s">
        <v>84</v>
      </c>
      <c r="B21" s="144" t="s">
        <v>344</v>
      </c>
      <c r="C21" s="144" t="s">
        <v>84</v>
      </c>
      <c r="E21" s="259">
        <v>495</v>
      </c>
      <c r="F21" s="259">
        <v>530</v>
      </c>
      <c r="G21" s="259">
        <v>636</v>
      </c>
      <c r="H21" s="259">
        <v>735</v>
      </c>
      <c r="I21" s="259">
        <v>820</v>
      </c>
      <c r="J21" s="259">
        <v>904</v>
      </c>
      <c r="K21" s="261">
        <v>558</v>
      </c>
      <c r="L21" s="261">
        <v>627</v>
      </c>
      <c r="M21" s="261">
        <v>795</v>
      </c>
      <c r="N21" s="261">
        <v>967</v>
      </c>
      <c r="O21" s="261">
        <v>1060</v>
      </c>
      <c r="P21" s="261">
        <v>1151</v>
      </c>
    </row>
    <row r="22" spans="1:16">
      <c r="A22" s="144" t="s">
        <v>107</v>
      </c>
      <c r="B22" s="144" t="s">
        <v>347</v>
      </c>
      <c r="C22" s="144" t="s">
        <v>107</v>
      </c>
      <c r="E22" s="259">
        <v>797</v>
      </c>
      <c r="F22" s="259">
        <v>854</v>
      </c>
      <c r="G22" s="259">
        <v>1025</v>
      </c>
      <c r="H22" s="259">
        <v>1184</v>
      </c>
      <c r="I22" s="259">
        <v>1321</v>
      </c>
      <c r="J22" s="259">
        <v>1458</v>
      </c>
      <c r="K22" s="261">
        <v>819</v>
      </c>
      <c r="L22" s="261">
        <v>953</v>
      </c>
      <c r="M22" s="261">
        <v>1117</v>
      </c>
      <c r="N22" s="261">
        <v>1480</v>
      </c>
      <c r="O22" s="261">
        <v>1660</v>
      </c>
      <c r="P22" s="261">
        <v>1813</v>
      </c>
    </row>
    <row r="23" spans="1:16">
      <c r="A23" s="144" t="s">
        <v>34</v>
      </c>
      <c r="B23" s="144" t="s">
        <v>350</v>
      </c>
      <c r="C23" s="144" t="s">
        <v>34</v>
      </c>
      <c r="E23" s="259">
        <v>590</v>
      </c>
      <c r="F23" s="259">
        <v>631</v>
      </c>
      <c r="G23" s="259">
        <v>757</v>
      </c>
      <c r="H23" s="259">
        <v>875</v>
      </c>
      <c r="I23" s="259">
        <v>976</v>
      </c>
      <c r="J23" s="259">
        <v>1077</v>
      </c>
      <c r="K23" s="261">
        <v>655</v>
      </c>
      <c r="L23" s="261">
        <v>756</v>
      </c>
      <c r="M23" s="261">
        <v>908</v>
      </c>
      <c r="N23" s="261">
        <v>1104</v>
      </c>
      <c r="O23" s="261">
        <v>1211</v>
      </c>
      <c r="P23" s="261">
        <v>1318</v>
      </c>
    </row>
    <row r="24" spans="1:16">
      <c r="A24" t="s">
        <v>108</v>
      </c>
      <c r="B24" t="s">
        <v>353</v>
      </c>
      <c r="C24" t="s">
        <v>108</v>
      </c>
      <c r="E24" s="259">
        <v>522</v>
      </c>
      <c r="F24" s="259">
        <v>559</v>
      </c>
      <c r="G24" s="259">
        <v>671</v>
      </c>
      <c r="H24" s="259">
        <v>775</v>
      </c>
      <c r="I24" s="259">
        <v>865</v>
      </c>
      <c r="J24" s="259">
        <v>954</v>
      </c>
      <c r="K24" s="261">
        <v>587</v>
      </c>
      <c r="L24" s="261">
        <v>591</v>
      </c>
      <c r="M24" s="261">
        <v>786</v>
      </c>
      <c r="N24" s="261">
        <v>1024</v>
      </c>
      <c r="O24" s="261">
        <v>1110</v>
      </c>
      <c r="P24" s="261">
        <v>1220</v>
      </c>
    </row>
    <row r="25" spans="1:16">
      <c r="A25" t="s">
        <v>109</v>
      </c>
      <c r="B25" t="s">
        <v>356</v>
      </c>
      <c r="C25" t="s">
        <v>109</v>
      </c>
      <c r="E25" s="259">
        <v>495</v>
      </c>
      <c r="F25" s="259">
        <v>530</v>
      </c>
      <c r="G25" s="259">
        <v>636</v>
      </c>
      <c r="H25" s="259">
        <v>735</v>
      </c>
      <c r="I25" s="259">
        <v>820</v>
      </c>
      <c r="J25" s="259">
        <v>904</v>
      </c>
      <c r="K25" s="261">
        <v>527</v>
      </c>
      <c r="L25" s="261">
        <v>553</v>
      </c>
      <c r="M25" s="261">
        <v>697</v>
      </c>
      <c r="N25" s="261">
        <v>880</v>
      </c>
      <c r="O25" s="261">
        <v>1066</v>
      </c>
      <c r="P25" s="261">
        <v>1158</v>
      </c>
    </row>
    <row r="26" spans="1:16">
      <c r="A26" t="s">
        <v>110</v>
      </c>
      <c r="B26" t="s">
        <v>359</v>
      </c>
      <c r="C26" t="s">
        <v>110</v>
      </c>
      <c r="E26" s="259">
        <v>495</v>
      </c>
      <c r="F26" s="259">
        <v>530</v>
      </c>
      <c r="G26" s="259">
        <v>636</v>
      </c>
      <c r="H26" s="259">
        <v>735</v>
      </c>
      <c r="I26" s="259">
        <v>820</v>
      </c>
      <c r="J26" s="259">
        <v>904</v>
      </c>
      <c r="K26" s="261">
        <v>527</v>
      </c>
      <c r="L26" s="261">
        <v>553</v>
      </c>
      <c r="M26" s="261">
        <v>697</v>
      </c>
      <c r="N26" s="261">
        <v>874</v>
      </c>
      <c r="O26" s="261">
        <v>1066</v>
      </c>
      <c r="P26" s="261">
        <v>1158</v>
      </c>
    </row>
    <row r="27" spans="1:16">
      <c r="A27" t="s">
        <v>111</v>
      </c>
      <c r="B27" t="s">
        <v>362</v>
      </c>
      <c r="C27" t="s">
        <v>111</v>
      </c>
      <c r="E27" s="259">
        <v>483</v>
      </c>
      <c r="F27" s="259">
        <v>530</v>
      </c>
      <c r="G27" s="259">
        <v>636</v>
      </c>
      <c r="H27" s="259">
        <v>735</v>
      </c>
      <c r="I27" s="259">
        <v>820</v>
      </c>
      <c r="J27" s="259">
        <v>904</v>
      </c>
      <c r="K27" s="261">
        <v>483</v>
      </c>
      <c r="L27" s="261">
        <v>595</v>
      </c>
      <c r="M27" s="261">
        <v>705</v>
      </c>
      <c r="N27" s="261">
        <v>995</v>
      </c>
      <c r="O27" s="261">
        <v>1090</v>
      </c>
      <c r="P27" s="261">
        <v>1184</v>
      </c>
    </row>
    <row r="28" spans="1:16">
      <c r="A28" s="144" t="s">
        <v>35</v>
      </c>
      <c r="B28" s="144" t="s">
        <v>364</v>
      </c>
      <c r="C28" s="144" t="s">
        <v>35</v>
      </c>
      <c r="E28" s="259">
        <v>590</v>
      </c>
      <c r="F28" s="259">
        <v>631</v>
      </c>
      <c r="G28" s="259">
        <v>757</v>
      </c>
      <c r="H28" s="259">
        <v>875</v>
      </c>
      <c r="I28" s="259">
        <v>976</v>
      </c>
      <c r="J28" s="259">
        <v>1077</v>
      </c>
      <c r="K28" s="261">
        <v>655</v>
      </c>
      <c r="L28" s="261">
        <v>756</v>
      </c>
      <c r="M28" s="261">
        <v>908</v>
      </c>
      <c r="N28" s="261">
        <v>1104</v>
      </c>
      <c r="O28" s="261">
        <v>1211</v>
      </c>
      <c r="P28" s="261">
        <v>1318</v>
      </c>
    </row>
    <row r="29" spans="1:16">
      <c r="A29" t="s">
        <v>112</v>
      </c>
      <c r="B29" t="s">
        <v>367</v>
      </c>
      <c r="C29" t="s">
        <v>112</v>
      </c>
      <c r="E29" s="259">
        <v>548</v>
      </c>
      <c r="F29" s="259">
        <v>588</v>
      </c>
      <c r="G29" s="259">
        <v>706</v>
      </c>
      <c r="H29" s="259">
        <v>815</v>
      </c>
      <c r="I29" s="259">
        <v>910</v>
      </c>
      <c r="J29" s="259">
        <v>1003</v>
      </c>
      <c r="K29" s="261">
        <v>677</v>
      </c>
      <c r="L29" s="261">
        <v>713</v>
      </c>
      <c r="M29" s="261">
        <v>819</v>
      </c>
      <c r="N29" s="261">
        <v>1047</v>
      </c>
      <c r="O29" s="261">
        <v>1148</v>
      </c>
      <c r="P29" s="261">
        <v>1248</v>
      </c>
    </row>
    <row r="30" spans="1:16">
      <c r="A30" s="144" t="s">
        <v>26</v>
      </c>
      <c r="B30" s="144" t="s">
        <v>369</v>
      </c>
      <c r="C30" s="144" t="s">
        <v>26</v>
      </c>
      <c r="E30" s="259">
        <v>752</v>
      </c>
      <c r="F30" s="259">
        <v>806</v>
      </c>
      <c r="G30" s="259">
        <v>967</v>
      </c>
      <c r="H30" s="259">
        <v>1118</v>
      </c>
      <c r="I30" s="259">
        <v>1247</v>
      </c>
      <c r="J30" s="259">
        <v>1376</v>
      </c>
      <c r="K30" s="261">
        <v>860</v>
      </c>
      <c r="L30" s="261">
        <v>1023</v>
      </c>
      <c r="M30" s="261">
        <v>1251</v>
      </c>
      <c r="N30" s="261">
        <v>1481</v>
      </c>
      <c r="O30" s="261">
        <v>1633</v>
      </c>
      <c r="P30" s="261">
        <v>1782</v>
      </c>
    </row>
    <row r="31" spans="1:16">
      <c r="A31" s="144" t="s">
        <v>113</v>
      </c>
      <c r="B31" s="144" t="s">
        <v>372</v>
      </c>
      <c r="C31" s="144" t="s">
        <v>113</v>
      </c>
      <c r="E31" s="259">
        <v>575</v>
      </c>
      <c r="F31" s="259">
        <v>616</v>
      </c>
      <c r="G31" s="259">
        <v>740</v>
      </c>
      <c r="H31" s="259">
        <v>854</v>
      </c>
      <c r="I31" s="259">
        <v>953</v>
      </c>
      <c r="J31" s="259">
        <v>1051</v>
      </c>
      <c r="K31" s="261">
        <v>641</v>
      </c>
      <c r="L31" s="261">
        <v>708</v>
      </c>
      <c r="M31" s="261">
        <v>848</v>
      </c>
      <c r="N31" s="261">
        <v>1063</v>
      </c>
      <c r="O31" s="261">
        <v>1188</v>
      </c>
      <c r="P31" s="261">
        <v>1291</v>
      </c>
    </row>
    <row r="32" spans="1:16">
      <c r="A32" s="144" t="s">
        <v>12</v>
      </c>
      <c r="B32" s="144" t="s">
        <v>375</v>
      </c>
      <c r="C32" s="144" t="s">
        <v>12</v>
      </c>
      <c r="E32" s="259">
        <v>547</v>
      </c>
      <c r="F32" s="259">
        <v>586</v>
      </c>
      <c r="G32" s="259">
        <v>703</v>
      </c>
      <c r="H32" s="259">
        <v>812</v>
      </c>
      <c r="I32" s="259">
        <v>906</v>
      </c>
      <c r="J32" s="259">
        <v>1000</v>
      </c>
      <c r="K32" s="261">
        <v>565</v>
      </c>
      <c r="L32" s="261">
        <v>605</v>
      </c>
      <c r="M32" s="261">
        <v>805</v>
      </c>
      <c r="N32" s="261">
        <v>1018</v>
      </c>
      <c r="O32" s="261">
        <v>1123</v>
      </c>
      <c r="P32" s="261">
        <v>1220</v>
      </c>
    </row>
    <row r="33" spans="1:16">
      <c r="A33" s="144" t="s">
        <v>33</v>
      </c>
      <c r="B33" s="144" t="s">
        <v>378</v>
      </c>
      <c r="C33" s="144" t="s">
        <v>33</v>
      </c>
      <c r="E33" s="259">
        <v>495</v>
      </c>
      <c r="F33" s="259">
        <v>530</v>
      </c>
      <c r="G33" s="259">
        <v>636</v>
      </c>
      <c r="H33" s="259">
        <v>735</v>
      </c>
      <c r="I33" s="259">
        <v>820</v>
      </c>
      <c r="J33" s="259">
        <v>904</v>
      </c>
      <c r="K33" s="261">
        <v>541</v>
      </c>
      <c r="L33" s="261">
        <v>545</v>
      </c>
      <c r="M33" s="261">
        <v>697</v>
      </c>
      <c r="N33" s="261">
        <v>934</v>
      </c>
      <c r="O33" s="261">
        <v>1066</v>
      </c>
      <c r="P33" s="261">
        <v>1158</v>
      </c>
    </row>
    <row r="34" spans="1:16">
      <c r="A34" t="s">
        <v>114</v>
      </c>
      <c r="B34" t="s">
        <v>381</v>
      </c>
      <c r="C34" t="s">
        <v>114</v>
      </c>
      <c r="E34" s="259">
        <v>495</v>
      </c>
      <c r="F34" s="259">
        <v>530</v>
      </c>
      <c r="G34" s="259">
        <v>636</v>
      </c>
      <c r="H34" s="259">
        <v>735</v>
      </c>
      <c r="I34" s="259">
        <v>820</v>
      </c>
      <c r="J34" s="259">
        <v>904</v>
      </c>
      <c r="K34" s="261">
        <v>502</v>
      </c>
      <c r="L34" s="261">
        <v>607</v>
      </c>
      <c r="M34" s="261">
        <v>697</v>
      </c>
      <c r="N34" s="261">
        <v>974</v>
      </c>
      <c r="O34" s="261">
        <v>1066</v>
      </c>
      <c r="P34" s="261">
        <v>1158</v>
      </c>
    </row>
    <row r="35" spans="1:16">
      <c r="A35" s="144" t="s">
        <v>22</v>
      </c>
      <c r="B35" s="144" t="s">
        <v>383</v>
      </c>
      <c r="C35" s="144" t="s">
        <v>22</v>
      </c>
      <c r="E35" s="259">
        <v>514</v>
      </c>
      <c r="F35" s="259">
        <v>616</v>
      </c>
      <c r="G35" s="259">
        <v>748</v>
      </c>
      <c r="H35" s="259">
        <v>865</v>
      </c>
      <c r="I35" s="259">
        <v>965</v>
      </c>
      <c r="J35" s="259">
        <v>1064</v>
      </c>
      <c r="K35" s="261">
        <v>514</v>
      </c>
      <c r="L35" s="261">
        <v>616</v>
      </c>
      <c r="M35" s="261">
        <v>806</v>
      </c>
      <c r="N35" s="261">
        <v>1070</v>
      </c>
      <c r="O35" s="261">
        <v>1231</v>
      </c>
      <c r="P35" s="261">
        <v>1340</v>
      </c>
    </row>
    <row r="36" spans="1:16">
      <c r="A36" t="s">
        <v>115</v>
      </c>
      <c r="B36" t="s">
        <v>386</v>
      </c>
      <c r="C36" t="s">
        <v>115</v>
      </c>
      <c r="E36" s="259">
        <v>445</v>
      </c>
      <c r="F36" s="259">
        <v>524</v>
      </c>
      <c r="G36" s="259">
        <v>636</v>
      </c>
      <c r="H36" s="259">
        <v>735</v>
      </c>
      <c r="I36" s="259">
        <v>820</v>
      </c>
      <c r="J36" s="259">
        <v>904</v>
      </c>
      <c r="K36" s="261">
        <v>445</v>
      </c>
      <c r="L36" s="261">
        <v>524</v>
      </c>
      <c r="M36" s="261">
        <v>697</v>
      </c>
      <c r="N36" s="261">
        <v>974</v>
      </c>
      <c r="O36" s="261">
        <v>1066</v>
      </c>
      <c r="P36" s="261">
        <v>1158</v>
      </c>
    </row>
    <row r="37" spans="1:16">
      <c r="A37" t="s">
        <v>116</v>
      </c>
      <c r="B37" t="s">
        <v>389</v>
      </c>
      <c r="C37" t="s">
        <v>116</v>
      </c>
      <c r="E37" s="259">
        <v>495</v>
      </c>
      <c r="F37" s="259">
        <v>530</v>
      </c>
      <c r="G37" s="259">
        <v>636</v>
      </c>
      <c r="H37" s="259">
        <v>735</v>
      </c>
      <c r="I37" s="259">
        <v>820</v>
      </c>
      <c r="J37" s="259">
        <v>904</v>
      </c>
      <c r="K37" s="261">
        <v>570</v>
      </c>
      <c r="L37" s="261">
        <v>609</v>
      </c>
      <c r="M37" s="261">
        <v>754</v>
      </c>
      <c r="N37" s="261">
        <v>945</v>
      </c>
      <c r="O37" s="261">
        <v>1066</v>
      </c>
      <c r="P37" s="261">
        <v>1158</v>
      </c>
    </row>
    <row r="38" spans="1:16">
      <c r="A38" s="144" t="s">
        <v>52</v>
      </c>
      <c r="B38" s="144" t="s">
        <v>392</v>
      </c>
      <c r="C38" s="144" t="s">
        <v>52</v>
      </c>
      <c r="E38" s="259">
        <v>656</v>
      </c>
      <c r="F38" s="259">
        <v>703</v>
      </c>
      <c r="G38" s="259">
        <v>843</v>
      </c>
      <c r="H38" s="259">
        <v>973</v>
      </c>
      <c r="I38" s="259">
        <v>1086</v>
      </c>
      <c r="J38" s="259">
        <v>1198</v>
      </c>
      <c r="K38" s="261">
        <v>772</v>
      </c>
      <c r="L38" s="261">
        <v>871</v>
      </c>
      <c r="M38" s="261">
        <v>1066</v>
      </c>
      <c r="N38" s="261">
        <v>1304</v>
      </c>
      <c r="O38" s="261">
        <v>1435</v>
      </c>
      <c r="P38" s="261">
        <v>1565</v>
      </c>
    </row>
    <row r="39" spans="1:16">
      <c r="A39" t="s">
        <v>117</v>
      </c>
      <c r="B39" t="s">
        <v>395</v>
      </c>
      <c r="C39" t="s">
        <v>117</v>
      </c>
      <c r="E39" s="259">
        <v>495</v>
      </c>
      <c r="F39" s="259">
        <v>530</v>
      </c>
      <c r="G39" s="259">
        <v>636</v>
      </c>
      <c r="H39" s="259">
        <v>735</v>
      </c>
      <c r="I39" s="259">
        <v>820</v>
      </c>
      <c r="J39" s="259">
        <v>904</v>
      </c>
      <c r="K39" s="261">
        <v>555</v>
      </c>
      <c r="L39" s="261">
        <v>559</v>
      </c>
      <c r="M39" s="261">
        <v>743</v>
      </c>
      <c r="N39" s="261">
        <v>950</v>
      </c>
      <c r="O39" s="261">
        <v>1049</v>
      </c>
      <c r="P39" s="261">
        <v>1158</v>
      </c>
    </row>
    <row r="40" spans="1:16">
      <c r="A40" t="s">
        <v>118</v>
      </c>
      <c r="B40" t="s">
        <v>398</v>
      </c>
      <c r="C40" t="s">
        <v>118</v>
      </c>
      <c r="E40" s="259">
        <v>523</v>
      </c>
      <c r="F40" s="259">
        <v>561</v>
      </c>
      <c r="G40" s="259">
        <v>673</v>
      </c>
      <c r="H40" s="259">
        <v>777</v>
      </c>
      <c r="I40" s="259">
        <v>867</v>
      </c>
      <c r="J40" s="259">
        <v>957</v>
      </c>
      <c r="K40" s="261">
        <v>544</v>
      </c>
      <c r="L40" s="261">
        <v>627</v>
      </c>
      <c r="M40" s="261">
        <v>720</v>
      </c>
      <c r="N40" s="261">
        <v>984</v>
      </c>
      <c r="O40" s="261">
        <v>1079</v>
      </c>
      <c r="P40" s="261">
        <v>1171</v>
      </c>
    </row>
    <row r="41" spans="1:16">
      <c r="A41" s="144" t="s">
        <v>93</v>
      </c>
      <c r="B41" s="144" t="s">
        <v>400</v>
      </c>
      <c r="C41" s="144" t="s">
        <v>93</v>
      </c>
      <c r="E41" s="259">
        <v>515</v>
      </c>
      <c r="F41" s="259">
        <v>590</v>
      </c>
      <c r="G41" s="259">
        <v>708</v>
      </c>
      <c r="H41" s="259">
        <v>818</v>
      </c>
      <c r="I41" s="259">
        <v>912</v>
      </c>
      <c r="J41" s="259">
        <v>1006</v>
      </c>
      <c r="K41" s="261">
        <v>515</v>
      </c>
      <c r="L41" s="261">
        <v>625</v>
      </c>
      <c r="M41" s="261">
        <v>807</v>
      </c>
      <c r="N41" s="261">
        <v>1069</v>
      </c>
      <c r="O41" s="261">
        <v>1173</v>
      </c>
      <c r="P41" s="261">
        <v>1276</v>
      </c>
    </row>
    <row r="42" spans="1:16">
      <c r="A42" t="s">
        <v>119</v>
      </c>
      <c r="B42" t="s">
        <v>403</v>
      </c>
      <c r="C42" t="s">
        <v>119</v>
      </c>
      <c r="E42" s="259">
        <v>495</v>
      </c>
      <c r="F42" s="259">
        <v>525</v>
      </c>
      <c r="G42" s="259">
        <v>636</v>
      </c>
      <c r="H42" s="259">
        <v>735</v>
      </c>
      <c r="I42" s="259">
        <v>820</v>
      </c>
      <c r="J42" s="259">
        <v>904</v>
      </c>
      <c r="K42" s="261">
        <v>521</v>
      </c>
      <c r="L42" s="261">
        <v>525</v>
      </c>
      <c r="M42" s="261">
        <v>697</v>
      </c>
      <c r="N42" s="261">
        <v>974</v>
      </c>
      <c r="O42" s="261">
        <v>1066</v>
      </c>
      <c r="P42" s="261">
        <v>1158</v>
      </c>
    </row>
    <row r="43" spans="1:16">
      <c r="A43" t="s">
        <v>120</v>
      </c>
      <c r="B43" t="s">
        <v>406</v>
      </c>
      <c r="C43" t="s">
        <v>120</v>
      </c>
      <c r="E43" s="259">
        <v>527</v>
      </c>
      <c r="F43" s="259">
        <v>553</v>
      </c>
      <c r="G43" s="259">
        <v>697</v>
      </c>
      <c r="H43" s="259">
        <v>840</v>
      </c>
      <c r="I43" s="259">
        <v>937</v>
      </c>
      <c r="J43" s="259">
        <v>1034</v>
      </c>
      <c r="K43" s="261">
        <v>527</v>
      </c>
      <c r="L43" s="261">
        <v>553</v>
      </c>
      <c r="M43" s="261">
        <v>697</v>
      </c>
      <c r="N43" s="261">
        <v>874</v>
      </c>
      <c r="O43" s="261">
        <v>1090</v>
      </c>
      <c r="P43" s="261">
        <v>1254</v>
      </c>
    </row>
    <row r="44" spans="1:16">
      <c r="A44" t="s">
        <v>121</v>
      </c>
      <c r="B44" t="s">
        <v>409</v>
      </c>
      <c r="C44" t="s">
        <v>121</v>
      </c>
      <c r="E44" s="259">
        <v>495</v>
      </c>
      <c r="F44" s="259">
        <v>524</v>
      </c>
      <c r="G44" s="259">
        <v>636</v>
      </c>
      <c r="H44" s="259">
        <v>735</v>
      </c>
      <c r="I44" s="259">
        <v>820</v>
      </c>
      <c r="J44" s="259">
        <v>904</v>
      </c>
      <c r="K44" s="261">
        <v>521</v>
      </c>
      <c r="L44" s="261">
        <v>524</v>
      </c>
      <c r="M44" s="261">
        <v>697</v>
      </c>
      <c r="N44" s="261">
        <v>946</v>
      </c>
      <c r="O44" s="261">
        <v>1027</v>
      </c>
      <c r="P44" s="261">
        <v>1158</v>
      </c>
    </row>
    <row r="45" spans="1:16">
      <c r="A45" s="144" t="s">
        <v>40</v>
      </c>
      <c r="B45" s="144" t="s">
        <v>412</v>
      </c>
      <c r="C45" s="144" t="s">
        <v>40</v>
      </c>
      <c r="E45" s="259">
        <v>676</v>
      </c>
      <c r="F45" s="259">
        <v>724</v>
      </c>
      <c r="G45" s="259">
        <v>868</v>
      </c>
      <c r="H45" s="259">
        <v>1003</v>
      </c>
      <c r="I45" s="259">
        <v>1120</v>
      </c>
      <c r="J45" s="259">
        <v>1236</v>
      </c>
      <c r="K45" s="261">
        <v>730</v>
      </c>
      <c r="L45" s="261">
        <v>878</v>
      </c>
      <c r="M45" s="261">
        <v>1077</v>
      </c>
      <c r="N45" s="261">
        <v>1330</v>
      </c>
      <c r="O45" s="261">
        <v>1464</v>
      </c>
      <c r="P45" s="261">
        <v>1597</v>
      </c>
    </row>
    <row r="46" spans="1:16">
      <c r="A46" t="s">
        <v>122</v>
      </c>
      <c r="B46" t="s">
        <v>415</v>
      </c>
      <c r="C46" t="s">
        <v>122</v>
      </c>
      <c r="E46" s="259">
        <v>495</v>
      </c>
      <c r="F46" s="259">
        <v>530</v>
      </c>
      <c r="G46" s="259">
        <v>636</v>
      </c>
      <c r="H46" s="259">
        <v>735</v>
      </c>
      <c r="I46" s="259">
        <v>820</v>
      </c>
      <c r="J46" s="259">
        <v>904</v>
      </c>
      <c r="K46" s="261">
        <v>527</v>
      </c>
      <c r="L46" s="261">
        <v>553</v>
      </c>
      <c r="M46" s="261">
        <v>697</v>
      </c>
      <c r="N46" s="261">
        <v>874</v>
      </c>
      <c r="O46" s="261">
        <v>1070</v>
      </c>
      <c r="P46" s="261">
        <v>1162</v>
      </c>
    </row>
    <row r="47" spans="1:16">
      <c r="A47" t="s">
        <v>123</v>
      </c>
      <c r="B47" t="s">
        <v>418</v>
      </c>
      <c r="C47" t="s">
        <v>123</v>
      </c>
      <c r="E47" s="259">
        <v>525</v>
      </c>
      <c r="F47" s="259">
        <v>546</v>
      </c>
      <c r="G47" s="259">
        <v>675</v>
      </c>
      <c r="H47" s="259">
        <v>778</v>
      </c>
      <c r="I47" s="259">
        <v>868</v>
      </c>
      <c r="J47" s="259">
        <v>958</v>
      </c>
      <c r="K47" s="261">
        <v>527</v>
      </c>
      <c r="L47" s="261">
        <v>546</v>
      </c>
      <c r="M47" s="261">
        <v>697</v>
      </c>
      <c r="N47" s="261">
        <v>1014</v>
      </c>
      <c r="O47" s="261">
        <v>1124</v>
      </c>
      <c r="P47" s="261">
        <v>1221</v>
      </c>
    </row>
    <row r="48" spans="1:16">
      <c r="A48" s="144" t="s">
        <v>80</v>
      </c>
      <c r="B48" s="144" t="s">
        <v>420</v>
      </c>
      <c r="C48" s="144" t="s">
        <v>80</v>
      </c>
      <c r="E48" s="259">
        <v>585</v>
      </c>
      <c r="F48" s="259">
        <v>626</v>
      </c>
      <c r="G48" s="259">
        <v>752</v>
      </c>
      <c r="H48" s="259">
        <v>868</v>
      </c>
      <c r="I48" s="259">
        <v>968</v>
      </c>
      <c r="J48" s="259">
        <v>1069</v>
      </c>
      <c r="K48" s="261">
        <v>649</v>
      </c>
      <c r="L48" s="261">
        <v>801</v>
      </c>
      <c r="M48" s="261">
        <v>1001</v>
      </c>
      <c r="N48" s="261">
        <v>1147</v>
      </c>
      <c r="O48" s="261">
        <v>1260</v>
      </c>
      <c r="P48" s="261">
        <v>1371</v>
      </c>
    </row>
    <row r="49" spans="1:16">
      <c r="A49" t="s">
        <v>124</v>
      </c>
      <c r="B49" t="s">
        <v>423</v>
      </c>
      <c r="C49" t="s">
        <v>124</v>
      </c>
      <c r="E49" s="259">
        <v>495</v>
      </c>
      <c r="F49" s="259">
        <v>530</v>
      </c>
      <c r="G49" s="259">
        <v>636</v>
      </c>
      <c r="H49" s="259">
        <v>735</v>
      </c>
      <c r="I49" s="259">
        <v>820</v>
      </c>
      <c r="J49" s="259">
        <v>904</v>
      </c>
      <c r="K49" s="261">
        <v>527</v>
      </c>
      <c r="L49" s="261">
        <v>573</v>
      </c>
      <c r="M49" s="261">
        <v>697</v>
      </c>
      <c r="N49" s="261">
        <v>985</v>
      </c>
      <c r="O49" s="261">
        <v>1080</v>
      </c>
      <c r="P49" s="261">
        <v>1173</v>
      </c>
    </row>
    <row r="50" spans="1:16">
      <c r="A50" t="s">
        <v>125</v>
      </c>
      <c r="B50" t="s">
        <v>426</v>
      </c>
      <c r="C50" t="s">
        <v>125</v>
      </c>
      <c r="E50" s="259">
        <v>587</v>
      </c>
      <c r="F50" s="259">
        <v>629</v>
      </c>
      <c r="G50" s="259">
        <v>755</v>
      </c>
      <c r="H50" s="259">
        <v>872</v>
      </c>
      <c r="I50" s="259">
        <v>973</v>
      </c>
      <c r="J50" s="259">
        <v>1074</v>
      </c>
      <c r="K50" s="261">
        <v>750</v>
      </c>
      <c r="L50" s="261">
        <v>805</v>
      </c>
      <c r="M50" s="261">
        <v>968</v>
      </c>
      <c r="N50" s="261">
        <v>1110</v>
      </c>
      <c r="O50" s="261">
        <v>1219</v>
      </c>
      <c r="P50" s="261">
        <v>1327</v>
      </c>
    </row>
    <row r="51" spans="1:16">
      <c r="A51" t="s">
        <v>126</v>
      </c>
      <c r="B51" t="s">
        <v>429</v>
      </c>
      <c r="C51" t="s">
        <v>126</v>
      </c>
      <c r="E51" s="259">
        <v>568</v>
      </c>
      <c r="F51" s="259">
        <v>609</v>
      </c>
      <c r="G51" s="259">
        <v>731</v>
      </c>
      <c r="H51" s="259">
        <v>843</v>
      </c>
      <c r="I51" s="259">
        <v>941</v>
      </c>
      <c r="J51" s="259">
        <v>1038</v>
      </c>
      <c r="K51" s="261">
        <v>612</v>
      </c>
      <c r="L51" s="261">
        <v>618</v>
      </c>
      <c r="M51" s="261">
        <v>809</v>
      </c>
      <c r="N51" s="261">
        <v>1058</v>
      </c>
      <c r="O51" s="261">
        <v>1102</v>
      </c>
      <c r="P51" s="261">
        <v>1267</v>
      </c>
    </row>
    <row r="52" spans="1:16">
      <c r="A52" s="144" t="s">
        <v>61</v>
      </c>
      <c r="B52" s="144" t="s">
        <v>431</v>
      </c>
      <c r="C52" s="144" t="s">
        <v>61</v>
      </c>
      <c r="E52" s="259">
        <v>522</v>
      </c>
      <c r="F52" s="259">
        <v>560</v>
      </c>
      <c r="G52" s="259">
        <v>672</v>
      </c>
      <c r="H52" s="259">
        <v>776</v>
      </c>
      <c r="I52" s="259">
        <v>866</v>
      </c>
      <c r="J52" s="259">
        <v>956</v>
      </c>
      <c r="K52" s="261">
        <v>576</v>
      </c>
      <c r="L52" s="261">
        <v>580</v>
      </c>
      <c r="M52" s="261">
        <v>771</v>
      </c>
      <c r="N52" s="261">
        <v>1073</v>
      </c>
      <c r="O52" s="261">
        <v>1178</v>
      </c>
      <c r="P52" s="261">
        <v>1281</v>
      </c>
    </row>
    <row r="53" spans="1:16">
      <c r="A53" t="s">
        <v>127</v>
      </c>
      <c r="B53" t="s">
        <v>434</v>
      </c>
      <c r="C53" t="s">
        <v>127</v>
      </c>
      <c r="E53" s="259">
        <v>495</v>
      </c>
      <c r="F53" s="259">
        <v>530</v>
      </c>
      <c r="G53" s="259">
        <v>636</v>
      </c>
      <c r="H53" s="259">
        <v>735</v>
      </c>
      <c r="I53" s="259">
        <v>820</v>
      </c>
      <c r="J53" s="259">
        <v>904</v>
      </c>
      <c r="K53" s="261">
        <v>556</v>
      </c>
      <c r="L53" s="261">
        <v>584</v>
      </c>
      <c r="M53" s="261">
        <v>736</v>
      </c>
      <c r="N53" s="261">
        <v>974</v>
      </c>
      <c r="O53" s="261">
        <v>1066</v>
      </c>
      <c r="P53" s="261">
        <v>1158</v>
      </c>
    </row>
    <row r="54" spans="1:16">
      <c r="A54" t="s">
        <v>128</v>
      </c>
      <c r="B54" t="s">
        <v>437</v>
      </c>
      <c r="C54" t="s">
        <v>128</v>
      </c>
      <c r="E54" s="259">
        <v>527</v>
      </c>
      <c r="F54" s="259">
        <v>553</v>
      </c>
      <c r="G54" s="259">
        <v>697</v>
      </c>
      <c r="H54" s="259">
        <v>948</v>
      </c>
      <c r="I54" s="259">
        <v>1057</v>
      </c>
      <c r="J54" s="259">
        <v>1166</v>
      </c>
      <c r="K54" s="261">
        <v>527</v>
      </c>
      <c r="L54" s="261">
        <v>553</v>
      </c>
      <c r="M54" s="261">
        <v>697</v>
      </c>
      <c r="N54" s="261">
        <v>1014</v>
      </c>
      <c r="O54" s="261">
        <v>1090</v>
      </c>
      <c r="P54" s="261">
        <v>1254</v>
      </c>
    </row>
    <row r="55" spans="1:16">
      <c r="A55" t="s">
        <v>129</v>
      </c>
      <c r="B55" t="s">
        <v>440</v>
      </c>
      <c r="C55" t="s">
        <v>129</v>
      </c>
      <c r="E55" s="259">
        <v>527</v>
      </c>
      <c r="F55" s="259">
        <v>553</v>
      </c>
      <c r="G55" s="259">
        <v>697</v>
      </c>
      <c r="H55" s="259">
        <v>851</v>
      </c>
      <c r="I55" s="259">
        <v>950</v>
      </c>
      <c r="J55" s="259">
        <v>1048</v>
      </c>
      <c r="K55" s="261">
        <v>527</v>
      </c>
      <c r="L55" s="261">
        <v>553</v>
      </c>
      <c r="M55" s="261">
        <v>697</v>
      </c>
      <c r="N55" s="261">
        <v>1014</v>
      </c>
      <c r="O55" s="261">
        <v>1090</v>
      </c>
      <c r="P55" s="261">
        <v>1254</v>
      </c>
    </row>
    <row r="56" spans="1:16">
      <c r="A56" s="144" t="s">
        <v>69</v>
      </c>
      <c r="B56" s="144" t="s">
        <v>443</v>
      </c>
      <c r="C56" s="144" t="s">
        <v>69</v>
      </c>
      <c r="E56" s="259">
        <v>553</v>
      </c>
      <c r="F56" s="259">
        <v>593</v>
      </c>
      <c r="G56" s="259">
        <v>711</v>
      </c>
      <c r="H56" s="259">
        <v>821</v>
      </c>
      <c r="I56" s="259">
        <v>917</v>
      </c>
      <c r="J56" s="259">
        <v>1011</v>
      </c>
      <c r="K56" s="261">
        <v>593</v>
      </c>
      <c r="L56" s="261">
        <v>689</v>
      </c>
      <c r="M56" s="261">
        <v>842</v>
      </c>
      <c r="N56" s="261">
        <v>1039</v>
      </c>
      <c r="O56" s="261">
        <v>1139</v>
      </c>
      <c r="P56" s="261">
        <v>1238</v>
      </c>
    </row>
    <row r="57" spans="1:16">
      <c r="A57" t="s">
        <v>130</v>
      </c>
      <c r="B57" t="s">
        <v>446</v>
      </c>
      <c r="C57" t="s">
        <v>130</v>
      </c>
      <c r="E57" s="259">
        <v>495</v>
      </c>
      <c r="F57" s="259">
        <v>530</v>
      </c>
      <c r="G57" s="259">
        <v>636</v>
      </c>
      <c r="H57" s="259">
        <v>735</v>
      </c>
      <c r="I57" s="259">
        <v>820</v>
      </c>
      <c r="J57" s="259">
        <v>904</v>
      </c>
      <c r="K57" s="261">
        <v>556</v>
      </c>
      <c r="L57" s="261">
        <v>584</v>
      </c>
      <c r="M57" s="261">
        <v>736</v>
      </c>
      <c r="N57" s="261">
        <v>974</v>
      </c>
      <c r="O57" s="261">
        <v>1066</v>
      </c>
      <c r="P57" s="261">
        <v>1158</v>
      </c>
    </row>
    <row r="58" spans="1:16">
      <c r="A58" t="s">
        <v>131</v>
      </c>
      <c r="B58" t="s">
        <v>449</v>
      </c>
      <c r="C58" t="s">
        <v>131</v>
      </c>
      <c r="E58" s="259">
        <v>495</v>
      </c>
      <c r="F58" s="259">
        <v>530</v>
      </c>
      <c r="G58" s="259">
        <v>636</v>
      </c>
      <c r="H58" s="259">
        <v>735</v>
      </c>
      <c r="I58" s="259">
        <v>820</v>
      </c>
      <c r="J58" s="259">
        <v>904</v>
      </c>
      <c r="K58" s="261">
        <v>582</v>
      </c>
      <c r="L58" s="261">
        <v>671</v>
      </c>
      <c r="M58" s="261">
        <v>770</v>
      </c>
      <c r="N58" s="261">
        <v>960</v>
      </c>
      <c r="O58" s="261">
        <v>1051</v>
      </c>
      <c r="P58" s="261">
        <v>1141</v>
      </c>
    </row>
    <row r="59" spans="1:16">
      <c r="A59" s="144" t="s">
        <v>41</v>
      </c>
      <c r="B59" s="144" t="s">
        <v>451</v>
      </c>
      <c r="C59" s="144" t="s">
        <v>41</v>
      </c>
      <c r="E59" s="259">
        <v>676</v>
      </c>
      <c r="F59" s="259">
        <v>724</v>
      </c>
      <c r="G59" s="259">
        <v>868</v>
      </c>
      <c r="H59" s="259">
        <v>1003</v>
      </c>
      <c r="I59" s="259">
        <v>1120</v>
      </c>
      <c r="J59" s="259">
        <v>1236</v>
      </c>
      <c r="K59" s="261">
        <v>730</v>
      </c>
      <c r="L59" s="261">
        <v>878</v>
      </c>
      <c r="M59" s="261">
        <v>1077</v>
      </c>
      <c r="N59" s="261">
        <v>1330</v>
      </c>
      <c r="O59" s="261">
        <v>1464</v>
      </c>
      <c r="P59" s="261">
        <v>1597</v>
      </c>
    </row>
    <row r="60" spans="1:16">
      <c r="A60" t="s">
        <v>132</v>
      </c>
      <c r="B60" t="s">
        <v>454</v>
      </c>
      <c r="C60" t="s">
        <v>132</v>
      </c>
      <c r="E60" s="259">
        <v>495</v>
      </c>
      <c r="F60" s="259">
        <v>530</v>
      </c>
      <c r="G60" s="259">
        <v>636</v>
      </c>
      <c r="H60" s="259">
        <v>735</v>
      </c>
      <c r="I60" s="259">
        <v>820</v>
      </c>
      <c r="J60" s="259">
        <v>904</v>
      </c>
      <c r="K60" s="261">
        <v>527</v>
      </c>
      <c r="L60" s="261">
        <v>536</v>
      </c>
      <c r="M60" s="261">
        <v>697</v>
      </c>
      <c r="N60" s="261">
        <v>974</v>
      </c>
      <c r="O60" s="261">
        <v>1066</v>
      </c>
      <c r="P60" s="261">
        <v>1158</v>
      </c>
    </row>
    <row r="61" spans="1:16">
      <c r="A61" t="s">
        <v>134</v>
      </c>
      <c r="B61" t="s">
        <v>457</v>
      </c>
      <c r="C61" t="s">
        <v>134</v>
      </c>
      <c r="E61" s="259">
        <v>495</v>
      </c>
      <c r="F61" s="259">
        <v>530</v>
      </c>
      <c r="G61" s="259">
        <v>636</v>
      </c>
      <c r="H61" s="259">
        <v>735</v>
      </c>
      <c r="I61" s="259">
        <v>820</v>
      </c>
      <c r="J61" s="259">
        <v>904</v>
      </c>
      <c r="K61" s="261">
        <v>578</v>
      </c>
      <c r="L61" s="261">
        <v>582</v>
      </c>
      <c r="M61" s="261">
        <v>774</v>
      </c>
      <c r="N61" s="261">
        <v>922</v>
      </c>
      <c r="O61" s="261">
        <v>1009</v>
      </c>
      <c r="P61" s="261">
        <v>1095</v>
      </c>
    </row>
    <row r="62" spans="1:16">
      <c r="A62" s="144" t="s">
        <v>42</v>
      </c>
      <c r="B62" s="144" t="s">
        <v>459</v>
      </c>
      <c r="C62" s="144" t="s">
        <v>42</v>
      </c>
      <c r="E62" s="259">
        <v>521</v>
      </c>
      <c r="F62" s="259">
        <v>524</v>
      </c>
      <c r="G62" s="259">
        <v>697</v>
      </c>
      <c r="H62" s="259">
        <v>915</v>
      </c>
      <c r="I62" s="259">
        <v>1021</v>
      </c>
      <c r="J62" s="259">
        <v>1126</v>
      </c>
      <c r="K62" s="261">
        <v>521</v>
      </c>
      <c r="L62" s="261">
        <v>524</v>
      </c>
      <c r="M62" s="261">
        <v>697</v>
      </c>
      <c r="N62" s="261">
        <v>1014</v>
      </c>
      <c r="O62" s="261">
        <v>1160</v>
      </c>
      <c r="P62" s="261">
        <v>1334</v>
      </c>
    </row>
    <row r="63" spans="1:16">
      <c r="A63" s="144" t="s">
        <v>43</v>
      </c>
      <c r="B63" s="144" t="s">
        <v>461</v>
      </c>
      <c r="C63" s="144" t="s">
        <v>43</v>
      </c>
      <c r="E63" s="259">
        <v>676</v>
      </c>
      <c r="F63" s="259">
        <v>724</v>
      </c>
      <c r="G63" s="259">
        <v>868</v>
      </c>
      <c r="H63" s="259">
        <v>1003</v>
      </c>
      <c r="I63" s="259">
        <v>1120</v>
      </c>
      <c r="J63" s="259">
        <v>1236</v>
      </c>
      <c r="K63" s="261">
        <v>730</v>
      </c>
      <c r="L63" s="261">
        <v>878</v>
      </c>
      <c r="M63" s="261">
        <v>1077</v>
      </c>
      <c r="N63" s="261">
        <v>1330</v>
      </c>
      <c r="O63" s="261">
        <v>1464</v>
      </c>
      <c r="P63" s="261">
        <v>1597</v>
      </c>
    </row>
    <row r="64" spans="1:16">
      <c r="A64" t="s">
        <v>133</v>
      </c>
      <c r="B64" t="s">
        <v>464</v>
      </c>
      <c r="C64" t="s">
        <v>133</v>
      </c>
      <c r="E64" s="259">
        <v>521</v>
      </c>
      <c r="F64" s="259">
        <v>524</v>
      </c>
      <c r="G64" s="259">
        <v>697</v>
      </c>
      <c r="H64" s="259">
        <v>880</v>
      </c>
      <c r="I64" s="259">
        <v>982</v>
      </c>
      <c r="J64" s="259">
        <v>1083</v>
      </c>
      <c r="K64" s="261">
        <v>521</v>
      </c>
      <c r="L64" s="261">
        <v>524</v>
      </c>
      <c r="M64" s="261">
        <v>697</v>
      </c>
      <c r="N64" s="261">
        <v>985</v>
      </c>
      <c r="O64" s="261">
        <v>1090</v>
      </c>
      <c r="P64" s="261">
        <v>1254</v>
      </c>
    </row>
    <row r="65" spans="1:36">
      <c r="A65" t="s">
        <v>135</v>
      </c>
      <c r="B65" t="s">
        <v>467</v>
      </c>
      <c r="C65" t="s">
        <v>135</v>
      </c>
      <c r="E65" s="259">
        <v>495</v>
      </c>
      <c r="F65" s="259">
        <v>530</v>
      </c>
      <c r="G65" s="259">
        <v>636</v>
      </c>
      <c r="H65" s="259">
        <v>735</v>
      </c>
      <c r="I65" s="259">
        <v>820</v>
      </c>
      <c r="J65" s="259">
        <v>904</v>
      </c>
      <c r="K65" s="261">
        <v>527</v>
      </c>
      <c r="L65" s="261">
        <v>607</v>
      </c>
      <c r="M65" s="261">
        <v>697</v>
      </c>
      <c r="N65" s="261">
        <v>924</v>
      </c>
      <c r="O65" s="261">
        <v>1030</v>
      </c>
      <c r="P65" s="261">
        <v>1118</v>
      </c>
    </row>
    <row r="66" spans="1:36">
      <c r="A66" t="s">
        <v>136</v>
      </c>
      <c r="B66" t="s">
        <v>470</v>
      </c>
      <c r="C66" t="s">
        <v>136</v>
      </c>
      <c r="E66" s="259">
        <v>495</v>
      </c>
      <c r="F66" s="259">
        <v>530</v>
      </c>
      <c r="G66" s="259">
        <v>636</v>
      </c>
      <c r="H66" s="259">
        <v>735</v>
      </c>
      <c r="I66" s="259">
        <v>820</v>
      </c>
      <c r="J66" s="259">
        <v>904</v>
      </c>
      <c r="K66" s="261">
        <v>556</v>
      </c>
      <c r="L66" s="261">
        <v>584</v>
      </c>
      <c r="M66" s="261">
        <v>736</v>
      </c>
      <c r="N66" s="261">
        <v>974</v>
      </c>
      <c r="O66" s="261">
        <v>1066</v>
      </c>
      <c r="P66" s="261">
        <v>1158</v>
      </c>
    </row>
    <row r="67" spans="1:36">
      <c r="A67" t="s">
        <v>137</v>
      </c>
      <c r="B67" t="s">
        <v>473</v>
      </c>
      <c r="C67" t="s">
        <v>137</v>
      </c>
      <c r="E67" s="259">
        <v>521</v>
      </c>
      <c r="F67" s="259">
        <v>524</v>
      </c>
      <c r="G67" s="259">
        <v>670</v>
      </c>
      <c r="H67" s="259">
        <v>773</v>
      </c>
      <c r="I67" s="259">
        <v>863</v>
      </c>
      <c r="J67" s="259">
        <v>952</v>
      </c>
      <c r="K67" s="261">
        <v>521</v>
      </c>
      <c r="L67" s="261">
        <v>524</v>
      </c>
      <c r="M67" s="261">
        <v>697</v>
      </c>
      <c r="N67" s="261">
        <v>1013</v>
      </c>
      <c r="O67" s="261">
        <v>1090</v>
      </c>
      <c r="P67" s="261">
        <v>1207</v>
      </c>
    </row>
    <row r="68" spans="1:36">
      <c r="A68" t="s">
        <v>138</v>
      </c>
      <c r="B68" t="s">
        <v>476</v>
      </c>
      <c r="C68" t="s">
        <v>138</v>
      </c>
      <c r="E68" s="259">
        <v>495</v>
      </c>
      <c r="F68" s="259">
        <v>530</v>
      </c>
      <c r="G68" s="259">
        <v>636</v>
      </c>
      <c r="H68" s="259">
        <v>735</v>
      </c>
      <c r="I68" s="259">
        <v>820</v>
      </c>
      <c r="J68" s="259">
        <v>904</v>
      </c>
      <c r="K68" s="261">
        <v>552</v>
      </c>
      <c r="L68" s="261">
        <v>579</v>
      </c>
      <c r="M68" s="261">
        <v>730</v>
      </c>
      <c r="N68" s="261">
        <v>915</v>
      </c>
      <c r="O68" s="261">
        <v>1066</v>
      </c>
      <c r="P68" s="261">
        <v>1158</v>
      </c>
    </row>
    <row r="69" spans="1:36">
      <c r="A69" t="s">
        <v>139</v>
      </c>
      <c r="B69" t="s">
        <v>479</v>
      </c>
      <c r="C69" t="s">
        <v>139</v>
      </c>
      <c r="E69" s="259">
        <v>468</v>
      </c>
      <c r="F69" s="259">
        <v>524</v>
      </c>
      <c r="G69" s="259">
        <v>636</v>
      </c>
      <c r="H69" s="259">
        <v>735</v>
      </c>
      <c r="I69" s="259">
        <v>820</v>
      </c>
      <c r="J69" s="259">
        <v>904</v>
      </c>
      <c r="K69" s="261">
        <v>468</v>
      </c>
      <c r="L69" s="261">
        <v>524</v>
      </c>
      <c r="M69" s="261">
        <v>697</v>
      </c>
      <c r="N69" s="261">
        <v>877</v>
      </c>
      <c r="O69" s="261">
        <v>949</v>
      </c>
      <c r="P69" s="261">
        <v>1091</v>
      </c>
    </row>
    <row r="70" spans="1:36">
      <c r="A70" s="144" t="s">
        <v>73</v>
      </c>
      <c r="B70" s="144" t="s">
        <v>482</v>
      </c>
      <c r="C70" s="144" t="s">
        <v>73</v>
      </c>
      <c r="E70" s="259">
        <v>636</v>
      </c>
      <c r="F70" s="259">
        <v>681</v>
      </c>
      <c r="G70" s="259">
        <v>817</v>
      </c>
      <c r="H70" s="259">
        <v>944</v>
      </c>
      <c r="I70" s="259">
        <v>1053</v>
      </c>
      <c r="J70" s="259">
        <v>1162</v>
      </c>
      <c r="K70" s="261">
        <v>751</v>
      </c>
      <c r="L70" s="261">
        <v>866</v>
      </c>
      <c r="M70" s="261">
        <v>1041</v>
      </c>
      <c r="N70" s="261">
        <v>1194</v>
      </c>
      <c r="O70" s="261">
        <v>1313</v>
      </c>
      <c r="P70" s="261">
        <v>1429</v>
      </c>
    </row>
    <row r="71" spans="1:36">
      <c r="A71" t="s">
        <v>140</v>
      </c>
      <c r="B71" t="s">
        <v>485</v>
      </c>
      <c r="C71" t="s">
        <v>140</v>
      </c>
      <c r="E71" s="259">
        <v>528</v>
      </c>
      <c r="F71" s="259">
        <v>566</v>
      </c>
      <c r="G71" s="259">
        <v>680</v>
      </c>
      <c r="H71" s="259">
        <v>785</v>
      </c>
      <c r="I71" s="259">
        <v>876</v>
      </c>
      <c r="J71" s="259">
        <v>966</v>
      </c>
      <c r="K71" s="261">
        <v>556</v>
      </c>
      <c r="L71" s="261">
        <v>584</v>
      </c>
      <c r="M71" s="261">
        <v>736</v>
      </c>
      <c r="N71" s="261">
        <v>976</v>
      </c>
      <c r="O71" s="261">
        <v>1081</v>
      </c>
      <c r="P71" s="261">
        <v>1175</v>
      </c>
    </row>
    <row r="72" spans="1:36" s="228" customFormat="1">
      <c r="A72" s="185" t="s">
        <v>51</v>
      </c>
      <c r="B72" s="185" t="s">
        <v>490</v>
      </c>
      <c r="C72" s="185" t="s">
        <v>51</v>
      </c>
      <c r="E72" s="259">
        <v>495</v>
      </c>
      <c r="F72" s="259">
        <v>530</v>
      </c>
      <c r="G72" s="259">
        <v>636</v>
      </c>
      <c r="H72" s="259">
        <v>735</v>
      </c>
      <c r="I72" s="259">
        <v>820</v>
      </c>
      <c r="J72" s="259">
        <v>904</v>
      </c>
      <c r="K72" s="261">
        <v>537</v>
      </c>
      <c r="L72" s="261">
        <v>690</v>
      </c>
      <c r="M72" s="261">
        <v>842</v>
      </c>
      <c r="N72" s="261">
        <v>974</v>
      </c>
      <c r="O72" s="261">
        <v>1066</v>
      </c>
      <c r="P72" s="261">
        <v>1158</v>
      </c>
      <c r="S72"/>
      <c r="T72"/>
      <c r="U72"/>
      <c r="V72"/>
      <c r="W72"/>
      <c r="X72"/>
      <c r="Y72"/>
      <c r="Z72"/>
      <c r="AA72"/>
      <c r="AB72"/>
      <c r="AC72"/>
      <c r="AD72"/>
      <c r="AE72"/>
      <c r="AF72"/>
      <c r="AG72"/>
      <c r="AH72"/>
      <c r="AI72"/>
      <c r="AJ72"/>
    </row>
    <row r="73" spans="1:36" s="228" customFormat="1">
      <c r="A73" s="185" t="s">
        <v>44</v>
      </c>
      <c r="B73" s="185" t="s">
        <v>487</v>
      </c>
      <c r="C73" s="185" t="s">
        <v>44</v>
      </c>
      <c r="E73" s="259">
        <v>676</v>
      </c>
      <c r="F73" s="259">
        <v>724</v>
      </c>
      <c r="G73" s="259">
        <v>868</v>
      </c>
      <c r="H73" s="259">
        <v>1003</v>
      </c>
      <c r="I73" s="259">
        <v>1120</v>
      </c>
      <c r="J73" s="259">
        <v>1236</v>
      </c>
      <c r="K73" s="261">
        <v>730</v>
      </c>
      <c r="L73" s="261">
        <v>878</v>
      </c>
      <c r="M73" s="261">
        <v>1077</v>
      </c>
      <c r="N73" s="261">
        <v>1330</v>
      </c>
      <c r="O73" s="261">
        <v>1464</v>
      </c>
      <c r="P73" s="261">
        <v>1597</v>
      </c>
      <c r="S73"/>
      <c r="T73"/>
      <c r="U73"/>
      <c r="V73"/>
      <c r="W73"/>
      <c r="X73"/>
      <c r="Y73"/>
      <c r="Z73"/>
      <c r="AA73"/>
      <c r="AB73"/>
      <c r="AC73"/>
      <c r="AD73"/>
      <c r="AE73"/>
      <c r="AF73"/>
      <c r="AG73"/>
      <c r="AH73"/>
      <c r="AI73"/>
      <c r="AJ73"/>
    </row>
    <row r="74" spans="1:36">
      <c r="A74" t="s">
        <v>141</v>
      </c>
      <c r="B74" t="s">
        <v>493</v>
      </c>
      <c r="C74" t="s">
        <v>141</v>
      </c>
      <c r="E74" s="259">
        <v>495</v>
      </c>
      <c r="F74" s="259">
        <v>530</v>
      </c>
      <c r="G74" s="259">
        <v>636</v>
      </c>
      <c r="H74" s="259">
        <v>735</v>
      </c>
      <c r="I74" s="259">
        <v>820</v>
      </c>
      <c r="J74" s="259">
        <v>904</v>
      </c>
      <c r="K74" s="261">
        <v>586</v>
      </c>
      <c r="L74" s="261">
        <v>634</v>
      </c>
      <c r="M74" s="261">
        <v>760</v>
      </c>
      <c r="N74" s="261">
        <v>964</v>
      </c>
      <c r="O74" s="261">
        <v>1035</v>
      </c>
      <c r="P74" s="261">
        <v>1146</v>
      </c>
    </row>
    <row r="75" spans="1:36">
      <c r="A75" t="s">
        <v>142</v>
      </c>
      <c r="B75" t="s">
        <v>496</v>
      </c>
      <c r="C75" t="s">
        <v>142</v>
      </c>
      <c r="E75" s="259">
        <v>461</v>
      </c>
      <c r="F75" s="259">
        <v>524</v>
      </c>
      <c r="G75" s="259">
        <v>636</v>
      </c>
      <c r="H75" s="259">
        <v>735</v>
      </c>
      <c r="I75" s="259">
        <v>820</v>
      </c>
      <c r="J75" s="259">
        <v>904</v>
      </c>
      <c r="K75" s="261">
        <v>461</v>
      </c>
      <c r="L75" s="261">
        <v>524</v>
      </c>
      <c r="M75" s="261">
        <v>697</v>
      </c>
      <c r="N75" s="261">
        <v>874</v>
      </c>
      <c r="O75" s="261">
        <v>1066</v>
      </c>
      <c r="P75" s="261">
        <v>1158</v>
      </c>
    </row>
    <row r="76" spans="1:36">
      <c r="A76" t="s">
        <v>143</v>
      </c>
      <c r="B76" t="s">
        <v>499</v>
      </c>
      <c r="C76" t="s">
        <v>143</v>
      </c>
      <c r="E76" s="259">
        <v>445</v>
      </c>
      <c r="F76" s="259">
        <v>524</v>
      </c>
      <c r="G76" s="259">
        <v>647</v>
      </c>
      <c r="H76" s="259">
        <v>747</v>
      </c>
      <c r="I76" s="259">
        <v>833</v>
      </c>
      <c r="J76" s="259">
        <v>920</v>
      </c>
      <c r="K76" s="261">
        <v>445</v>
      </c>
      <c r="L76" s="261">
        <v>524</v>
      </c>
      <c r="M76" s="261">
        <v>697</v>
      </c>
      <c r="N76" s="261">
        <v>985</v>
      </c>
      <c r="O76" s="261">
        <v>1080</v>
      </c>
      <c r="P76" s="261">
        <v>1173</v>
      </c>
    </row>
    <row r="77" spans="1:36">
      <c r="A77" t="s">
        <v>144</v>
      </c>
      <c r="B77" t="s">
        <v>502</v>
      </c>
      <c r="C77" t="s">
        <v>144</v>
      </c>
      <c r="E77" s="259">
        <v>550</v>
      </c>
      <c r="F77" s="259">
        <v>562</v>
      </c>
      <c r="G77" s="259">
        <v>727</v>
      </c>
      <c r="H77" s="259">
        <v>848</v>
      </c>
      <c r="I77" s="259">
        <v>946</v>
      </c>
      <c r="J77" s="259">
        <v>1043</v>
      </c>
      <c r="K77" s="261">
        <v>550</v>
      </c>
      <c r="L77" s="261">
        <v>562</v>
      </c>
      <c r="M77" s="261">
        <v>727</v>
      </c>
      <c r="N77" s="261">
        <v>1057</v>
      </c>
      <c r="O77" s="261">
        <v>1137</v>
      </c>
      <c r="P77" s="261">
        <v>1300</v>
      </c>
    </row>
    <row r="78" spans="1:36">
      <c r="A78" t="s">
        <v>145</v>
      </c>
      <c r="B78" t="s">
        <v>505</v>
      </c>
      <c r="C78" t="s">
        <v>145</v>
      </c>
      <c r="E78" s="259">
        <v>522</v>
      </c>
      <c r="F78" s="259">
        <v>553</v>
      </c>
      <c r="G78" s="259">
        <v>672</v>
      </c>
      <c r="H78" s="259">
        <v>776</v>
      </c>
      <c r="I78" s="259">
        <v>866</v>
      </c>
      <c r="J78" s="259">
        <v>956</v>
      </c>
      <c r="K78" s="261">
        <v>527</v>
      </c>
      <c r="L78" s="261">
        <v>553</v>
      </c>
      <c r="M78" s="261">
        <v>697</v>
      </c>
      <c r="N78" s="261">
        <v>926</v>
      </c>
      <c r="O78" s="261">
        <v>1090</v>
      </c>
      <c r="P78" s="261">
        <v>1254</v>
      </c>
    </row>
    <row r="79" spans="1:36">
      <c r="A79" t="s">
        <v>146</v>
      </c>
      <c r="B79" t="s">
        <v>508</v>
      </c>
      <c r="C79" t="s">
        <v>146</v>
      </c>
      <c r="E79" s="259">
        <v>495</v>
      </c>
      <c r="F79" s="259">
        <v>530</v>
      </c>
      <c r="G79" s="259">
        <v>636</v>
      </c>
      <c r="H79" s="259">
        <v>735</v>
      </c>
      <c r="I79" s="259">
        <v>820</v>
      </c>
      <c r="J79" s="259">
        <v>904</v>
      </c>
      <c r="K79" s="261">
        <v>527</v>
      </c>
      <c r="L79" s="261">
        <v>607</v>
      </c>
      <c r="M79" s="261">
        <v>697</v>
      </c>
      <c r="N79" s="261">
        <v>933</v>
      </c>
      <c r="O79" s="261">
        <v>1066</v>
      </c>
      <c r="P79" s="261">
        <v>1158</v>
      </c>
    </row>
    <row r="80" spans="1:36">
      <c r="A80" t="s">
        <v>147</v>
      </c>
      <c r="B80" t="s">
        <v>511</v>
      </c>
      <c r="C80" t="s">
        <v>147</v>
      </c>
      <c r="E80" s="259">
        <v>495</v>
      </c>
      <c r="F80" s="259">
        <v>530</v>
      </c>
      <c r="G80" s="259">
        <v>636</v>
      </c>
      <c r="H80" s="259">
        <v>735</v>
      </c>
      <c r="I80" s="259">
        <v>820</v>
      </c>
      <c r="J80" s="259">
        <v>904</v>
      </c>
      <c r="K80" s="261">
        <v>527</v>
      </c>
      <c r="L80" s="261">
        <v>553</v>
      </c>
      <c r="M80" s="261">
        <v>697</v>
      </c>
      <c r="N80" s="261">
        <v>924</v>
      </c>
      <c r="O80" s="261">
        <v>1066</v>
      </c>
      <c r="P80" s="261">
        <v>1158</v>
      </c>
    </row>
    <row r="81" spans="1:16">
      <c r="A81" s="144" t="s">
        <v>53</v>
      </c>
      <c r="B81" s="144" t="s">
        <v>513</v>
      </c>
      <c r="C81" s="144" t="s">
        <v>53</v>
      </c>
      <c r="E81" s="259">
        <v>656</v>
      </c>
      <c r="F81" s="259">
        <v>703</v>
      </c>
      <c r="G81" s="259">
        <v>843</v>
      </c>
      <c r="H81" s="259">
        <v>973</v>
      </c>
      <c r="I81" s="259">
        <v>1086</v>
      </c>
      <c r="J81" s="259">
        <v>1198</v>
      </c>
      <c r="K81" s="261">
        <v>772</v>
      </c>
      <c r="L81" s="261">
        <v>871</v>
      </c>
      <c r="M81" s="261">
        <v>1066</v>
      </c>
      <c r="N81" s="261">
        <v>1304</v>
      </c>
      <c r="O81" s="261">
        <v>1435</v>
      </c>
      <c r="P81" s="261">
        <v>1565</v>
      </c>
    </row>
    <row r="82" spans="1:16">
      <c r="A82" t="s">
        <v>148</v>
      </c>
      <c r="B82" t="s">
        <v>516</v>
      </c>
      <c r="C82" t="s">
        <v>148</v>
      </c>
      <c r="E82" s="259">
        <v>527</v>
      </c>
      <c r="F82" s="259">
        <v>553</v>
      </c>
      <c r="G82" s="259">
        <v>697</v>
      </c>
      <c r="H82" s="259">
        <v>836</v>
      </c>
      <c r="I82" s="259">
        <v>932</v>
      </c>
      <c r="J82" s="259">
        <v>1029</v>
      </c>
      <c r="K82" s="261">
        <v>527</v>
      </c>
      <c r="L82" s="261">
        <v>553</v>
      </c>
      <c r="M82" s="261">
        <v>697</v>
      </c>
      <c r="N82" s="261">
        <v>874</v>
      </c>
      <c r="O82" s="261">
        <v>1225</v>
      </c>
      <c r="P82" s="261">
        <v>1333</v>
      </c>
    </row>
    <row r="83" spans="1:16">
      <c r="A83" t="s">
        <v>149</v>
      </c>
      <c r="B83" t="s">
        <v>519</v>
      </c>
      <c r="C83" t="s">
        <v>149</v>
      </c>
      <c r="E83" s="259">
        <v>511</v>
      </c>
      <c r="F83" s="259">
        <v>548</v>
      </c>
      <c r="G83" s="259">
        <v>657</v>
      </c>
      <c r="H83" s="259">
        <v>759</v>
      </c>
      <c r="I83" s="259">
        <v>847</v>
      </c>
      <c r="J83" s="259">
        <v>935</v>
      </c>
      <c r="K83" s="261">
        <v>527</v>
      </c>
      <c r="L83" s="261">
        <v>585</v>
      </c>
      <c r="M83" s="261">
        <v>697</v>
      </c>
      <c r="N83" s="261">
        <v>1010</v>
      </c>
      <c r="O83" s="261">
        <v>1108</v>
      </c>
      <c r="P83" s="261">
        <v>1203</v>
      </c>
    </row>
    <row r="84" spans="1:16">
      <c r="A84" t="s">
        <v>150</v>
      </c>
      <c r="B84" t="s">
        <v>522</v>
      </c>
      <c r="C84" t="s">
        <v>150</v>
      </c>
      <c r="E84" s="259">
        <v>495</v>
      </c>
      <c r="F84" s="259">
        <v>524</v>
      </c>
      <c r="G84" s="259">
        <v>636</v>
      </c>
      <c r="H84" s="259">
        <v>735</v>
      </c>
      <c r="I84" s="259">
        <v>820</v>
      </c>
      <c r="J84" s="259">
        <v>904</v>
      </c>
      <c r="K84" s="261">
        <v>521</v>
      </c>
      <c r="L84" s="261">
        <v>524</v>
      </c>
      <c r="M84" s="261">
        <v>697</v>
      </c>
      <c r="N84" s="261">
        <v>952</v>
      </c>
      <c r="O84" s="261">
        <v>1066</v>
      </c>
      <c r="P84" s="261">
        <v>1158</v>
      </c>
    </row>
    <row r="85" spans="1:16">
      <c r="A85" t="s">
        <v>151</v>
      </c>
      <c r="B85" t="s">
        <v>525</v>
      </c>
      <c r="C85" t="s">
        <v>151</v>
      </c>
      <c r="E85" s="259">
        <v>527</v>
      </c>
      <c r="F85" s="259">
        <v>553</v>
      </c>
      <c r="G85" s="259">
        <v>697</v>
      </c>
      <c r="H85" s="259">
        <v>843</v>
      </c>
      <c r="I85" s="259">
        <v>941</v>
      </c>
      <c r="J85" s="259">
        <v>1038</v>
      </c>
      <c r="K85" s="261">
        <v>527</v>
      </c>
      <c r="L85" s="261">
        <v>553</v>
      </c>
      <c r="M85" s="261">
        <v>697</v>
      </c>
      <c r="N85" s="261">
        <v>1014</v>
      </c>
      <c r="O85" s="261">
        <v>1168</v>
      </c>
      <c r="P85" s="261">
        <v>1269</v>
      </c>
    </row>
    <row r="86" spans="1:16">
      <c r="A86" s="144" t="s">
        <v>54</v>
      </c>
      <c r="B86" s="144" t="s">
        <v>527</v>
      </c>
      <c r="C86" s="144" t="s">
        <v>54</v>
      </c>
      <c r="E86" s="259">
        <v>656</v>
      </c>
      <c r="F86" s="259">
        <v>703</v>
      </c>
      <c r="G86" s="259">
        <v>843</v>
      </c>
      <c r="H86" s="259">
        <v>973</v>
      </c>
      <c r="I86" s="259">
        <v>1086</v>
      </c>
      <c r="J86" s="259">
        <v>1198</v>
      </c>
      <c r="K86" s="261">
        <v>772</v>
      </c>
      <c r="L86" s="261">
        <v>871</v>
      </c>
      <c r="M86" s="261">
        <v>1066</v>
      </c>
      <c r="N86" s="261">
        <v>1304</v>
      </c>
      <c r="O86" s="261">
        <v>1435</v>
      </c>
      <c r="P86" s="261">
        <v>1565</v>
      </c>
    </row>
    <row r="87" spans="1:16">
      <c r="A87" t="s">
        <v>152</v>
      </c>
      <c r="B87" t="s">
        <v>530</v>
      </c>
      <c r="C87" t="s">
        <v>152</v>
      </c>
      <c r="E87" s="259">
        <v>512</v>
      </c>
      <c r="F87" s="259">
        <v>548</v>
      </c>
      <c r="G87" s="259">
        <v>658</v>
      </c>
      <c r="H87" s="259">
        <v>760</v>
      </c>
      <c r="I87" s="259">
        <v>848</v>
      </c>
      <c r="J87" s="259">
        <v>936</v>
      </c>
      <c r="K87" s="261">
        <v>527</v>
      </c>
      <c r="L87" s="261">
        <v>553</v>
      </c>
      <c r="M87" s="261">
        <v>697</v>
      </c>
      <c r="N87" s="261">
        <v>1014</v>
      </c>
      <c r="O87" s="261">
        <v>1144</v>
      </c>
      <c r="P87" s="261">
        <v>1243</v>
      </c>
    </row>
    <row r="88" spans="1:16">
      <c r="A88" t="s">
        <v>153</v>
      </c>
      <c r="B88" t="s">
        <v>533</v>
      </c>
      <c r="C88" t="s">
        <v>153</v>
      </c>
      <c r="E88" s="259">
        <v>621</v>
      </c>
      <c r="F88" s="259">
        <v>665</v>
      </c>
      <c r="G88" s="259">
        <v>798</v>
      </c>
      <c r="H88" s="259">
        <v>923</v>
      </c>
      <c r="I88" s="259">
        <v>1030</v>
      </c>
      <c r="J88" s="259">
        <v>1136</v>
      </c>
      <c r="K88" s="261">
        <v>731</v>
      </c>
      <c r="L88" s="261">
        <v>736</v>
      </c>
      <c r="M88" s="261">
        <v>979</v>
      </c>
      <c r="N88" s="261">
        <v>1199</v>
      </c>
      <c r="O88" s="261">
        <v>1318</v>
      </c>
      <c r="P88" s="261">
        <v>1436</v>
      </c>
    </row>
    <row r="89" spans="1:16">
      <c r="A89" t="s">
        <v>154</v>
      </c>
      <c r="B89" t="s">
        <v>536</v>
      </c>
      <c r="C89" t="s">
        <v>154</v>
      </c>
      <c r="E89" s="259">
        <v>556</v>
      </c>
      <c r="F89" s="259">
        <v>584</v>
      </c>
      <c r="G89" s="259">
        <v>736</v>
      </c>
      <c r="H89" s="259">
        <v>976</v>
      </c>
      <c r="I89" s="259">
        <v>1151</v>
      </c>
      <c r="J89" s="259">
        <v>1324</v>
      </c>
      <c r="K89" s="261">
        <v>556</v>
      </c>
      <c r="L89" s="261">
        <v>584</v>
      </c>
      <c r="M89" s="261">
        <v>736</v>
      </c>
      <c r="N89" s="261">
        <v>976</v>
      </c>
      <c r="O89" s="261">
        <v>1151</v>
      </c>
      <c r="P89" s="261">
        <v>1324</v>
      </c>
    </row>
    <row r="90" spans="1:16">
      <c r="A90" s="144" t="s">
        <v>88</v>
      </c>
      <c r="B90" s="144" t="s">
        <v>539</v>
      </c>
      <c r="C90" s="144" t="s">
        <v>88</v>
      </c>
      <c r="E90" s="259">
        <v>607</v>
      </c>
      <c r="F90" s="259">
        <v>650</v>
      </c>
      <c r="G90" s="259">
        <v>780</v>
      </c>
      <c r="H90" s="259">
        <v>901</v>
      </c>
      <c r="I90" s="259">
        <v>1005</v>
      </c>
      <c r="J90" s="259">
        <v>1109</v>
      </c>
      <c r="K90" s="261">
        <v>712</v>
      </c>
      <c r="L90" s="261">
        <v>744</v>
      </c>
      <c r="M90" s="261">
        <v>911</v>
      </c>
      <c r="N90" s="261">
        <v>1138</v>
      </c>
      <c r="O90" s="261">
        <v>1250</v>
      </c>
      <c r="P90" s="261">
        <v>1361</v>
      </c>
    </row>
    <row r="91" spans="1:16">
      <c r="A91" t="s">
        <v>155</v>
      </c>
      <c r="B91" t="s">
        <v>542</v>
      </c>
      <c r="C91" t="s">
        <v>155</v>
      </c>
      <c r="E91" s="259">
        <v>495</v>
      </c>
      <c r="F91" s="259">
        <v>524</v>
      </c>
      <c r="G91" s="259">
        <v>636</v>
      </c>
      <c r="H91" s="259">
        <v>735</v>
      </c>
      <c r="I91" s="259">
        <v>820</v>
      </c>
      <c r="J91" s="259">
        <v>904</v>
      </c>
      <c r="K91" s="261">
        <v>521</v>
      </c>
      <c r="L91" s="261">
        <v>524</v>
      </c>
      <c r="M91" s="261">
        <v>697</v>
      </c>
      <c r="N91" s="261">
        <v>895</v>
      </c>
      <c r="O91" s="261">
        <v>1066</v>
      </c>
      <c r="P91" s="261">
        <v>1158</v>
      </c>
    </row>
    <row r="92" spans="1:16">
      <c r="A92" t="s">
        <v>156</v>
      </c>
      <c r="B92" t="s">
        <v>545</v>
      </c>
      <c r="C92" t="s">
        <v>156</v>
      </c>
      <c r="E92" s="259">
        <v>510</v>
      </c>
      <c r="F92" s="259">
        <v>546</v>
      </c>
      <c r="G92" s="259">
        <v>655</v>
      </c>
      <c r="H92" s="259">
        <v>756</v>
      </c>
      <c r="I92" s="259">
        <v>845</v>
      </c>
      <c r="J92" s="259">
        <v>931</v>
      </c>
      <c r="K92" s="261">
        <v>591</v>
      </c>
      <c r="L92" s="261">
        <v>594</v>
      </c>
      <c r="M92" s="261">
        <v>742</v>
      </c>
      <c r="N92" s="261">
        <v>930</v>
      </c>
      <c r="O92" s="261">
        <v>1100</v>
      </c>
      <c r="P92" s="261">
        <v>1196</v>
      </c>
    </row>
    <row r="93" spans="1:16">
      <c r="A93" s="144" t="s">
        <v>83</v>
      </c>
      <c r="B93" s="144" t="s">
        <v>548</v>
      </c>
      <c r="C93" s="144" t="s">
        <v>83</v>
      </c>
      <c r="E93" s="259">
        <v>568</v>
      </c>
      <c r="F93" s="259">
        <v>611</v>
      </c>
      <c r="G93" s="259">
        <v>733</v>
      </c>
      <c r="H93" s="259">
        <v>848</v>
      </c>
      <c r="I93" s="259">
        <v>946</v>
      </c>
      <c r="J93" s="259">
        <v>1043</v>
      </c>
      <c r="K93" s="261">
        <v>568</v>
      </c>
      <c r="L93" s="261">
        <v>685</v>
      </c>
      <c r="M93" s="261">
        <v>868</v>
      </c>
      <c r="N93" s="261">
        <v>1069</v>
      </c>
      <c r="O93" s="261">
        <v>1173</v>
      </c>
      <c r="P93" s="261">
        <v>1276</v>
      </c>
    </row>
    <row r="94" spans="1:16">
      <c r="A94" s="144" t="s">
        <v>66</v>
      </c>
      <c r="B94" s="144" t="s">
        <v>551</v>
      </c>
      <c r="C94" s="144" t="s">
        <v>66</v>
      </c>
      <c r="E94" s="259">
        <v>528</v>
      </c>
      <c r="F94" s="259">
        <v>566</v>
      </c>
      <c r="G94" s="259">
        <v>678</v>
      </c>
      <c r="H94" s="259">
        <v>784</v>
      </c>
      <c r="I94" s="259">
        <v>875</v>
      </c>
      <c r="J94" s="259">
        <v>965</v>
      </c>
      <c r="K94" s="261">
        <v>610</v>
      </c>
      <c r="L94" s="261">
        <v>747</v>
      </c>
      <c r="M94" s="261">
        <v>890</v>
      </c>
      <c r="N94" s="261">
        <v>1077</v>
      </c>
      <c r="O94" s="261">
        <v>1181</v>
      </c>
      <c r="P94" s="261">
        <v>1285</v>
      </c>
    </row>
    <row r="95" spans="1:16">
      <c r="A95" t="s">
        <v>157</v>
      </c>
      <c r="B95" t="s">
        <v>554</v>
      </c>
      <c r="C95" t="s">
        <v>157</v>
      </c>
      <c r="E95" s="259">
        <v>521</v>
      </c>
      <c r="F95" s="259">
        <v>524</v>
      </c>
      <c r="G95" s="259">
        <v>687</v>
      </c>
      <c r="H95" s="259">
        <v>794</v>
      </c>
      <c r="I95" s="259">
        <v>886</v>
      </c>
      <c r="J95" s="259">
        <v>978</v>
      </c>
      <c r="K95" s="261">
        <v>521</v>
      </c>
      <c r="L95" s="261">
        <v>524</v>
      </c>
      <c r="M95" s="261">
        <v>697</v>
      </c>
      <c r="N95" s="261">
        <v>946</v>
      </c>
      <c r="O95" s="261">
        <v>949</v>
      </c>
      <c r="P95" s="261">
        <v>1091</v>
      </c>
    </row>
    <row r="96" spans="1:16">
      <c r="A96" s="144" t="s">
        <v>81</v>
      </c>
      <c r="B96" s="144" t="s">
        <v>556</v>
      </c>
      <c r="C96" s="144" t="s">
        <v>81</v>
      </c>
      <c r="E96" s="259">
        <v>585</v>
      </c>
      <c r="F96" s="259">
        <v>626</v>
      </c>
      <c r="G96" s="259">
        <v>752</v>
      </c>
      <c r="H96" s="259">
        <v>868</v>
      </c>
      <c r="I96" s="259">
        <v>968</v>
      </c>
      <c r="J96" s="259">
        <v>1069</v>
      </c>
      <c r="K96" s="261">
        <v>649</v>
      </c>
      <c r="L96" s="261">
        <v>801</v>
      </c>
      <c r="M96" s="261">
        <v>1001</v>
      </c>
      <c r="N96" s="261">
        <v>1147</v>
      </c>
      <c r="O96" s="261">
        <v>1260</v>
      </c>
      <c r="P96" s="261">
        <v>1371</v>
      </c>
    </row>
    <row r="97" spans="1:16">
      <c r="A97" t="s">
        <v>158</v>
      </c>
      <c r="B97" t="s">
        <v>559</v>
      </c>
      <c r="C97" t="s">
        <v>158</v>
      </c>
      <c r="E97" s="259">
        <v>445</v>
      </c>
      <c r="F97" s="259">
        <v>530</v>
      </c>
      <c r="G97" s="259">
        <v>636</v>
      </c>
      <c r="H97" s="259">
        <v>735</v>
      </c>
      <c r="I97" s="259">
        <v>820</v>
      </c>
      <c r="J97" s="259">
        <v>904</v>
      </c>
      <c r="K97" s="261">
        <v>445</v>
      </c>
      <c r="L97" s="261">
        <v>582</v>
      </c>
      <c r="M97" s="261">
        <v>697</v>
      </c>
      <c r="N97" s="261">
        <v>974</v>
      </c>
      <c r="O97" s="261">
        <v>1066</v>
      </c>
      <c r="P97" s="261">
        <v>1158</v>
      </c>
    </row>
    <row r="98" spans="1:16">
      <c r="A98" t="s">
        <v>159</v>
      </c>
      <c r="B98" t="s">
        <v>562</v>
      </c>
      <c r="C98" t="s">
        <v>159</v>
      </c>
      <c r="E98" s="259">
        <v>495</v>
      </c>
      <c r="F98" s="259">
        <v>530</v>
      </c>
      <c r="G98" s="259">
        <v>636</v>
      </c>
      <c r="H98" s="259">
        <v>735</v>
      </c>
      <c r="I98" s="259">
        <v>820</v>
      </c>
      <c r="J98" s="259">
        <v>904</v>
      </c>
      <c r="K98" s="261">
        <v>527</v>
      </c>
      <c r="L98" s="261">
        <v>581</v>
      </c>
      <c r="M98" s="261">
        <v>697</v>
      </c>
      <c r="N98" s="261">
        <v>974</v>
      </c>
      <c r="O98" s="261">
        <v>1066</v>
      </c>
      <c r="P98" s="261">
        <v>1158</v>
      </c>
    </row>
    <row r="99" spans="1:16">
      <c r="A99" t="s">
        <v>160</v>
      </c>
      <c r="B99" t="s">
        <v>565</v>
      </c>
      <c r="C99" t="s">
        <v>160</v>
      </c>
      <c r="E99" s="259">
        <v>522</v>
      </c>
      <c r="F99" s="259">
        <v>550</v>
      </c>
      <c r="G99" s="259">
        <v>671</v>
      </c>
      <c r="H99" s="259">
        <v>775</v>
      </c>
      <c r="I99" s="259">
        <v>865</v>
      </c>
      <c r="J99" s="259">
        <v>954</v>
      </c>
      <c r="K99" s="261">
        <v>546</v>
      </c>
      <c r="L99" s="261">
        <v>550</v>
      </c>
      <c r="M99" s="261">
        <v>731</v>
      </c>
      <c r="N99" s="261">
        <v>970</v>
      </c>
      <c r="O99" s="261">
        <v>1066</v>
      </c>
      <c r="P99" s="261">
        <v>1158</v>
      </c>
    </row>
    <row r="100" spans="1:16">
      <c r="A100" t="s">
        <v>161</v>
      </c>
      <c r="B100" t="s">
        <v>568</v>
      </c>
      <c r="C100" t="s">
        <v>161</v>
      </c>
      <c r="E100" s="259">
        <v>535</v>
      </c>
      <c r="F100" s="259">
        <v>551</v>
      </c>
      <c r="G100" s="259">
        <v>687</v>
      </c>
      <c r="H100" s="259">
        <v>794</v>
      </c>
      <c r="I100" s="259">
        <v>886</v>
      </c>
      <c r="J100" s="259">
        <v>978</v>
      </c>
      <c r="K100" s="261">
        <v>547</v>
      </c>
      <c r="L100" s="261">
        <v>551</v>
      </c>
      <c r="M100" s="261">
        <v>724</v>
      </c>
      <c r="N100" s="261">
        <v>908</v>
      </c>
      <c r="O100" s="261">
        <v>1132</v>
      </c>
      <c r="P100" s="261">
        <v>1285</v>
      </c>
    </row>
    <row r="101" spans="1:16">
      <c r="A101" t="s">
        <v>162</v>
      </c>
      <c r="B101" t="s">
        <v>571</v>
      </c>
      <c r="C101" t="s">
        <v>162</v>
      </c>
      <c r="E101" s="259">
        <v>495</v>
      </c>
      <c r="F101" s="259">
        <v>526</v>
      </c>
      <c r="G101" s="259">
        <v>636</v>
      </c>
      <c r="H101" s="259">
        <v>735</v>
      </c>
      <c r="I101" s="259">
        <v>820</v>
      </c>
      <c r="J101" s="259">
        <v>904</v>
      </c>
      <c r="K101" s="261">
        <v>522</v>
      </c>
      <c r="L101" s="261">
        <v>526</v>
      </c>
      <c r="M101" s="261">
        <v>699</v>
      </c>
      <c r="N101" s="261">
        <v>927</v>
      </c>
      <c r="O101" s="261">
        <v>1066</v>
      </c>
      <c r="P101" s="261">
        <v>1158</v>
      </c>
    </row>
    <row r="102" spans="1:16">
      <c r="A102" s="144" t="s">
        <v>30</v>
      </c>
      <c r="B102" s="144" t="s">
        <v>574</v>
      </c>
      <c r="C102" s="144" t="s">
        <v>30</v>
      </c>
      <c r="E102" s="259">
        <v>541</v>
      </c>
      <c r="F102" s="259">
        <v>580</v>
      </c>
      <c r="G102" s="259">
        <v>696</v>
      </c>
      <c r="H102" s="259">
        <v>803</v>
      </c>
      <c r="I102" s="259">
        <v>896</v>
      </c>
      <c r="J102" s="259">
        <v>989</v>
      </c>
      <c r="K102" s="261">
        <v>575</v>
      </c>
      <c r="L102" s="261">
        <v>699</v>
      </c>
      <c r="M102" s="261">
        <v>856</v>
      </c>
      <c r="N102" s="261">
        <v>1010</v>
      </c>
      <c r="O102" s="261">
        <v>1108</v>
      </c>
      <c r="P102" s="261">
        <v>1203</v>
      </c>
    </row>
    <row r="103" spans="1:16">
      <c r="A103" s="144" t="s">
        <v>55</v>
      </c>
      <c r="B103" s="144" t="s">
        <v>576</v>
      </c>
      <c r="C103" s="144" t="s">
        <v>55</v>
      </c>
      <c r="E103" s="259">
        <v>656</v>
      </c>
      <c r="F103" s="259">
        <v>703</v>
      </c>
      <c r="G103" s="259">
        <v>843</v>
      </c>
      <c r="H103" s="259">
        <v>973</v>
      </c>
      <c r="I103" s="259">
        <v>1086</v>
      </c>
      <c r="J103" s="259">
        <v>1198</v>
      </c>
      <c r="K103" s="261">
        <v>772</v>
      </c>
      <c r="L103" s="261">
        <v>871</v>
      </c>
      <c r="M103" s="261">
        <v>1066</v>
      </c>
      <c r="N103" s="261">
        <v>1304</v>
      </c>
      <c r="O103" s="261">
        <v>1435</v>
      </c>
      <c r="P103" s="261">
        <v>1565</v>
      </c>
    </row>
    <row r="104" spans="1:16">
      <c r="A104" t="s">
        <v>163</v>
      </c>
      <c r="B104" t="s">
        <v>579</v>
      </c>
      <c r="C104" t="s">
        <v>163</v>
      </c>
      <c r="E104" s="259">
        <v>500</v>
      </c>
      <c r="F104" s="259">
        <v>535</v>
      </c>
      <c r="G104" s="259">
        <v>642</v>
      </c>
      <c r="H104" s="259">
        <v>742</v>
      </c>
      <c r="I104" s="259">
        <v>828</v>
      </c>
      <c r="J104" s="259">
        <v>914</v>
      </c>
      <c r="K104" s="261">
        <v>569</v>
      </c>
      <c r="L104" s="261">
        <v>653</v>
      </c>
      <c r="M104" s="261">
        <v>753</v>
      </c>
      <c r="N104" s="261">
        <v>961</v>
      </c>
      <c r="O104" s="261">
        <v>1053</v>
      </c>
      <c r="P104" s="261">
        <v>1142</v>
      </c>
    </row>
    <row r="105" spans="1:16">
      <c r="A105" t="s">
        <v>164</v>
      </c>
      <c r="B105" t="s">
        <v>582</v>
      </c>
      <c r="C105" t="s">
        <v>164</v>
      </c>
      <c r="E105" s="259">
        <v>612</v>
      </c>
      <c r="F105" s="259">
        <v>704</v>
      </c>
      <c r="G105" s="259">
        <v>809</v>
      </c>
      <c r="H105" s="259">
        <v>1027</v>
      </c>
      <c r="I105" s="259">
        <v>1146</v>
      </c>
      <c r="J105" s="259">
        <v>1264</v>
      </c>
      <c r="K105" s="261">
        <v>612</v>
      </c>
      <c r="L105" s="261">
        <v>704</v>
      </c>
      <c r="M105" s="261">
        <v>809</v>
      </c>
      <c r="N105" s="261">
        <v>1138</v>
      </c>
      <c r="O105" s="261">
        <v>1265</v>
      </c>
      <c r="P105" s="261">
        <v>1455</v>
      </c>
    </row>
    <row r="106" spans="1:16">
      <c r="A106" t="s">
        <v>165</v>
      </c>
      <c r="B106" t="s">
        <v>585</v>
      </c>
      <c r="C106" t="s">
        <v>165</v>
      </c>
      <c r="E106" s="259">
        <v>495</v>
      </c>
      <c r="F106" s="259">
        <v>530</v>
      </c>
      <c r="G106" s="259">
        <v>636</v>
      </c>
      <c r="H106" s="259">
        <v>735</v>
      </c>
      <c r="I106" s="259">
        <v>820</v>
      </c>
      <c r="J106" s="259">
        <v>904</v>
      </c>
      <c r="K106" s="261">
        <v>527</v>
      </c>
      <c r="L106" s="261">
        <v>607</v>
      </c>
      <c r="M106" s="261">
        <v>697</v>
      </c>
      <c r="N106" s="261">
        <v>874</v>
      </c>
      <c r="O106" s="261">
        <v>1023</v>
      </c>
      <c r="P106" s="261">
        <v>1109</v>
      </c>
    </row>
    <row r="107" spans="1:16">
      <c r="A107" s="144" t="s">
        <v>27</v>
      </c>
      <c r="B107" s="144" t="s">
        <v>587</v>
      </c>
      <c r="C107" s="144" t="s">
        <v>27</v>
      </c>
      <c r="E107" s="259">
        <v>752</v>
      </c>
      <c r="F107" s="259">
        <v>806</v>
      </c>
      <c r="G107" s="259">
        <v>967</v>
      </c>
      <c r="H107" s="259">
        <v>1118</v>
      </c>
      <c r="I107" s="259">
        <v>1247</v>
      </c>
      <c r="J107" s="259">
        <v>1376</v>
      </c>
      <c r="K107" s="261">
        <v>860</v>
      </c>
      <c r="L107" s="261">
        <v>1023</v>
      </c>
      <c r="M107" s="261">
        <v>1251</v>
      </c>
      <c r="N107" s="261">
        <v>1481</v>
      </c>
      <c r="O107" s="261">
        <v>1633</v>
      </c>
      <c r="P107" s="261">
        <v>1782</v>
      </c>
    </row>
    <row r="108" spans="1:16">
      <c r="A108" t="s">
        <v>166</v>
      </c>
      <c r="B108" t="s">
        <v>590</v>
      </c>
      <c r="C108" t="s">
        <v>166</v>
      </c>
      <c r="E108" s="259">
        <v>527</v>
      </c>
      <c r="F108" s="259">
        <v>607</v>
      </c>
      <c r="G108" s="259">
        <v>697</v>
      </c>
      <c r="H108" s="259">
        <v>910</v>
      </c>
      <c r="I108" s="259">
        <v>1015</v>
      </c>
      <c r="J108" s="259">
        <v>1120</v>
      </c>
      <c r="K108" s="261">
        <v>527</v>
      </c>
      <c r="L108" s="261">
        <v>607</v>
      </c>
      <c r="M108" s="261">
        <v>697</v>
      </c>
      <c r="N108" s="261">
        <v>1014</v>
      </c>
      <c r="O108" s="261">
        <v>1228</v>
      </c>
      <c r="P108" s="261">
        <v>1412</v>
      </c>
    </row>
    <row r="109" spans="1:16">
      <c r="A109" t="s">
        <v>167</v>
      </c>
      <c r="B109" t="s">
        <v>593</v>
      </c>
      <c r="C109" t="s">
        <v>167</v>
      </c>
      <c r="E109" s="259">
        <v>522</v>
      </c>
      <c r="F109" s="259">
        <v>559</v>
      </c>
      <c r="G109" s="259">
        <v>671</v>
      </c>
      <c r="H109" s="259">
        <v>775</v>
      </c>
      <c r="I109" s="259">
        <v>865</v>
      </c>
      <c r="J109" s="259">
        <v>954</v>
      </c>
      <c r="K109" s="261">
        <v>574</v>
      </c>
      <c r="L109" s="261">
        <v>624</v>
      </c>
      <c r="M109" s="261">
        <v>784</v>
      </c>
      <c r="N109" s="261">
        <v>982</v>
      </c>
      <c r="O109" s="261">
        <v>1075</v>
      </c>
      <c r="P109" s="261">
        <v>1168</v>
      </c>
    </row>
    <row r="110" spans="1:16">
      <c r="A110" s="144" t="s">
        <v>70</v>
      </c>
      <c r="B110" s="144" t="s">
        <v>596</v>
      </c>
      <c r="C110" s="144" t="s">
        <v>70</v>
      </c>
      <c r="E110" s="259">
        <v>495</v>
      </c>
      <c r="F110" s="259">
        <v>530</v>
      </c>
      <c r="G110" s="259">
        <v>636</v>
      </c>
      <c r="H110" s="259">
        <v>735</v>
      </c>
      <c r="I110" s="259">
        <v>820</v>
      </c>
      <c r="J110" s="259">
        <v>904</v>
      </c>
      <c r="K110" s="261">
        <v>580</v>
      </c>
      <c r="L110" s="261">
        <v>584</v>
      </c>
      <c r="M110" s="261">
        <v>758</v>
      </c>
      <c r="N110" s="261">
        <v>956</v>
      </c>
      <c r="O110" s="261">
        <v>1066</v>
      </c>
      <c r="P110" s="261">
        <v>1158</v>
      </c>
    </row>
    <row r="111" spans="1:16">
      <c r="A111" t="s">
        <v>168</v>
      </c>
      <c r="B111" t="s">
        <v>599</v>
      </c>
      <c r="C111" t="s">
        <v>168</v>
      </c>
      <c r="E111" s="259">
        <v>469</v>
      </c>
      <c r="F111" s="259">
        <v>530</v>
      </c>
      <c r="G111" s="259">
        <v>636</v>
      </c>
      <c r="H111" s="259">
        <v>735</v>
      </c>
      <c r="I111" s="259">
        <v>820</v>
      </c>
      <c r="J111" s="259">
        <v>904</v>
      </c>
      <c r="K111" s="261">
        <v>469</v>
      </c>
      <c r="L111" s="261">
        <v>559</v>
      </c>
      <c r="M111" s="261">
        <v>736</v>
      </c>
      <c r="N111" s="261">
        <v>923</v>
      </c>
      <c r="O111" s="261">
        <v>1034</v>
      </c>
      <c r="P111" s="261">
        <v>1125</v>
      </c>
    </row>
    <row r="112" spans="1:16">
      <c r="A112" t="s">
        <v>169</v>
      </c>
      <c r="B112" t="s">
        <v>602</v>
      </c>
      <c r="C112" t="s">
        <v>169</v>
      </c>
      <c r="E112" s="259">
        <v>551</v>
      </c>
      <c r="F112" s="259">
        <v>590</v>
      </c>
      <c r="G112" s="259">
        <v>708</v>
      </c>
      <c r="H112" s="259">
        <v>818</v>
      </c>
      <c r="I112" s="259">
        <v>912</v>
      </c>
      <c r="J112" s="259">
        <v>1006</v>
      </c>
      <c r="K112" s="261">
        <v>595</v>
      </c>
      <c r="L112" s="261">
        <v>598</v>
      </c>
      <c r="M112" s="261">
        <v>796</v>
      </c>
      <c r="N112" s="261">
        <v>998</v>
      </c>
      <c r="O112" s="261">
        <v>1204</v>
      </c>
      <c r="P112" s="261">
        <v>1309</v>
      </c>
    </row>
    <row r="113" spans="1:16">
      <c r="A113" t="s">
        <v>170</v>
      </c>
      <c r="B113" t="s">
        <v>605</v>
      </c>
      <c r="C113" t="s">
        <v>170</v>
      </c>
      <c r="E113" s="259">
        <v>615</v>
      </c>
      <c r="F113" s="259">
        <v>658</v>
      </c>
      <c r="G113" s="259">
        <v>790</v>
      </c>
      <c r="H113" s="259">
        <v>913</v>
      </c>
      <c r="I113" s="259">
        <v>1018</v>
      </c>
      <c r="J113" s="259">
        <v>1123</v>
      </c>
      <c r="K113" s="261">
        <v>642</v>
      </c>
      <c r="L113" s="261">
        <v>758</v>
      </c>
      <c r="M113" s="261">
        <v>936</v>
      </c>
      <c r="N113" s="261">
        <v>1174</v>
      </c>
      <c r="O113" s="261">
        <v>1290</v>
      </c>
      <c r="P113" s="261">
        <v>1405</v>
      </c>
    </row>
    <row r="114" spans="1:16">
      <c r="A114" t="s">
        <v>171</v>
      </c>
      <c r="B114" t="s">
        <v>608</v>
      </c>
      <c r="C114" t="s">
        <v>171</v>
      </c>
      <c r="E114" s="259">
        <v>495</v>
      </c>
      <c r="F114" s="259">
        <v>530</v>
      </c>
      <c r="G114" s="259">
        <v>636</v>
      </c>
      <c r="H114" s="259">
        <v>735</v>
      </c>
      <c r="I114" s="259">
        <v>820</v>
      </c>
      <c r="J114" s="259">
        <v>904</v>
      </c>
      <c r="K114" s="261">
        <v>587</v>
      </c>
      <c r="L114" s="261">
        <v>595</v>
      </c>
      <c r="M114" s="261">
        <v>777</v>
      </c>
      <c r="N114" s="261">
        <v>966</v>
      </c>
      <c r="O114" s="261">
        <v>1059</v>
      </c>
      <c r="P114" s="261">
        <v>1149</v>
      </c>
    </row>
    <row r="115" spans="1:16">
      <c r="A115" t="s">
        <v>172</v>
      </c>
      <c r="B115" t="s">
        <v>611</v>
      </c>
      <c r="C115" t="s">
        <v>172</v>
      </c>
      <c r="E115" s="259">
        <v>462</v>
      </c>
      <c r="F115" s="259">
        <v>530</v>
      </c>
      <c r="G115" s="259">
        <v>636</v>
      </c>
      <c r="H115" s="259">
        <v>735</v>
      </c>
      <c r="I115" s="259">
        <v>820</v>
      </c>
      <c r="J115" s="259">
        <v>904</v>
      </c>
      <c r="K115" s="261">
        <v>462</v>
      </c>
      <c r="L115" s="261">
        <v>545</v>
      </c>
      <c r="M115" s="261">
        <v>725</v>
      </c>
      <c r="N115" s="261">
        <v>909</v>
      </c>
      <c r="O115" s="261">
        <v>994</v>
      </c>
      <c r="P115" s="261">
        <v>1143</v>
      </c>
    </row>
    <row r="116" spans="1:16">
      <c r="A116" t="s">
        <v>174</v>
      </c>
      <c r="B116" t="s">
        <v>614</v>
      </c>
      <c r="C116" t="s">
        <v>174</v>
      </c>
      <c r="E116" s="259">
        <v>551</v>
      </c>
      <c r="F116" s="259">
        <v>590</v>
      </c>
      <c r="G116" s="259">
        <v>708</v>
      </c>
      <c r="H116" s="259">
        <v>819</v>
      </c>
      <c r="I116" s="259">
        <v>913</v>
      </c>
      <c r="J116" s="259">
        <v>1008</v>
      </c>
      <c r="K116" s="261">
        <v>642</v>
      </c>
      <c r="L116" s="261">
        <v>645</v>
      </c>
      <c r="M116" s="261">
        <v>849</v>
      </c>
      <c r="N116" s="261">
        <v>1064</v>
      </c>
      <c r="O116" s="261">
        <v>1184</v>
      </c>
      <c r="P116" s="261">
        <v>1288</v>
      </c>
    </row>
    <row r="117" spans="1:16">
      <c r="A117" t="s">
        <v>175</v>
      </c>
      <c r="B117" t="s">
        <v>617</v>
      </c>
      <c r="C117" t="s">
        <v>175</v>
      </c>
      <c r="E117" s="259">
        <v>495</v>
      </c>
      <c r="F117" s="259">
        <v>530</v>
      </c>
      <c r="G117" s="259">
        <v>636</v>
      </c>
      <c r="H117" s="259">
        <v>735</v>
      </c>
      <c r="I117" s="259">
        <v>820</v>
      </c>
      <c r="J117" s="259">
        <v>904</v>
      </c>
      <c r="K117" s="261">
        <v>529</v>
      </c>
      <c r="L117" s="261">
        <v>681</v>
      </c>
      <c r="M117" s="261">
        <v>830</v>
      </c>
      <c r="N117" s="261">
        <v>974</v>
      </c>
      <c r="O117" s="261">
        <v>1066</v>
      </c>
      <c r="P117" s="261">
        <v>1158</v>
      </c>
    </row>
    <row r="118" spans="1:16">
      <c r="A118" s="144" t="s">
        <v>45</v>
      </c>
      <c r="B118" s="144" t="s">
        <v>619</v>
      </c>
      <c r="C118" s="144" t="s">
        <v>45</v>
      </c>
      <c r="E118" s="259">
        <v>676</v>
      </c>
      <c r="F118" s="259">
        <v>724</v>
      </c>
      <c r="G118" s="259">
        <v>868</v>
      </c>
      <c r="H118" s="259">
        <v>1003</v>
      </c>
      <c r="I118" s="259">
        <v>1120</v>
      </c>
      <c r="J118" s="259">
        <v>1236</v>
      </c>
      <c r="K118" s="261">
        <v>730</v>
      </c>
      <c r="L118" s="261">
        <v>878</v>
      </c>
      <c r="M118" s="261">
        <v>1077</v>
      </c>
      <c r="N118" s="261">
        <v>1330</v>
      </c>
      <c r="O118" s="261">
        <v>1464</v>
      </c>
      <c r="P118" s="261">
        <v>1597</v>
      </c>
    </row>
    <row r="119" spans="1:16">
      <c r="A119" t="s">
        <v>176</v>
      </c>
      <c r="B119" t="s">
        <v>622</v>
      </c>
      <c r="C119" t="s">
        <v>176</v>
      </c>
      <c r="E119" s="259">
        <v>543</v>
      </c>
      <c r="F119" s="259">
        <v>580</v>
      </c>
      <c r="G119" s="259">
        <v>698</v>
      </c>
      <c r="H119" s="259">
        <v>807</v>
      </c>
      <c r="I119" s="259">
        <v>901</v>
      </c>
      <c r="J119" s="259">
        <v>994</v>
      </c>
      <c r="K119" s="261">
        <v>576</v>
      </c>
      <c r="L119" s="261">
        <v>580</v>
      </c>
      <c r="M119" s="261">
        <v>771</v>
      </c>
      <c r="N119" s="261">
        <v>977</v>
      </c>
      <c r="O119" s="261">
        <v>1114</v>
      </c>
      <c r="P119" s="261">
        <v>1210</v>
      </c>
    </row>
    <row r="120" spans="1:16">
      <c r="A120" s="144" t="s">
        <v>75</v>
      </c>
      <c r="B120" s="144" t="s">
        <v>625</v>
      </c>
      <c r="C120" s="144" t="s">
        <v>75</v>
      </c>
      <c r="E120" s="259">
        <v>567</v>
      </c>
      <c r="F120" s="259">
        <v>608</v>
      </c>
      <c r="G120" s="259">
        <v>730</v>
      </c>
      <c r="H120" s="259">
        <v>842</v>
      </c>
      <c r="I120" s="259">
        <v>940</v>
      </c>
      <c r="J120" s="259">
        <v>1037</v>
      </c>
      <c r="K120" s="261">
        <v>574</v>
      </c>
      <c r="L120" s="261">
        <v>695</v>
      </c>
      <c r="M120" s="261">
        <v>900</v>
      </c>
      <c r="N120" s="261">
        <v>1092</v>
      </c>
      <c r="O120" s="261">
        <v>1199</v>
      </c>
      <c r="P120" s="261">
        <v>1304</v>
      </c>
    </row>
    <row r="121" spans="1:16">
      <c r="A121" t="s">
        <v>177</v>
      </c>
      <c r="B121" t="s">
        <v>628</v>
      </c>
      <c r="C121" t="s">
        <v>177</v>
      </c>
      <c r="E121" s="259">
        <v>562</v>
      </c>
      <c r="F121" s="259">
        <v>602</v>
      </c>
      <c r="G121" s="259">
        <v>722</v>
      </c>
      <c r="H121" s="259">
        <v>835</v>
      </c>
      <c r="I121" s="259">
        <v>931</v>
      </c>
      <c r="J121" s="259">
        <v>1028</v>
      </c>
      <c r="K121" s="261">
        <v>674</v>
      </c>
      <c r="L121" s="261">
        <v>707</v>
      </c>
      <c r="M121" s="261">
        <v>891</v>
      </c>
      <c r="N121" s="261">
        <v>1117</v>
      </c>
      <c r="O121" s="261">
        <v>1214</v>
      </c>
      <c r="P121" s="261">
        <v>1346</v>
      </c>
    </row>
    <row r="122" spans="1:16">
      <c r="A122" t="s">
        <v>178</v>
      </c>
      <c r="B122" t="s">
        <v>631</v>
      </c>
      <c r="C122" t="s">
        <v>178</v>
      </c>
      <c r="E122" s="259">
        <v>615</v>
      </c>
      <c r="F122" s="259">
        <v>654</v>
      </c>
      <c r="G122" s="259">
        <v>803</v>
      </c>
      <c r="H122" s="259">
        <v>928</v>
      </c>
      <c r="I122" s="259">
        <v>1036</v>
      </c>
      <c r="J122" s="259">
        <v>1143</v>
      </c>
      <c r="K122" s="261">
        <v>615</v>
      </c>
      <c r="L122" s="261">
        <v>654</v>
      </c>
      <c r="M122" s="261">
        <v>813</v>
      </c>
      <c r="N122" s="261">
        <v>1160</v>
      </c>
      <c r="O122" s="261">
        <v>1185</v>
      </c>
      <c r="P122" s="261">
        <v>1363</v>
      </c>
    </row>
    <row r="123" spans="1:16">
      <c r="A123" t="s">
        <v>179</v>
      </c>
      <c r="B123" t="s">
        <v>634</v>
      </c>
      <c r="C123" t="s">
        <v>179</v>
      </c>
      <c r="E123" s="259">
        <v>510</v>
      </c>
      <c r="F123" s="259">
        <v>546</v>
      </c>
      <c r="G123" s="259">
        <v>655</v>
      </c>
      <c r="H123" s="259">
        <v>756</v>
      </c>
      <c r="I123" s="259">
        <v>845</v>
      </c>
      <c r="J123" s="259">
        <v>931</v>
      </c>
      <c r="K123" s="261">
        <v>596</v>
      </c>
      <c r="L123" s="261">
        <v>600</v>
      </c>
      <c r="M123" s="261">
        <v>798</v>
      </c>
      <c r="N123" s="261">
        <v>974</v>
      </c>
      <c r="O123" s="261">
        <v>1066</v>
      </c>
      <c r="P123" s="261">
        <v>1158</v>
      </c>
    </row>
    <row r="124" spans="1:16">
      <c r="A124" t="s">
        <v>180</v>
      </c>
      <c r="B124" t="s">
        <v>637</v>
      </c>
      <c r="C124" t="s">
        <v>180</v>
      </c>
      <c r="E124" s="259">
        <v>566</v>
      </c>
      <c r="F124" s="259">
        <v>606</v>
      </c>
      <c r="G124" s="259">
        <v>728</v>
      </c>
      <c r="H124" s="259">
        <v>841</v>
      </c>
      <c r="I124" s="259">
        <v>938</v>
      </c>
      <c r="J124" s="259">
        <v>1036</v>
      </c>
      <c r="K124" s="261">
        <v>716</v>
      </c>
      <c r="L124" s="261">
        <v>769</v>
      </c>
      <c r="M124" s="261">
        <v>924</v>
      </c>
      <c r="N124" s="261">
        <v>1060</v>
      </c>
      <c r="O124" s="261">
        <v>1163</v>
      </c>
      <c r="P124" s="261">
        <v>1264</v>
      </c>
    </row>
    <row r="125" spans="1:16">
      <c r="A125" s="144" t="s">
        <v>31</v>
      </c>
      <c r="B125" s="144" t="s">
        <v>639</v>
      </c>
      <c r="C125" s="144" t="s">
        <v>31</v>
      </c>
      <c r="E125" s="259">
        <v>541</v>
      </c>
      <c r="F125" s="259">
        <v>580</v>
      </c>
      <c r="G125" s="259">
        <v>696</v>
      </c>
      <c r="H125" s="259">
        <v>803</v>
      </c>
      <c r="I125" s="259">
        <v>896</v>
      </c>
      <c r="J125" s="259">
        <v>989</v>
      </c>
      <c r="K125" s="261">
        <v>575</v>
      </c>
      <c r="L125" s="261">
        <v>699</v>
      </c>
      <c r="M125" s="261">
        <v>856</v>
      </c>
      <c r="N125" s="261">
        <v>1010</v>
      </c>
      <c r="O125" s="261">
        <v>1108</v>
      </c>
      <c r="P125" s="261">
        <v>1203</v>
      </c>
    </row>
    <row r="126" spans="1:16">
      <c r="A126" t="s">
        <v>181</v>
      </c>
      <c r="B126" t="s">
        <v>642</v>
      </c>
      <c r="C126" t="s">
        <v>181</v>
      </c>
      <c r="E126" s="259">
        <v>495</v>
      </c>
      <c r="F126" s="259">
        <v>530</v>
      </c>
      <c r="G126" s="259">
        <v>636</v>
      </c>
      <c r="H126" s="259">
        <v>735</v>
      </c>
      <c r="I126" s="259">
        <v>820</v>
      </c>
      <c r="J126" s="259">
        <v>904</v>
      </c>
      <c r="K126" s="261">
        <v>527</v>
      </c>
      <c r="L126" s="261">
        <v>583</v>
      </c>
      <c r="M126" s="261">
        <v>697</v>
      </c>
      <c r="N126" s="261">
        <v>974</v>
      </c>
      <c r="O126" s="261">
        <v>1066</v>
      </c>
      <c r="P126" s="261">
        <v>1158</v>
      </c>
    </row>
    <row r="127" spans="1:16">
      <c r="A127" t="s">
        <v>182</v>
      </c>
      <c r="B127" t="s">
        <v>645</v>
      </c>
      <c r="C127" t="s">
        <v>182</v>
      </c>
      <c r="E127" s="259">
        <v>495</v>
      </c>
      <c r="F127" s="259">
        <v>530</v>
      </c>
      <c r="G127" s="259">
        <v>636</v>
      </c>
      <c r="H127" s="259">
        <v>735</v>
      </c>
      <c r="I127" s="259">
        <v>820</v>
      </c>
      <c r="J127" s="259">
        <v>904</v>
      </c>
      <c r="K127" s="261">
        <v>619</v>
      </c>
      <c r="L127" s="261">
        <v>623</v>
      </c>
      <c r="M127" s="261">
        <v>829</v>
      </c>
      <c r="N127" s="261">
        <v>974</v>
      </c>
      <c r="O127" s="261">
        <v>1066</v>
      </c>
      <c r="P127" s="261">
        <v>1158</v>
      </c>
    </row>
    <row r="128" spans="1:16">
      <c r="A128" s="144" t="s">
        <v>46</v>
      </c>
      <c r="B128" s="144" t="s">
        <v>648</v>
      </c>
      <c r="C128" s="144" t="s">
        <v>46</v>
      </c>
      <c r="E128" s="259">
        <v>658</v>
      </c>
      <c r="F128" s="259">
        <v>705</v>
      </c>
      <c r="G128" s="259">
        <v>846</v>
      </c>
      <c r="H128" s="259">
        <v>978</v>
      </c>
      <c r="I128" s="259">
        <v>1091</v>
      </c>
      <c r="J128" s="259">
        <v>1203</v>
      </c>
      <c r="K128" s="261">
        <v>736</v>
      </c>
      <c r="L128" s="261">
        <v>838</v>
      </c>
      <c r="M128" s="261">
        <v>1054</v>
      </c>
      <c r="N128" s="261">
        <v>1287</v>
      </c>
      <c r="O128" s="261">
        <v>1416</v>
      </c>
      <c r="P128" s="261">
        <v>1544</v>
      </c>
    </row>
    <row r="129" spans="1:16">
      <c r="A129" s="144" t="s">
        <v>18</v>
      </c>
      <c r="B129" s="144" t="s">
        <v>650</v>
      </c>
      <c r="C129" s="144" t="s">
        <v>18</v>
      </c>
      <c r="E129" s="259">
        <v>547</v>
      </c>
      <c r="F129" s="259">
        <v>586</v>
      </c>
      <c r="G129" s="259">
        <v>703</v>
      </c>
      <c r="H129" s="259">
        <v>812</v>
      </c>
      <c r="I129" s="259">
        <v>906</v>
      </c>
      <c r="J129" s="259">
        <v>1000</v>
      </c>
      <c r="K129" s="261">
        <v>565</v>
      </c>
      <c r="L129" s="261">
        <v>605</v>
      </c>
      <c r="M129" s="261">
        <v>805</v>
      </c>
      <c r="N129" s="261">
        <v>1018</v>
      </c>
      <c r="O129" s="261">
        <v>1123</v>
      </c>
      <c r="P129" s="261">
        <v>1220</v>
      </c>
    </row>
    <row r="130" spans="1:16">
      <c r="A130" t="s">
        <v>183</v>
      </c>
      <c r="B130" t="s">
        <v>653</v>
      </c>
      <c r="C130" t="s">
        <v>183</v>
      </c>
      <c r="E130" s="259">
        <v>501</v>
      </c>
      <c r="F130" s="259">
        <v>537</v>
      </c>
      <c r="G130" s="259">
        <v>686</v>
      </c>
      <c r="H130" s="259">
        <v>791</v>
      </c>
      <c r="I130" s="259">
        <v>883</v>
      </c>
      <c r="J130" s="259">
        <v>975</v>
      </c>
      <c r="K130" s="261">
        <v>501</v>
      </c>
      <c r="L130" s="261">
        <v>537</v>
      </c>
      <c r="M130" s="261">
        <v>714</v>
      </c>
      <c r="N130" s="261">
        <v>939</v>
      </c>
      <c r="O130" s="261">
        <v>1030</v>
      </c>
      <c r="P130" s="261">
        <v>1185</v>
      </c>
    </row>
    <row r="131" spans="1:16">
      <c r="A131" s="144" t="s">
        <v>47</v>
      </c>
      <c r="B131" s="144" t="s">
        <v>655</v>
      </c>
      <c r="C131" s="144" t="s">
        <v>47</v>
      </c>
      <c r="E131" s="259">
        <v>676</v>
      </c>
      <c r="F131" s="259">
        <v>724</v>
      </c>
      <c r="G131" s="259">
        <v>868</v>
      </c>
      <c r="H131" s="259">
        <v>1003</v>
      </c>
      <c r="I131" s="259">
        <v>1120</v>
      </c>
      <c r="J131" s="259">
        <v>1236</v>
      </c>
      <c r="K131" s="261">
        <v>730</v>
      </c>
      <c r="L131" s="261">
        <v>878</v>
      </c>
      <c r="M131" s="261">
        <v>1077</v>
      </c>
      <c r="N131" s="261">
        <v>1330</v>
      </c>
      <c r="O131" s="261">
        <v>1464</v>
      </c>
      <c r="P131" s="261">
        <v>1597</v>
      </c>
    </row>
    <row r="132" spans="1:16">
      <c r="A132" s="144" t="s">
        <v>184</v>
      </c>
      <c r="B132" s="144" t="s">
        <v>658</v>
      </c>
      <c r="C132" s="144" t="s">
        <v>184</v>
      </c>
      <c r="E132" s="259">
        <v>745</v>
      </c>
      <c r="F132" s="259">
        <v>876</v>
      </c>
      <c r="G132" s="259">
        <v>1051</v>
      </c>
      <c r="H132" s="259">
        <v>1214</v>
      </c>
      <c r="I132" s="259">
        <v>1355</v>
      </c>
      <c r="J132" s="259">
        <v>1495</v>
      </c>
      <c r="K132" s="261">
        <v>745</v>
      </c>
      <c r="L132" s="261">
        <v>913</v>
      </c>
      <c r="M132" s="261">
        <v>1148</v>
      </c>
      <c r="N132" s="261">
        <v>1441</v>
      </c>
      <c r="O132" s="261">
        <v>1764</v>
      </c>
      <c r="P132" s="261">
        <v>1928</v>
      </c>
    </row>
    <row r="133" spans="1:16">
      <c r="A133" t="s">
        <v>185</v>
      </c>
      <c r="B133" t="s">
        <v>661</v>
      </c>
      <c r="C133" t="s">
        <v>185</v>
      </c>
      <c r="E133" s="259">
        <v>527</v>
      </c>
      <c r="F133" s="259">
        <v>565</v>
      </c>
      <c r="G133" s="259">
        <v>677</v>
      </c>
      <c r="H133" s="259">
        <v>783</v>
      </c>
      <c r="I133" s="259">
        <v>873</v>
      </c>
      <c r="J133" s="259">
        <v>963</v>
      </c>
      <c r="K133" s="261">
        <v>580</v>
      </c>
      <c r="L133" s="261">
        <v>601</v>
      </c>
      <c r="M133" s="261">
        <v>761</v>
      </c>
      <c r="N133" s="261">
        <v>1005</v>
      </c>
      <c r="O133" s="261">
        <v>1156</v>
      </c>
      <c r="P133" s="261">
        <v>1257</v>
      </c>
    </row>
    <row r="134" spans="1:16">
      <c r="A134" t="s">
        <v>186</v>
      </c>
      <c r="B134" t="s">
        <v>664</v>
      </c>
      <c r="C134" t="s">
        <v>186</v>
      </c>
      <c r="E134" s="259">
        <v>527</v>
      </c>
      <c r="F134" s="259">
        <v>553</v>
      </c>
      <c r="G134" s="259">
        <v>697</v>
      </c>
      <c r="H134" s="259">
        <v>820</v>
      </c>
      <c r="I134" s="259">
        <v>915</v>
      </c>
      <c r="J134" s="259">
        <v>1010</v>
      </c>
      <c r="K134" s="261">
        <v>527</v>
      </c>
      <c r="L134" s="261">
        <v>553</v>
      </c>
      <c r="M134" s="261">
        <v>697</v>
      </c>
      <c r="N134" s="261">
        <v>1014</v>
      </c>
      <c r="O134" s="261">
        <v>1090</v>
      </c>
      <c r="P134" s="261">
        <v>1254</v>
      </c>
    </row>
    <row r="135" spans="1:16">
      <c r="A135" t="s">
        <v>187</v>
      </c>
      <c r="B135" t="s">
        <v>667</v>
      </c>
      <c r="C135" t="s">
        <v>187</v>
      </c>
      <c r="E135" s="259">
        <v>522</v>
      </c>
      <c r="F135" s="259">
        <v>559</v>
      </c>
      <c r="G135" s="259">
        <v>671</v>
      </c>
      <c r="H135" s="259">
        <v>775</v>
      </c>
      <c r="I135" s="259">
        <v>865</v>
      </c>
      <c r="J135" s="259">
        <v>954</v>
      </c>
      <c r="K135" s="261">
        <v>677</v>
      </c>
      <c r="L135" s="261">
        <v>717</v>
      </c>
      <c r="M135" s="261">
        <v>823</v>
      </c>
      <c r="N135" s="261">
        <v>1029</v>
      </c>
      <c r="O135" s="261">
        <v>1121</v>
      </c>
      <c r="P135" s="261">
        <v>1226</v>
      </c>
    </row>
    <row r="136" spans="1:16">
      <c r="A136" t="s">
        <v>188</v>
      </c>
      <c r="B136" t="s">
        <v>670</v>
      </c>
      <c r="C136" t="s">
        <v>188</v>
      </c>
      <c r="E136" s="259">
        <v>495</v>
      </c>
      <c r="F136" s="259">
        <v>530</v>
      </c>
      <c r="G136" s="259">
        <v>636</v>
      </c>
      <c r="H136" s="259">
        <v>735</v>
      </c>
      <c r="I136" s="259">
        <v>820</v>
      </c>
      <c r="J136" s="259">
        <v>904</v>
      </c>
      <c r="K136" s="261">
        <v>583</v>
      </c>
      <c r="L136" s="261">
        <v>612</v>
      </c>
      <c r="M136" s="261">
        <v>771</v>
      </c>
      <c r="N136" s="261">
        <v>967</v>
      </c>
      <c r="O136" s="261">
        <v>1093</v>
      </c>
      <c r="P136" s="261">
        <v>1187</v>
      </c>
    </row>
    <row r="137" spans="1:16">
      <c r="A137" t="s">
        <v>189</v>
      </c>
      <c r="B137" t="s">
        <v>673</v>
      </c>
      <c r="C137" t="s">
        <v>189</v>
      </c>
      <c r="E137" s="259">
        <v>653</v>
      </c>
      <c r="F137" s="259">
        <v>700</v>
      </c>
      <c r="G137" s="259">
        <v>840</v>
      </c>
      <c r="H137" s="259">
        <v>970</v>
      </c>
      <c r="I137" s="259">
        <v>1082</v>
      </c>
      <c r="J137" s="259">
        <v>1194</v>
      </c>
      <c r="K137" s="261">
        <v>762</v>
      </c>
      <c r="L137" s="261">
        <v>800</v>
      </c>
      <c r="M137" s="261">
        <v>1008</v>
      </c>
      <c r="N137" s="261">
        <v>1227</v>
      </c>
      <c r="O137" s="261">
        <v>1350</v>
      </c>
      <c r="P137" s="261">
        <v>1471</v>
      </c>
    </row>
    <row r="138" spans="1:16">
      <c r="A138" t="s">
        <v>190</v>
      </c>
      <c r="B138" t="s">
        <v>676</v>
      </c>
      <c r="C138" t="s">
        <v>190</v>
      </c>
      <c r="E138" s="259">
        <v>495</v>
      </c>
      <c r="F138" s="259">
        <v>530</v>
      </c>
      <c r="G138" s="259">
        <v>636</v>
      </c>
      <c r="H138" s="259">
        <v>735</v>
      </c>
      <c r="I138" s="259">
        <v>820</v>
      </c>
      <c r="J138" s="259">
        <v>904</v>
      </c>
      <c r="K138" s="261">
        <v>556</v>
      </c>
      <c r="L138" s="261">
        <v>559</v>
      </c>
      <c r="M138" s="261">
        <v>744</v>
      </c>
      <c r="N138" s="261">
        <v>933</v>
      </c>
      <c r="O138" s="261">
        <v>1066</v>
      </c>
      <c r="P138" s="261">
        <v>1158</v>
      </c>
    </row>
    <row r="139" spans="1:16">
      <c r="A139" t="s">
        <v>192</v>
      </c>
      <c r="B139" t="s">
        <v>679</v>
      </c>
      <c r="C139" t="s">
        <v>192</v>
      </c>
      <c r="E139" s="259">
        <v>495</v>
      </c>
      <c r="F139" s="259">
        <v>530</v>
      </c>
      <c r="G139" s="259">
        <v>636</v>
      </c>
      <c r="H139" s="259">
        <v>735</v>
      </c>
      <c r="I139" s="259">
        <v>820</v>
      </c>
      <c r="J139" s="259">
        <v>904</v>
      </c>
      <c r="K139" s="261">
        <v>610</v>
      </c>
      <c r="L139" s="261">
        <v>614</v>
      </c>
      <c r="M139" s="261">
        <v>771</v>
      </c>
      <c r="N139" s="261">
        <v>982</v>
      </c>
      <c r="O139" s="261">
        <v>1075</v>
      </c>
      <c r="P139" s="261">
        <v>1168</v>
      </c>
    </row>
    <row r="140" spans="1:16">
      <c r="A140" t="s">
        <v>193</v>
      </c>
      <c r="B140" t="s">
        <v>682</v>
      </c>
      <c r="C140" t="s">
        <v>193</v>
      </c>
      <c r="E140" s="259">
        <v>495</v>
      </c>
      <c r="F140" s="259">
        <v>530</v>
      </c>
      <c r="G140" s="259">
        <v>636</v>
      </c>
      <c r="H140" s="259">
        <v>735</v>
      </c>
      <c r="I140" s="259">
        <v>820</v>
      </c>
      <c r="J140" s="259">
        <v>904</v>
      </c>
      <c r="K140" s="261">
        <v>527</v>
      </c>
      <c r="L140" s="261">
        <v>553</v>
      </c>
      <c r="M140" s="261">
        <v>697</v>
      </c>
      <c r="N140" s="261">
        <v>874</v>
      </c>
      <c r="O140" s="261">
        <v>1066</v>
      </c>
      <c r="P140" s="261">
        <v>1158</v>
      </c>
    </row>
    <row r="141" spans="1:16">
      <c r="A141" t="s">
        <v>194</v>
      </c>
      <c r="B141" t="s">
        <v>694</v>
      </c>
      <c r="C141" t="s">
        <v>194</v>
      </c>
      <c r="E141" s="259">
        <v>495</v>
      </c>
      <c r="F141" s="259">
        <v>530</v>
      </c>
      <c r="G141" s="259">
        <v>636</v>
      </c>
      <c r="H141" s="259">
        <v>735</v>
      </c>
      <c r="I141" s="259">
        <v>820</v>
      </c>
      <c r="J141" s="259">
        <v>904</v>
      </c>
      <c r="K141" s="261">
        <v>581</v>
      </c>
      <c r="L141" s="261">
        <v>610</v>
      </c>
      <c r="M141" s="261">
        <v>769</v>
      </c>
      <c r="N141" s="261">
        <v>974</v>
      </c>
      <c r="O141" s="261">
        <v>1066</v>
      </c>
      <c r="P141" s="261">
        <v>1158</v>
      </c>
    </row>
    <row r="142" spans="1:16">
      <c r="A142" t="s">
        <v>196</v>
      </c>
      <c r="B142" t="s">
        <v>685</v>
      </c>
      <c r="C142" t="s">
        <v>196</v>
      </c>
      <c r="E142" s="259">
        <v>495</v>
      </c>
      <c r="F142" s="259">
        <v>530</v>
      </c>
      <c r="G142" s="259">
        <v>636</v>
      </c>
      <c r="H142" s="259">
        <v>735</v>
      </c>
      <c r="I142" s="259">
        <v>820</v>
      </c>
      <c r="J142" s="259">
        <v>904</v>
      </c>
      <c r="K142" s="261">
        <v>591</v>
      </c>
      <c r="L142" s="261">
        <v>625</v>
      </c>
      <c r="M142" s="261">
        <v>736</v>
      </c>
      <c r="N142" s="261">
        <v>922</v>
      </c>
      <c r="O142" s="261">
        <v>1009</v>
      </c>
      <c r="P142" s="261">
        <v>1095</v>
      </c>
    </row>
    <row r="143" spans="1:16">
      <c r="A143" t="s">
        <v>197</v>
      </c>
      <c r="B143" t="s">
        <v>688</v>
      </c>
      <c r="C143" t="s">
        <v>197</v>
      </c>
      <c r="E143" s="259">
        <v>495</v>
      </c>
      <c r="F143" s="259">
        <v>530</v>
      </c>
      <c r="G143" s="259">
        <v>636</v>
      </c>
      <c r="H143" s="259">
        <v>735</v>
      </c>
      <c r="I143" s="259">
        <v>820</v>
      </c>
      <c r="J143" s="259">
        <v>904</v>
      </c>
      <c r="K143" s="261">
        <v>527</v>
      </c>
      <c r="L143" s="261">
        <v>571</v>
      </c>
      <c r="M143" s="261">
        <v>697</v>
      </c>
      <c r="N143" s="261">
        <v>898</v>
      </c>
      <c r="O143" s="261">
        <v>949</v>
      </c>
      <c r="P143" s="261">
        <v>1091</v>
      </c>
    </row>
    <row r="144" spans="1:16">
      <c r="A144" s="144" t="s">
        <v>198</v>
      </c>
      <c r="B144" s="144" t="s">
        <v>691</v>
      </c>
      <c r="C144" s="144" t="s">
        <v>198</v>
      </c>
      <c r="E144" s="259">
        <v>521</v>
      </c>
      <c r="F144" s="259">
        <v>524</v>
      </c>
      <c r="G144" s="259">
        <v>693</v>
      </c>
      <c r="H144" s="259">
        <v>801</v>
      </c>
      <c r="I144" s="259">
        <v>893</v>
      </c>
      <c r="J144" s="259">
        <v>986</v>
      </c>
      <c r="K144" s="261">
        <v>521</v>
      </c>
      <c r="L144" s="261">
        <v>524</v>
      </c>
      <c r="M144" s="261">
        <v>697</v>
      </c>
      <c r="N144" s="261">
        <v>1014</v>
      </c>
      <c r="O144" s="261">
        <v>1180</v>
      </c>
      <c r="P144" s="261">
        <v>1283</v>
      </c>
    </row>
    <row r="145" spans="1:16">
      <c r="A145" t="s">
        <v>199</v>
      </c>
      <c r="B145" t="s">
        <v>697</v>
      </c>
      <c r="C145" t="s">
        <v>199</v>
      </c>
      <c r="E145" s="259">
        <v>445</v>
      </c>
      <c r="F145" s="259">
        <v>524</v>
      </c>
      <c r="G145" s="259">
        <v>675</v>
      </c>
      <c r="H145" s="259">
        <v>780</v>
      </c>
      <c r="I145" s="259">
        <v>870</v>
      </c>
      <c r="J145" s="259">
        <v>960</v>
      </c>
      <c r="K145" s="261">
        <v>445</v>
      </c>
      <c r="L145" s="261">
        <v>524</v>
      </c>
      <c r="M145" s="261">
        <v>697</v>
      </c>
      <c r="N145" s="261">
        <v>996</v>
      </c>
      <c r="O145" s="261">
        <v>1090</v>
      </c>
      <c r="P145" s="261">
        <v>1186</v>
      </c>
    </row>
    <row r="146" spans="1:16">
      <c r="A146" t="s">
        <v>200</v>
      </c>
      <c r="B146" t="s">
        <v>700</v>
      </c>
      <c r="C146" t="s">
        <v>200</v>
      </c>
      <c r="E146" s="259">
        <v>580</v>
      </c>
      <c r="F146" s="259">
        <v>609</v>
      </c>
      <c r="G146" s="259">
        <v>766</v>
      </c>
      <c r="H146" s="259">
        <v>885</v>
      </c>
      <c r="I146" s="259">
        <v>987</v>
      </c>
      <c r="J146" s="259">
        <v>1090</v>
      </c>
      <c r="K146" s="261">
        <v>580</v>
      </c>
      <c r="L146" s="261">
        <v>609</v>
      </c>
      <c r="M146" s="261">
        <v>767</v>
      </c>
      <c r="N146" s="261">
        <v>1085</v>
      </c>
      <c r="O146" s="261">
        <v>1200</v>
      </c>
      <c r="P146" s="261">
        <v>1351</v>
      </c>
    </row>
    <row r="147" spans="1:16">
      <c r="A147" t="s">
        <v>201</v>
      </c>
      <c r="B147" t="s">
        <v>703</v>
      </c>
      <c r="C147" t="s">
        <v>201</v>
      </c>
      <c r="E147" s="259">
        <v>527</v>
      </c>
      <c r="F147" s="259">
        <v>550</v>
      </c>
      <c r="G147" s="259">
        <v>697</v>
      </c>
      <c r="H147" s="259">
        <v>824</v>
      </c>
      <c r="I147" s="259">
        <v>920</v>
      </c>
      <c r="J147" s="259">
        <v>1015</v>
      </c>
      <c r="K147" s="261">
        <v>527</v>
      </c>
      <c r="L147" s="261">
        <v>550</v>
      </c>
      <c r="M147" s="261">
        <v>697</v>
      </c>
      <c r="N147" s="261">
        <v>874</v>
      </c>
      <c r="O147" s="261">
        <v>1089</v>
      </c>
      <c r="P147" s="261">
        <v>1252</v>
      </c>
    </row>
    <row r="148" spans="1:16">
      <c r="A148" s="144" t="s">
        <v>56</v>
      </c>
      <c r="B148" s="144" t="s">
        <v>705</v>
      </c>
      <c r="C148" s="144" t="s">
        <v>56</v>
      </c>
      <c r="E148" s="259">
        <v>656</v>
      </c>
      <c r="F148" s="259">
        <v>703</v>
      </c>
      <c r="G148" s="259">
        <v>843</v>
      </c>
      <c r="H148" s="259">
        <v>973</v>
      </c>
      <c r="I148" s="259">
        <v>1086</v>
      </c>
      <c r="J148" s="259">
        <v>1198</v>
      </c>
      <c r="K148" s="261">
        <v>772</v>
      </c>
      <c r="L148" s="261">
        <v>871</v>
      </c>
      <c r="M148" s="261">
        <v>1066</v>
      </c>
      <c r="N148" s="261">
        <v>1304</v>
      </c>
      <c r="O148" s="261">
        <v>1435</v>
      </c>
      <c r="P148" s="261">
        <v>1565</v>
      </c>
    </row>
    <row r="149" spans="1:16">
      <c r="A149" t="s">
        <v>202</v>
      </c>
      <c r="B149" t="s">
        <v>708</v>
      </c>
      <c r="C149" t="s">
        <v>202</v>
      </c>
      <c r="E149" s="259">
        <v>495</v>
      </c>
      <c r="F149" s="259">
        <v>530</v>
      </c>
      <c r="G149" s="259">
        <v>636</v>
      </c>
      <c r="H149" s="259">
        <v>735</v>
      </c>
      <c r="I149" s="259">
        <v>820</v>
      </c>
      <c r="J149" s="259">
        <v>904</v>
      </c>
      <c r="K149" s="261">
        <v>522</v>
      </c>
      <c r="L149" s="261">
        <v>615</v>
      </c>
      <c r="M149" s="261">
        <v>818</v>
      </c>
      <c r="N149" s="261">
        <v>975</v>
      </c>
      <c r="O149" s="261">
        <v>1069</v>
      </c>
      <c r="P149" s="261">
        <v>1161</v>
      </c>
    </row>
    <row r="150" spans="1:16">
      <c r="A150" t="s">
        <v>203</v>
      </c>
      <c r="B150" t="s">
        <v>711</v>
      </c>
      <c r="C150" t="s">
        <v>203</v>
      </c>
      <c r="E150" s="259">
        <v>531</v>
      </c>
      <c r="F150" s="259">
        <v>612</v>
      </c>
      <c r="G150" s="259">
        <v>703</v>
      </c>
      <c r="H150" s="259">
        <v>881</v>
      </c>
      <c r="I150" s="259">
        <v>957</v>
      </c>
      <c r="J150" s="259">
        <v>1101</v>
      </c>
      <c r="K150" s="261">
        <v>531</v>
      </c>
      <c r="L150" s="261">
        <v>612</v>
      </c>
      <c r="M150" s="261">
        <v>703</v>
      </c>
      <c r="N150" s="261">
        <v>881</v>
      </c>
      <c r="O150" s="261">
        <v>957</v>
      </c>
      <c r="P150" s="261">
        <v>1101</v>
      </c>
    </row>
    <row r="151" spans="1:16">
      <c r="A151" t="s">
        <v>204</v>
      </c>
      <c r="B151" t="s">
        <v>714</v>
      </c>
      <c r="C151" t="s">
        <v>204</v>
      </c>
      <c r="E151" s="259">
        <v>501</v>
      </c>
      <c r="F151" s="259">
        <v>536</v>
      </c>
      <c r="G151" s="259">
        <v>643</v>
      </c>
      <c r="H151" s="259">
        <v>743</v>
      </c>
      <c r="I151" s="259">
        <v>830</v>
      </c>
      <c r="J151" s="259">
        <v>916</v>
      </c>
      <c r="K151" s="261">
        <v>555</v>
      </c>
      <c r="L151" s="261">
        <v>558</v>
      </c>
      <c r="M151" s="261">
        <v>697</v>
      </c>
      <c r="N151" s="261">
        <v>954</v>
      </c>
      <c r="O151" s="261">
        <v>1045</v>
      </c>
      <c r="P151" s="261">
        <v>1135</v>
      </c>
    </row>
    <row r="152" spans="1:16">
      <c r="A152" t="s">
        <v>205</v>
      </c>
      <c r="B152" t="s">
        <v>717</v>
      </c>
      <c r="C152" t="s">
        <v>205</v>
      </c>
      <c r="E152" s="259">
        <v>563</v>
      </c>
      <c r="F152" s="259">
        <v>604</v>
      </c>
      <c r="G152" s="259">
        <v>725</v>
      </c>
      <c r="H152" s="259">
        <v>837</v>
      </c>
      <c r="I152" s="259">
        <v>935</v>
      </c>
      <c r="J152" s="259">
        <v>1031</v>
      </c>
      <c r="K152" s="261">
        <v>608</v>
      </c>
      <c r="L152" s="261">
        <v>625</v>
      </c>
      <c r="M152" s="261">
        <v>804</v>
      </c>
      <c r="N152" s="261">
        <v>1037</v>
      </c>
      <c r="O152" s="261">
        <v>1258</v>
      </c>
      <c r="P152" s="261">
        <v>1376</v>
      </c>
    </row>
    <row r="153" spans="1:16">
      <c r="A153" t="s">
        <v>206</v>
      </c>
      <c r="B153" t="s">
        <v>720</v>
      </c>
      <c r="C153" t="s">
        <v>206</v>
      </c>
      <c r="E153" s="259">
        <v>556</v>
      </c>
      <c r="F153" s="259">
        <v>584</v>
      </c>
      <c r="G153" s="259">
        <v>736</v>
      </c>
      <c r="H153" s="259">
        <v>976</v>
      </c>
      <c r="I153" s="259">
        <v>1150</v>
      </c>
      <c r="J153" s="259">
        <v>1269</v>
      </c>
      <c r="K153" s="261">
        <v>556</v>
      </c>
      <c r="L153" s="261">
        <v>584</v>
      </c>
      <c r="M153" s="261">
        <v>736</v>
      </c>
      <c r="N153" s="261">
        <v>976</v>
      </c>
      <c r="O153" s="261">
        <v>1151</v>
      </c>
      <c r="P153" s="261">
        <v>1324</v>
      </c>
    </row>
    <row r="154" spans="1:16">
      <c r="A154" s="144" t="s">
        <v>68</v>
      </c>
      <c r="B154" s="144" t="s">
        <v>722</v>
      </c>
      <c r="C154" s="144" t="s">
        <v>68</v>
      </c>
      <c r="E154" s="259">
        <v>553</v>
      </c>
      <c r="F154" s="259">
        <v>593</v>
      </c>
      <c r="G154" s="259">
        <v>711</v>
      </c>
      <c r="H154" s="259">
        <v>821</v>
      </c>
      <c r="I154" s="259">
        <v>917</v>
      </c>
      <c r="J154" s="259">
        <v>1011</v>
      </c>
      <c r="K154" s="261">
        <v>593</v>
      </c>
      <c r="L154" s="261">
        <v>689</v>
      </c>
      <c r="M154" s="261">
        <v>842</v>
      </c>
      <c r="N154" s="261">
        <v>1039</v>
      </c>
      <c r="O154" s="261">
        <v>1139</v>
      </c>
      <c r="P154" s="261">
        <v>1238</v>
      </c>
    </row>
    <row r="155" spans="1:16">
      <c r="A155" t="s">
        <v>207</v>
      </c>
      <c r="B155" t="s">
        <v>725</v>
      </c>
      <c r="C155" t="s">
        <v>207</v>
      </c>
      <c r="E155" s="259">
        <v>492</v>
      </c>
      <c r="F155" s="259">
        <v>530</v>
      </c>
      <c r="G155" s="259">
        <v>636</v>
      </c>
      <c r="H155" s="259">
        <v>735</v>
      </c>
      <c r="I155" s="259">
        <v>820</v>
      </c>
      <c r="J155" s="259">
        <v>904</v>
      </c>
      <c r="K155" s="261">
        <v>492</v>
      </c>
      <c r="L155" s="261">
        <v>607</v>
      </c>
      <c r="M155" s="261">
        <v>697</v>
      </c>
      <c r="N155" s="261">
        <v>918</v>
      </c>
      <c r="O155" s="261">
        <v>949</v>
      </c>
      <c r="P155" s="261">
        <v>1091</v>
      </c>
    </row>
    <row r="156" spans="1:16">
      <c r="A156" t="s">
        <v>208</v>
      </c>
      <c r="B156" t="s">
        <v>737</v>
      </c>
      <c r="C156" t="s">
        <v>208</v>
      </c>
      <c r="E156" s="259">
        <v>495</v>
      </c>
      <c r="F156" s="259">
        <v>530</v>
      </c>
      <c r="G156" s="259">
        <v>636</v>
      </c>
      <c r="H156" s="259">
        <v>735</v>
      </c>
      <c r="I156" s="259">
        <v>820</v>
      </c>
      <c r="J156" s="259">
        <v>904</v>
      </c>
      <c r="K156" s="261">
        <v>550</v>
      </c>
      <c r="L156" s="261">
        <v>553</v>
      </c>
      <c r="M156" s="261">
        <v>736</v>
      </c>
      <c r="N156" s="261">
        <v>923</v>
      </c>
      <c r="O156" s="261">
        <v>1002</v>
      </c>
      <c r="P156" s="261">
        <v>1152</v>
      </c>
    </row>
    <row r="157" spans="1:16">
      <c r="A157" t="s">
        <v>209</v>
      </c>
      <c r="B157" t="s">
        <v>740</v>
      </c>
      <c r="C157" t="s">
        <v>209</v>
      </c>
      <c r="E157" s="259">
        <v>495</v>
      </c>
      <c r="F157" s="259">
        <v>530</v>
      </c>
      <c r="G157" s="259">
        <v>636</v>
      </c>
      <c r="H157" s="259">
        <v>735</v>
      </c>
      <c r="I157" s="259">
        <v>820</v>
      </c>
      <c r="J157" s="259">
        <v>904</v>
      </c>
      <c r="K157" s="261">
        <v>527</v>
      </c>
      <c r="L157" s="261">
        <v>553</v>
      </c>
      <c r="M157" s="261">
        <v>697</v>
      </c>
      <c r="N157" s="261">
        <v>889</v>
      </c>
      <c r="O157" s="261">
        <v>1066</v>
      </c>
      <c r="P157" s="261">
        <v>1158</v>
      </c>
    </row>
    <row r="158" spans="1:16">
      <c r="A158" t="s">
        <v>210</v>
      </c>
      <c r="B158" t="s">
        <v>743</v>
      </c>
      <c r="C158" t="s">
        <v>210</v>
      </c>
      <c r="E158" s="259">
        <v>510</v>
      </c>
      <c r="F158" s="259">
        <v>558</v>
      </c>
      <c r="G158" s="259">
        <v>697</v>
      </c>
      <c r="H158" s="259">
        <v>814</v>
      </c>
      <c r="I158" s="259">
        <v>908</v>
      </c>
      <c r="J158" s="259">
        <v>1002</v>
      </c>
      <c r="K158" s="261">
        <v>510</v>
      </c>
      <c r="L158" s="261">
        <v>558</v>
      </c>
      <c r="M158" s="261">
        <v>697</v>
      </c>
      <c r="N158" s="261">
        <v>960</v>
      </c>
      <c r="O158" s="261">
        <v>963</v>
      </c>
      <c r="P158" s="261">
        <v>1107</v>
      </c>
    </row>
    <row r="159" spans="1:16">
      <c r="A159" t="s">
        <v>211</v>
      </c>
      <c r="B159" t="s">
        <v>746</v>
      </c>
      <c r="C159" t="s">
        <v>211</v>
      </c>
      <c r="E159" s="259">
        <v>541</v>
      </c>
      <c r="F159" s="259">
        <v>580</v>
      </c>
      <c r="G159" s="259">
        <v>696</v>
      </c>
      <c r="H159" s="259">
        <v>803</v>
      </c>
      <c r="I159" s="259">
        <v>896</v>
      </c>
      <c r="J159" s="259">
        <v>989</v>
      </c>
      <c r="K159" s="261">
        <v>726</v>
      </c>
      <c r="L159" s="261">
        <v>779</v>
      </c>
      <c r="M159" s="261">
        <v>937</v>
      </c>
      <c r="N159" s="261">
        <v>1074</v>
      </c>
      <c r="O159" s="261">
        <v>1179</v>
      </c>
      <c r="P159" s="261">
        <v>1282</v>
      </c>
    </row>
    <row r="160" spans="1:16">
      <c r="A160" t="s">
        <v>212</v>
      </c>
      <c r="B160" t="s">
        <v>749</v>
      </c>
      <c r="C160" t="s">
        <v>212</v>
      </c>
      <c r="E160" s="259">
        <v>495</v>
      </c>
      <c r="F160" s="259">
        <v>530</v>
      </c>
      <c r="G160" s="259">
        <v>636</v>
      </c>
      <c r="H160" s="259">
        <v>735</v>
      </c>
      <c r="I160" s="259">
        <v>820</v>
      </c>
      <c r="J160" s="259">
        <v>904</v>
      </c>
      <c r="K160" s="261">
        <v>567</v>
      </c>
      <c r="L160" s="261">
        <v>622</v>
      </c>
      <c r="M160" s="261">
        <v>750</v>
      </c>
      <c r="N160" s="261">
        <v>926</v>
      </c>
      <c r="O160" s="261">
        <v>1014</v>
      </c>
      <c r="P160" s="261">
        <v>1100</v>
      </c>
    </row>
    <row r="161" spans="1:16">
      <c r="A161" t="s">
        <v>213</v>
      </c>
      <c r="B161" t="s">
        <v>752</v>
      </c>
      <c r="C161" t="s">
        <v>213</v>
      </c>
      <c r="E161" s="259">
        <v>495</v>
      </c>
      <c r="F161" s="259">
        <v>530</v>
      </c>
      <c r="G161" s="259">
        <v>636</v>
      </c>
      <c r="H161" s="259">
        <v>735</v>
      </c>
      <c r="I161" s="259">
        <v>820</v>
      </c>
      <c r="J161" s="259">
        <v>904</v>
      </c>
      <c r="K161" s="261">
        <v>551</v>
      </c>
      <c r="L161" s="261">
        <v>555</v>
      </c>
      <c r="M161" s="261">
        <v>702</v>
      </c>
      <c r="N161" s="261">
        <v>880</v>
      </c>
      <c r="O161" s="261">
        <v>1066</v>
      </c>
      <c r="P161" s="261">
        <v>1158</v>
      </c>
    </row>
    <row r="162" spans="1:16">
      <c r="A162" t="s">
        <v>214</v>
      </c>
      <c r="B162" t="s">
        <v>728</v>
      </c>
      <c r="C162" t="s">
        <v>214</v>
      </c>
      <c r="E162" s="259">
        <v>495</v>
      </c>
      <c r="F162" s="259">
        <v>530</v>
      </c>
      <c r="G162" s="259">
        <v>636</v>
      </c>
      <c r="H162" s="259">
        <v>735</v>
      </c>
      <c r="I162" s="259">
        <v>820</v>
      </c>
      <c r="J162" s="259">
        <v>904</v>
      </c>
      <c r="K162" s="261">
        <v>527</v>
      </c>
      <c r="L162" s="261">
        <v>536</v>
      </c>
      <c r="M162" s="261">
        <v>697</v>
      </c>
      <c r="N162" s="261">
        <v>974</v>
      </c>
      <c r="O162" s="261">
        <v>1066</v>
      </c>
      <c r="P162" s="261">
        <v>1158</v>
      </c>
    </row>
    <row r="163" spans="1:16">
      <c r="A163" s="144" t="s">
        <v>90</v>
      </c>
      <c r="B163" s="144" t="s">
        <v>731</v>
      </c>
      <c r="C163" s="144" t="s">
        <v>90</v>
      </c>
      <c r="E163" s="259">
        <v>525</v>
      </c>
      <c r="F163" s="259">
        <v>562</v>
      </c>
      <c r="G163" s="259">
        <v>675</v>
      </c>
      <c r="H163" s="259">
        <v>780</v>
      </c>
      <c r="I163" s="259">
        <v>870</v>
      </c>
      <c r="J163" s="259">
        <v>960</v>
      </c>
      <c r="K163" s="261">
        <v>553</v>
      </c>
      <c r="L163" s="261">
        <v>639</v>
      </c>
      <c r="M163" s="261">
        <v>836</v>
      </c>
      <c r="N163" s="261">
        <v>1004</v>
      </c>
      <c r="O163" s="261">
        <v>1100</v>
      </c>
      <c r="P163" s="261">
        <v>1196</v>
      </c>
    </row>
    <row r="164" spans="1:16">
      <c r="A164" t="s">
        <v>215</v>
      </c>
      <c r="B164" t="s">
        <v>734</v>
      </c>
      <c r="C164" t="s">
        <v>215</v>
      </c>
      <c r="E164" s="259">
        <v>530</v>
      </c>
      <c r="F164" s="259">
        <v>567</v>
      </c>
      <c r="G164" s="259">
        <v>681</v>
      </c>
      <c r="H164" s="259">
        <v>786</v>
      </c>
      <c r="I164" s="259">
        <v>877</v>
      </c>
      <c r="J164" s="259">
        <v>968</v>
      </c>
      <c r="K164" s="261">
        <v>556</v>
      </c>
      <c r="L164" s="261">
        <v>584</v>
      </c>
      <c r="M164" s="261">
        <v>736</v>
      </c>
      <c r="N164" s="261">
        <v>976</v>
      </c>
      <c r="O164" s="261">
        <v>1084</v>
      </c>
      <c r="P164" s="261">
        <v>1177</v>
      </c>
    </row>
    <row r="165" spans="1:16">
      <c r="A165" s="144" t="s">
        <v>216</v>
      </c>
      <c r="B165" s="144" t="s">
        <v>755</v>
      </c>
      <c r="C165" s="144" t="s">
        <v>216</v>
      </c>
      <c r="E165" s="259">
        <v>484</v>
      </c>
      <c r="F165" s="259">
        <v>561</v>
      </c>
      <c r="G165" s="259">
        <v>746</v>
      </c>
      <c r="H165" s="259">
        <v>913</v>
      </c>
      <c r="I165" s="259">
        <v>1018</v>
      </c>
      <c r="J165" s="259">
        <v>1123</v>
      </c>
      <c r="K165" s="261">
        <v>484</v>
      </c>
      <c r="L165" s="261">
        <v>561</v>
      </c>
      <c r="M165" s="261">
        <v>746</v>
      </c>
      <c r="N165" s="261">
        <v>1083</v>
      </c>
      <c r="O165" s="261">
        <v>1314</v>
      </c>
      <c r="P165" s="261">
        <v>1456</v>
      </c>
    </row>
    <row r="166" spans="1:16">
      <c r="A166" t="s">
        <v>217</v>
      </c>
      <c r="B166" t="s">
        <v>758</v>
      </c>
      <c r="C166" t="s">
        <v>217</v>
      </c>
      <c r="E166" s="259">
        <v>495</v>
      </c>
      <c r="F166" s="259">
        <v>530</v>
      </c>
      <c r="G166" s="259">
        <v>636</v>
      </c>
      <c r="H166" s="259">
        <v>735</v>
      </c>
      <c r="I166" s="259">
        <v>820</v>
      </c>
      <c r="J166" s="259">
        <v>904</v>
      </c>
      <c r="K166" s="261">
        <v>529</v>
      </c>
      <c r="L166" s="261">
        <v>553</v>
      </c>
      <c r="M166" s="261">
        <v>697</v>
      </c>
      <c r="N166" s="261">
        <v>924</v>
      </c>
      <c r="O166" s="261">
        <v>1086</v>
      </c>
      <c r="P166" s="261">
        <v>1180</v>
      </c>
    </row>
    <row r="167" spans="1:16">
      <c r="A167" s="144" t="s">
        <v>71</v>
      </c>
      <c r="B167" s="144" t="s">
        <v>761</v>
      </c>
      <c r="C167" s="144" t="s">
        <v>71</v>
      </c>
      <c r="E167" s="259">
        <v>792</v>
      </c>
      <c r="F167" s="259">
        <v>848</v>
      </c>
      <c r="G167" s="259">
        <v>1018</v>
      </c>
      <c r="H167" s="259">
        <v>1176</v>
      </c>
      <c r="I167" s="259">
        <v>1312</v>
      </c>
      <c r="J167" s="259">
        <v>1448</v>
      </c>
      <c r="K167" s="261">
        <v>933</v>
      </c>
      <c r="L167" s="261">
        <v>1084</v>
      </c>
      <c r="M167" s="261">
        <v>1303</v>
      </c>
      <c r="N167" s="261">
        <v>1497</v>
      </c>
      <c r="O167" s="261">
        <v>1650</v>
      </c>
      <c r="P167" s="261">
        <v>1802</v>
      </c>
    </row>
    <row r="168" spans="1:16">
      <c r="A168" t="s">
        <v>218</v>
      </c>
      <c r="B168" t="s">
        <v>764</v>
      </c>
      <c r="C168" t="s">
        <v>218</v>
      </c>
      <c r="E168" s="259">
        <v>495</v>
      </c>
      <c r="F168" s="259">
        <v>530</v>
      </c>
      <c r="G168" s="259">
        <v>636</v>
      </c>
      <c r="H168" s="259">
        <v>735</v>
      </c>
      <c r="I168" s="259">
        <v>820</v>
      </c>
      <c r="J168" s="259">
        <v>904</v>
      </c>
      <c r="K168" s="261">
        <v>541</v>
      </c>
      <c r="L168" s="261">
        <v>548</v>
      </c>
      <c r="M168" s="261">
        <v>715</v>
      </c>
      <c r="N168" s="261">
        <v>922</v>
      </c>
      <c r="O168" s="261">
        <v>1009</v>
      </c>
      <c r="P168" s="261">
        <v>1095</v>
      </c>
    </row>
    <row r="169" spans="1:16">
      <c r="A169" t="s">
        <v>219</v>
      </c>
      <c r="B169" t="s">
        <v>767</v>
      </c>
      <c r="C169" t="s">
        <v>219</v>
      </c>
      <c r="E169" s="259">
        <v>496</v>
      </c>
      <c r="F169" s="259">
        <v>524</v>
      </c>
      <c r="G169" s="259">
        <v>637</v>
      </c>
      <c r="H169" s="259">
        <v>736</v>
      </c>
      <c r="I169" s="259">
        <v>821</v>
      </c>
      <c r="J169" s="259">
        <v>906</v>
      </c>
      <c r="K169" s="261">
        <v>521</v>
      </c>
      <c r="L169" s="261">
        <v>524</v>
      </c>
      <c r="M169" s="261">
        <v>697</v>
      </c>
      <c r="N169" s="261">
        <v>874</v>
      </c>
      <c r="O169" s="261">
        <v>1086</v>
      </c>
      <c r="P169" s="261">
        <v>1180</v>
      </c>
    </row>
    <row r="170" spans="1:16">
      <c r="A170" t="s">
        <v>220</v>
      </c>
      <c r="B170" t="s">
        <v>770</v>
      </c>
      <c r="C170" t="s">
        <v>220</v>
      </c>
      <c r="E170" s="259">
        <v>521</v>
      </c>
      <c r="F170" s="259">
        <v>524</v>
      </c>
      <c r="G170" s="259">
        <v>697</v>
      </c>
      <c r="H170" s="259">
        <v>832</v>
      </c>
      <c r="I170" s="259">
        <v>928</v>
      </c>
      <c r="J170" s="259">
        <v>1024</v>
      </c>
      <c r="K170" s="261">
        <v>521</v>
      </c>
      <c r="L170" s="261">
        <v>524</v>
      </c>
      <c r="M170" s="261">
        <v>697</v>
      </c>
      <c r="N170" s="261">
        <v>874</v>
      </c>
      <c r="O170" s="261">
        <v>1090</v>
      </c>
      <c r="P170" s="261">
        <v>1250</v>
      </c>
    </row>
    <row r="171" spans="1:16">
      <c r="A171" t="s">
        <v>221</v>
      </c>
      <c r="B171" t="s">
        <v>773</v>
      </c>
      <c r="C171" t="s">
        <v>221</v>
      </c>
      <c r="E171" s="259">
        <v>516</v>
      </c>
      <c r="F171" s="259">
        <v>553</v>
      </c>
      <c r="G171" s="259">
        <v>663</v>
      </c>
      <c r="H171" s="259">
        <v>767</v>
      </c>
      <c r="I171" s="259">
        <v>856</v>
      </c>
      <c r="J171" s="259">
        <v>944</v>
      </c>
      <c r="K171" s="261">
        <v>624</v>
      </c>
      <c r="L171" s="261">
        <v>643</v>
      </c>
      <c r="M171" s="261">
        <v>826</v>
      </c>
      <c r="N171" s="261">
        <v>1022</v>
      </c>
      <c r="O171" s="261">
        <v>1120</v>
      </c>
      <c r="P171" s="261">
        <v>1217</v>
      </c>
    </row>
    <row r="172" spans="1:16">
      <c r="A172" s="144" t="s">
        <v>57</v>
      </c>
      <c r="B172" s="144" t="s">
        <v>775</v>
      </c>
      <c r="C172" s="144" t="s">
        <v>57</v>
      </c>
      <c r="E172" s="259">
        <v>656</v>
      </c>
      <c r="F172" s="259">
        <v>703</v>
      </c>
      <c r="G172" s="259">
        <v>843</v>
      </c>
      <c r="H172" s="259">
        <v>973</v>
      </c>
      <c r="I172" s="259">
        <v>1086</v>
      </c>
      <c r="J172" s="259">
        <v>1198</v>
      </c>
      <c r="K172" s="261">
        <v>772</v>
      </c>
      <c r="L172" s="261">
        <v>871</v>
      </c>
      <c r="M172" s="261">
        <v>1066</v>
      </c>
      <c r="N172" s="261">
        <v>1304</v>
      </c>
      <c r="O172" s="261">
        <v>1435</v>
      </c>
      <c r="P172" s="261">
        <v>1565</v>
      </c>
    </row>
    <row r="173" spans="1:16">
      <c r="A173" t="s">
        <v>222</v>
      </c>
      <c r="B173" t="s">
        <v>778</v>
      </c>
      <c r="C173" t="s">
        <v>222</v>
      </c>
      <c r="E173" s="259">
        <v>495</v>
      </c>
      <c r="F173" s="259">
        <v>530</v>
      </c>
      <c r="G173" s="259">
        <v>636</v>
      </c>
      <c r="H173" s="259">
        <v>735</v>
      </c>
      <c r="I173" s="259">
        <v>820</v>
      </c>
      <c r="J173" s="259">
        <v>904</v>
      </c>
      <c r="K173" s="261">
        <v>556</v>
      </c>
      <c r="L173" s="261">
        <v>580</v>
      </c>
      <c r="M173" s="261">
        <v>735</v>
      </c>
      <c r="N173" s="261">
        <v>940</v>
      </c>
      <c r="O173" s="261">
        <v>1079</v>
      </c>
      <c r="P173" s="261">
        <v>1171</v>
      </c>
    </row>
    <row r="174" spans="1:16">
      <c r="A174" t="s">
        <v>223</v>
      </c>
      <c r="B174" t="s">
        <v>781</v>
      </c>
      <c r="C174" t="s">
        <v>223</v>
      </c>
      <c r="E174" s="259">
        <v>445</v>
      </c>
      <c r="F174" s="259">
        <v>530</v>
      </c>
      <c r="G174" s="259">
        <v>636</v>
      </c>
      <c r="H174" s="259">
        <v>735</v>
      </c>
      <c r="I174" s="259">
        <v>820</v>
      </c>
      <c r="J174" s="259">
        <v>904</v>
      </c>
      <c r="K174" s="261">
        <v>445</v>
      </c>
      <c r="L174" s="261">
        <v>576</v>
      </c>
      <c r="M174" s="261">
        <v>697</v>
      </c>
      <c r="N174" s="261">
        <v>996</v>
      </c>
      <c r="O174" s="261">
        <v>1091</v>
      </c>
      <c r="P174" s="261">
        <v>1186</v>
      </c>
    </row>
    <row r="175" spans="1:16">
      <c r="A175" t="s">
        <v>224</v>
      </c>
      <c r="B175" t="s">
        <v>784</v>
      </c>
      <c r="C175" t="s">
        <v>224</v>
      </c>
      <c r="E175" s="259">
        <v>495</v>
      </c>
      <c r="F175" s="259">
        <v>530</v>
      </c>
      <c r="G175" s="259">
        <v>636</v>
      </c>
      <c r="H175" s="259">
        <v>735</v>
      </c>
      <c r="I175" s="259">
        <v>820</v>
      </c>
      <c r="J175" s="259">
        <v>904</v>
      </c>
      <c r="K175" s="261">
        <v>527</v>
      </c>
      <c r="L175" s="261">
        <v>553</v>
      </c>
      <c r="M175" s="261">
        <v>697</v>
      </c>
      <c r="N175" s="261">
        <v>924</v>
      </c>
      <c r="O175" s="261">
        <v>1066</v>
      </c>
      <c r="P175" s="261">
        <v>1158</v>
      </c>
    </row>
    <row r="176" spans="1:16">
      <c r="A176" t="s">
        <v>225</v>
      </c>
      <c r="B176" t="s">
        <v>787</v>
      </c>
      <c r="C176" t="s">
        <v>225</v>
      </c>
      <c r="E176" s="259">
        <v>495</v>
      </c>
      <c r="F176" s="259">
        <v>530</v>
      </c>
      <c r="G176" s="259">
        <v>636</v>
      </c>
      <c r="H176" s="259">
        <v>735</v>
      </c>
      <c r="I176" s="259">
        <v>820</v>
      </c>
      <c r="J176" s="259">
        <v>904</v>
      </c>
      <c r="K176" s="261">
        <v>593</v>
      </c>
      <c r="L176" s="261">
        <v>675</v>
      </c>
      <c r="M176" s="261">
        <v>812</v>
      </c>
      <c r="N176" s="261">
        <v>930</v>
      </c>
      <c r="O176" s="261">
        <v>1018</v>
      </c>
      <c r="P176" s="261">
        <v>1104</v>
      </c>
    </row>
    <row r="177" spans="1:16">
      <c r="A177" t="s">
        <v>226</v>
      </c>
      <c r="B177" t="s">
        <v>790</v>
      </c>
      <c r="C177" t="s">
        <v>226</v>
      </c>
      <c r="E177" s="259">
        <v>495</v>
      </c>
      <c r="F177" s="259">
        <v>530</v>
      </c>
      <c r="G177" s="259">
        <v>636</v>
      </c>
      <c r="H177" s="259">
        <v>735</v>
      </c>
      <c r="I177" s="259">
        <v>820</v>
      </c>
      <c r="J177" s="259">
        <v>904</v>
      </c>
      <c r="K177" s="261">
        <v>572</v>
      </c>
      <c r="L177" s="261">
        <v>615</v>
      </c>
      <c r="M177" s="261">
        <v>757</v>
      </c>
      <c r="N177" s="261">
        <v>932</v>
      </c>
      <c r="O177" s="261">
        <v>1020</v>
      </c>
      <c r="P177" s="261">
        <v>1107</v>
      </c>
    </row>
    <row r="178" spans="1:16">
      <c r="A178" t="s">
        <v>227</v>
      </c>
      <c r="B178" t="s">
        <v>793</v>
      </c>
      <c r="C178" t="s">
        <v>227</v>
      </c>
      <c r="E178" s="259">
        <v>470</v>
      </c>
      <c r="F178" s="259">
        <v>530</v>
      </c>
      <c r="G178" s="259">
        <v>636</v>
      </c>
      <c r="H178" s="259">
        <v>735</v>
      </c>
      <c r="I178" s="259">
        <v>820</v>
      </c>
      <c r="J178" s="259">
        <v>904</v>
      </c>
      <c r="K178" s="261">
        <v>470</v>
      </c>
      <c r="L178" s="261">
        <v>571</v>
      </c>
      <c r="M178" s="261">
        <v>697</v>
      </c>
      <c r="N178" s="261">
        <v>974</v>
      </c>
      <c r="O178" s="261">
        <v>979</v>
      </c>
      <c r="P178" s="261">
        <v>1126</v>
      </c>
    </row>
    <row r="179" spans="1:16">
      <c r="A179" t="s">
        <v>228</v>
      </c>
      <c r="B179" t="s">
        <v>796</v>
      </c>
      <c r="C179" t="s">
        <v>228</v>
      </c>
      <c r="E179" s="259">
        <v>495</v>
      </c>
      <c r="F179" s="259">
        <v>530</v>
      </c>
      <c r="G179" s="259">
        <v>636</v>
      </c>
      <c r="H179" s="259">
        <v>735</v>
      </c>
      <c r="I179" s="259">
        <v>820</v>
      </c>
      <c r="J179" s="259">
        <v>904</v>
      </c>
      <c r="K179" s="261">
        <v>527</v>
      </c>
      <c r="L179" s="261">
        <v>555</v>
      </c>
      <c r="M179" s="261">
        <v>697</v>
      </c>
      <c r="N179" s="261">
        <v>874</v>
      </c>
      <c r="O179" s="261">
        <v>1066</v>
      </c>
      <c r="P179" s="261">
        <v>1158</v>
      </c>
    </row>
    <row r="180" spans="1:16">
      <c r="A180" s="144" t="s">
        <v>38</v>
      </c>
      <c r="B180" s="144" t="s">
        <v>799</v>
      </c>
      <c r="C180" s="144" t="s">
        <v>38</v>
      </c>
      <c r="E180" s="259">
        <v>563</v>
      </c>
      <c r="F180" s="259">
        <v>604</v>
      </c>
      <c r="G180" s="259">
        <v>725</v>
      </c>
      <c r="H180" s="259">
        <v>837</v>
      </c>
      <c r="I180" s="259">
        <v>935</v>
      </c>
      <c r="J180" s="259">
        <v>1031</v>
      </c>
      <c r="K180" s="261">
        <v>713</v>
      </c>
      <c r="L180" s="261">
        <v>765</v>
      </c>
      <c r="M180" s="261">
        <v>921</v>
      </c>
      <c r="N180" s="261">
        <v>1054</v>
      </c>
      <c r="O180" s="261">
        <v>1156</v>
      </c>
      <c r="P180" s="261">
        <v>1257</v>
      </c>
    </row>
    <row r="181" spans="1:16">
      <c r="A181" t="s">
        <v>229</v>
      </c>
      <c r="B181" t="s">
        <v>802</v>
      </c>
      <c r="C181" t="s">
        <v>229</v>
      </c>
      <c r="E181" s="259">
        <v>557</v>
      </c>
      <c r="F181" s="259">
        <v>596</v>
      </c>
      <c r="G181" s="259">
        <v>716</v>
      </c>
      <c r="H181" s="259">
        <v>826</v>
      </c>
      <c r="I181" s="259">
        <v>922</v>
      </c>
      <c r="J181" s="259">
        <v>1018</v>
      </c>
      <c r="K181" s="261">
        <v>581</v>
      </c>
      <c r="L181" s="261">
        <v>670</v>
      </c>
      <c r="M181" s="261">
        <v>769</v>
      </c>
      <c r="N181" s="261">
        <v>969</v>
      </c>
      <c r="O181" s="261">
        <v>1210</v>
      </c>
      <c r="P181" s="261">
        <v>1317</v>
      </c>
    </row>
    <row r="182" spans="1:16">
      <c r="A182" t="s">
        <v>230</v>
      </c>
      <c r="B182" t="s">
        <v>805</v>
      </c>
      <c r="C182" t="s">
        <v>230</v>
      </c>
      <c r="E182" s="259">
        <v>552</v>
      </c>
      <c r="F182" s="259">
        <v>656</v>
      </c>
      <c r="G182" s="259">
        <v>787</v>
      </c>
      <c r="H182" s="259">
        <v>908</v>
      </c>
      <c r="I182" s="259">
        <v>1013</v>
      </c>
      <c r="J182" s="259">
        <v>1118</v>
      </c>
      <c r="K182" s="261">
        <v>552</v>
      </c>
      <c r="L182" s="261">
        <v>662</v>
      </c>
      <c r="M182" s="261">
        <v>865</v>
      </c>
      <c r="N182" s="261">
        <v>1112</v>
      </c>
      <c r="O182" s="261">
        <v>1296</v>
      </c>
      <c r="P182" s="261">
        <v>1411</v>
      </c>
    </row>
    <row r="183" spans="1:16">
      <c r="A183" s="144" t="s">
        <v>32</v>
      </c>
      <c r="B183" s="144" t="s">
        <v>807</v>
      </c>
      <c r="C183" s="144" t="s">
        <v>32</v>
      </c>
      <c r="E183" s="259">
        <v>541</v>
      </c>
      <c r="F183" s="259">
        <v>580</v>
      </c>
      <c r="G183" s="259">
        <v>696</v>
      </c>
      <c r="H183" s="259">
        <v>803</v>
      </c>
      <c r="I183" s="259">
        <v>896</v>
      </c>
      <c r="J183" s="259">
        <v>989</v>
      </c>
      <c r="K183" s="261">
        <v>575</v>
      </c>
      <c r="L183" s="261">
        <v>699</v>
      </c>
      <c r="M183" s="261">
        <v>856</v>
      </c>
      <c r="N183" s="261">
        <v>1010</v>
      </c>
      <c r="O183" s="261">
        <v>1108</v>
      </c>
      <c r="P183" s="261">
        <v>1203</v>
      </c>
    </row>
    <row r="184" spans="1:16">
      <c r="A184" t="s">
        <v>231</v>
      </c>
      <c r="B184" t="s">
        <v>810</v>
      </c>
      <c r="C184" t="s">
        <v>231</v>
      </c>
      <c r="E184" s="259">
        <v>495</v>
      </c>
      <c r="F184" s="259">
        <v>530</v>
      </c>
      <c r="G184" s="259">
        <v>636</v>
      </c>
      <c r="H184" s="259">
        <v>735</v>
      </c>
      <c r="I184" s="259">
        <v>820</v>
      </c>
      <c r="J184" s="259">
        <v>904</v>
      </c>
      <c r="K184" s="261">
        <v>525</v>
      </c>
      <c r="L184" s="261">
        <v>588</v>
      </c>
      <c r="M184" s="261">
        <v>778</v>
      </c>
      <c r="N184" s="261">
        <v>974</v>
      </c>
      <c r="O184" s="261">
        <v>1066</v>
      </c>
      <c r="P184" s="261">
        <v>1158</v>
      </c>
    </row>
    <row r="185" spans="1:16">
      <c r="A185" t="s">
        <v>232</v>
      </c>
      <c r="B185" t="s">
        <v>813</v>
      </c>
      <c r="C185" t="s">
        <v>232</v>
      </c>
      <c r="E185" s="259">
        <v>533</v>
      </c>
      <c r="F185" s="259">
        <v>537</v>
      </c>
      <c r="G185" s="259">
        <v>714</v>
      </c>
      <c r="H185" s="259">
        <v>832</v>
      </c>
      <c r="I185" s="259">
        <v>928</v>
      </c>
      <c r="J185" s="259">
        <v>1024</v>
      </c>
      <c r="K185" s="261">
        <v>533</v>
      </c>
      <c r="L185" s="261">
        <v>537</v>
      </c>
      <c r="M185" s="261">
        <v>714</v>
      </c>
      <c r="N185" s="261">
        <v>895</v>
      </c>
      <c r="O185" s="261">
        <v>1186</v>
      </c>
      <c r="P185" s="261">
        <v>1290</v>
      </c>
    </row>
    <row r="186" spans="1:16">
      <c r="A186" s="144" t="s">
        <v>48</v>
      </c>
      <c r="B186" s="144" t="s">
        <v>815</v>
      </c>
      <c r="C186" s="144" t="s">
        <v>48</v>
      </c>
      <c r="E186" s="259">
        <v>658</v>
      </c>
      <c r="F186" s="259">
        <v>705</v>
      </c>
      <c r="G186" s="259">
        <v>846</v>
      </c>
      <c r="H186" s="259">
        <v>978</v>
      </c>
      <c r="I186" s="259">
        <v>1091</v>
      </c>
      <c r="J186" s="259">
        <v>1203</v>
      </c>
      <c r="K186" s="261">
        <v>736</v>
      </c>
      <c r="L186" s="261">
        <v>838</v>
      </c>
      <c r="M186" s="261">
        <v>1054</v>
      </c>
      <c r="N186" s="261">
        <v>1287</v>
      </c>
      <c r="O186" s="261">
        <v>1416</v>
      </c>
      <c r="P186" s="261">
        <v>1544</v>
      </c>
    </row>
    <row r="187" spans="1:16">
      <c r="A187" t="s">
        <v>233</v>
      </c>
      <c r="B187" t="s">
        <v>818</v>
      </c>
      <c r="C187" t="s">
        <v>233</v>
      </c>
      <c r="E187" s="259">
        <v>495</v>
      </c>
      <c r="F187" s="259">
        <v>530</v>
      </c>
      <c r="G187" s="259">
        <v>636</v>
      </c>
      <c r="H187" s="259">
        <v>735</v>
      </c>
      <c r="I187" s="259">
        <v>820</v>
      </c>
      <c r="J187" s="259">
        <v>904</v>
      </c>
      <c r="K187" s="261">
        <v>527</v>
      </c>
      <c r="L187" s="261">
        <v>607</v>
      </c>
      <c r="M187" s="261">
        <v>697</v>
      </c>
      <c r="N187" s="261">
        <v>942</v>
      </c>
      <c r="O187" s="261">
        <v>1066</v>
      </c>
      <c r="P187" s="261">
        <v>1158</v>
      </c>
    </row>
    <row r="188" spans="1:16">
      <c r="A188" t="s">
        <v>234</v>
      </c>
      <c r="B188" t="s">
        <v>821</v>
      </c>
      <c r="C188" t="s">
        <v>234</v>
      </c>
      <c r="E188" s="259">
        <v>582</v>
      </c>
      <c r="F188" s="259">
        <v>623</v>
      </c>
      <c r="G188" s="259">
        <v>748</v>
      </c>
      <c r="H188" s="259">
        <v>865</v>
      </c>
      <c r="I188" s="259">
        <v>965</v>
      </c>
      <c r="J188" s="259">
        <v>1064</v>
      </c>
      <c r="K188" s="261">
        <v>587</v>
      </c>
      <c r="L188" s="261">
        <v>630</v>
      </c>
      <c r="M188" s="261">
        <v>777</v>
      </c>
      <c r="N188" s="261">
        <v>1027</v>
      </c>
      <c r="O188" s="261">
        <v>1198</v>
      </c>
      <c r="P188" s="261">
        <v>1302</v>
      </c>
    </row>
    <row r="189" spans="1:16">
      <c r="A189" t="s">
        <v>235</v>
      </c>
      <c r="B189" t="s">
        <v>824</v>
      </c>
      <c r="C189" t="s">
        <v>235</v>
      </c>
      <c r="E189" s="259">
        <v>495</v>
      </c>
      <c r="F189" s="259">
        <v>530</v>
      </c>
      <c r="G189" s="259">
        <v>636</v>
      </c>
      <c r="H189" s="259">
        <v>735</v>
      </c>
      <c r="I189" s="259">
        <v>820</v>
      </c>
      <c r="J189" s="259">
        <v>904</v>
      </c>
      <c r="K189" s="261">
        <v>560</v>
      </c>
      <c r="L189" s="261">
        <v>564</v>
      </c>
      <c r="M189" s="261">
        <v>750</v>
      </c>
      <c r="N189" s="261">
        <v>974</v>
      </c>
      <c r="O189" s="261">
        <v>1066</v>
      </c>
      <c r="P189" s="261">
        <v>1158</v>
      </c>
    </row>
    <row r="190" spans="1:16">
      <c r="A190" s="144" t="s">
        <v>23</v>
      </c>
      <c r="B190" s="144" t="s">
        <v>826</v>
      </c>
      <c r="C190" s="144" t="s">
        <v>23</v>
      </c>
      <c r="E190" s="259">
        <v>514</v>
      </c>
      <c r="F190" s="259">
        <v>616</v>
      </c>
      <c r="G190" s="259">
        <v>748</v>
      </c>
      <c r="H190" s="259">
        <v>865</v>
      </c>
      <c r="I190" s="259">
        <v>965</v>
      </c>
      <c r="J190" s="259">
        <v>1064</v>
      </c>
      <c r="K190" s="261">
        <v>514</v>
      </c>
      <c r="L190" s="261">
        <v>616</v>
      </c>
      <c r="M190" s="261">
        <v>806</v>
      </c>
      <c r="N190" s="261">
        <v>1070</v>
      </c>
      <c r="O190" s="261">
        <v>1231</v>
      </c>
      <c r="P190" s="261">
        <v>1340</v>
      </c>
    </row>
    <row r="191" spans="1:16">
      <c r="A191" t="s">
        <v>236</v>
      </c>
      <c r="B191" t="s">
        <v>829</v>
      </c>
      <c r="C191" t="s">
        <v>236</v>
      </c>
      <c r="E191" s="259">
        <v>495</v>
      </c>
      <c r="F191" s="259">
        <v>530</v>
      </c>
      <c r="G191" s="259">
        <v>636</v>
      </c>
      <c r="H191" s="259">
        <v>735</v>
      </c>
      <c r="I191" s="259">
        <v>820</v>
      </c>
      <c r="J191" s="259">
        <v>904</v>
      </c>
      <c r="K191" s="261">
        <v>527</v>
      </c>
      <c r="L191" s="261">
        <v>607</v>
      </c>
      <c r="M191" s="261">
        <v>697</v>
      </c>
      <c r="N191" s="261">
        <v>974</v>
      </c>
      <c r="O191" s="261">
        <v>1066</v>
      </c>
      <c r="P191" s="261">
        <v>1158</v>
      </c>
    </row>
    <row r="192" spans="1:16">
      <c r="A192" t="s">
        <v>237</v>
      </c>
      <c r="B192" t="s">
        <v>832</v>
      </c>
      <c r="C192" t="s">
        <v>237</v>
      </c>
      <c r="E192" s="259">
        <v>533</v>
      </c>
      <c r="F192" s="259">
        <v>553</v>
      </c>
      <c r="G192" s="259">
        <v>686</v>
      </c>
      <c r="H192" s="259">
        <v>791</v>
      </c>
      <c r="I192" s="259">
        <v>883</v>
      </c>
      <c r="J192" s="259">
        <v>975</v>
      </c>
      <c r="K192" s="261">
        <v>550</v>
      </c>
      <c r="L192" s="261">
        <v>553</v>
      </c>
      <c r="M192" s="261">
        <v>697</v>
      </c>
      <c r="N192" s="261">
        <v>1014</v>
      </c>
      <c r="O192" s="261">
        <v>1078</v>
      </c>
      <c r="P192" s="261">
        <v>1240</v>
      </c>
    </row>
    <row r="193" spans="1:16">
      <c r="A193" s="144" t="s">
        <v>24</v>
      </c>
      <c r="B193" s="144" t="s">
        <v>834</v>
      </c>
      <c r="C193" s="144" t="s">
        <v>24</v>
      </c>
      <c r="E193" s="259">
        <v>514</v>
      </c>
      <c r="F193" s="259">
        <v>616</v>
      </c>
      <c r="G193" s="259">
        <v>748</v>
      </c>
      <c r="H193" s="259">
        <v>865</v>
      </c>
      <c r="I193" s="259">
        <v>965</v>
      </c>
      <c r="J193" s="259">
        <v>1064</v>
      </c>
      <c r="K193" s="261">
        <v>514</v>
      </c>
      <c r="L193" s="261">
        <v>616</v>
      </c>
      <c r="M193" s="261">
        <v>806</v>
      </c>
      <c r="N193" s="261">
        <v>1070</v>
      </c>
      <c r="O193" s="261">
        <v>1231</v>
      </c>
      <c r="P193" s="261">
        <v>1340</v>
      </c>
    </row>
    <row r="194" spans="1:16">
      <c r="A194" t="s">
        <v>238</v>
      </c>
      <c r="B194" t="s">
        <v>837</v>
      </c>
      <c r="C194" t="s">
        <v>238</v>
      </c>
      <c r="E194" s="259">
        <v>527</v>
      </c>
      <c r="F194" s="259">
        <v>607</v>
      </c>
      <c r="G194" s="259">
        <v>697</v>
      </c>
      <c r="H194" s="259">
        <v>928</v>
      </c>
      <c r="I194" s="259">
        <v>1036</v>
      </c>
      <c r="J194" s="259">
        <v>1143</v>
      </c>
      <c r="K194" s="261">
        <v>527</v>
      </c>
      <c r="L194" s="261">
        <v>607</v>
      </c>
      <c r="M194" s="261">
        <v>697</v>
      </c>
      <c r="N194" s="261">
        <v>1013</v>
      </c>
      <c r="O194" s="261">
        <v>1090</v>
      </c>
      <c r="P194" s="261">
        <v>1254</v>
      </c>
    </row>
    <row r="195" spans="1:16">
      <c r="A195" t="s">
        <v>239</v>
      </c>
      <c r="B195" t="s">
        <v>840</v>
      </c>
      <c r="C195" t="s">
        <v>239</v>
      </c>
      <c r="E195" s="259">
        <v>495</v>
      </c>
      <c r="F195" s="259">
        <v>530</v>
      </c>
      <c r="G195" s="259">
        <v>636</v>
      </c>
      <c r="H195" s="259">
        <v>735</v>
      </c>
      <c r="I195" s="259">
        <v>820</v>
      </c>
      <c r="J195" s="259">
        <v>904</v>
      </c>
      <c r="K195" s="261">
        <v>527</v>
      </c>
      <c r="L195" s="261">
        <v>607</v>
      </c>
      <c r="M195" s="261">
        <v>697</v>
      </c>
      <c r="N195" s="261">
        <v>974</v>
      </c>
      <c r="O195" s="261">
        <v>1066</v>
      </c>
      <c r="P195" s="261">
        <v>1158</v>
      </c>
    </row>
    <row r="196" spans="1:16">
      <c r="A196" t="s">
        <v>240</v>
      </c>
      <c r="B196" t="s">
        <v>843</v>
      </c>
      <c r="C196" t="s">
        <v>240</v>
      </c>
      <c r="E196" s="259">
        <v>495</v>
      </c>
      <c r="F196" s="259">
        <v>524</v>
      </c>
      <c r="G196" s="259">
        <v>636</v>
      </c>
      <c r="H196" s="259">
        <v>735</v>
      </c>
      <c r="I196" s="259">
        <v>820</v>
      </c>
      <c r="J196" s="259">
        <v>904</v>
      </c>
      <c r="K196" s="261">
        <v>521</v>
      </c>
      <c r="L196" s="261">
        <v>524</v>
      </c>
      <c r="M196" s="261">
        <v>697</v>
      </c>
      <c r="N196" s="261">
        <v>897</v>
      </c>
      <c r="O196" s="261">
        <v>1066</v>
      </c>
      <c r="P196" s="261">
        <v>1158</v>
      </c>
    </row>
    <row r="197" spans="1:16">
      <c r="A197" t="s">
        <v>241</v>
      </c>
      <c r="B197" t="s">
        <v>846</v>
      </c>
      <c r="C197" t="s">
        <v>241</v>
      </c>
      <c r="E197" s="259">
        <v>508</v>
      </c>
      <c r="F197" s="259">
        <v>545</v>
      </c>
      <c r="G197" s="259">
        <v>653</v>
      </c>
      <c r="H197" s="259">
        <v>755</v>
      </c>
      <c r="I197" s="259">
        <v>842</v>
      </c>
      <c r="J197" s="259">
        <v>930</v>
      </c>
      <c r="K197" s="261">
        <v>527</v>
      </c>
      <c r="L197" s="261">
        <v>553</v>
      </c>
      <c r="M197" s="261">
        <v>697</v>
      </c>
      <c r="N197" s="261">
        <v>950</v>
      </c>
      <c r="O197" s="261">
        <v>1066</v>
      </c>
      <c r="P197" s="261">
        <v>1158</v>
      </c>
    </row>
    <row r="198" spans="1:16">
      <c r="A198" t="s">
        <v>242</v>
      </c>
      <c r="B198" t="s">
        <v>849</v>
      </c>
      <c r="C198" t="s">
        <v>242</v>
      </c>
      <c r="E198" s="259">
        <v>495</v>
      </c>
      <c r="F198" s="259">
        <v>530</v>
      </c>
      <c r="G198" s="259">
        <v>636</v>
      </c>
      <c r="H198" s="259">
        <v>735</v>
      </c>
      <c r="I198" s="259">
        <v>820</v>
      </c>
      <c r="J198" s="259">
        <v>904</v>
      </c>
      <c r="K198" s="261">
        <v>541</v>
      </c>
      <c r="L198" s="261">
        <v>623</v>
      </c>
      <c r="M198" s="261">
        <v>716</v>
      </c>
      <c r="N198" s="261">
        <v>926</v>
      </c>
      <c r="O198" s="261">
        <v>1043</v>
      </c>
      <c r="P198" s="261">
        <v>1131</v>
      </c>
    </row>
    <row r="199" spans="1:16">
      <c r="A199" t="s">
        <v>243</v>
      </c>
      <c r="B199" t="s">
        <v>852</v>
      </c>
      <c r="C199" t="s">
        <v>243</v>
      </c>
      <c r="E199" s="259">
        <v>556</v>
      </c>
      <c r="F199" s="259">
        <v>584</v>
      </c>
      <c r="G199" s="259">
        <v>736</v>
      </c>
      <c r="H199" s="259">
        <v>976</v>
      </c>
      <c r="I199" s="259">
        <v>1151</v>
      </c>
      <c r="J199" s="259">
        <v>1324</v>
      </c>
      <c r="K199" s="261">
        <v>556</v>
      </c>
      <c r="L199" s="261">
        <v>584</v>
      </c>
      <c r="M199" s="261">
        <v>736</v>
      </c>
      <c r="N199" s="261">
        <v>976</v>
      </c>
      <c r="O199" s="261">
        <v>1151</v>
      </c>
      <c r="P199" s="261">
        <v>1324</v>
      </c>
    </row>
    <row r="200" spans="1:16">
      <c r="A200" s="144" t="s">
        <v>36</v>
      </c>
      <c r="B200" s="144" t="s">
        <v>854</v>
      </c>
      <c r="C200" s="144" t="s">
        <v>36</v>
      </c>
      <c r="E200" s="259">
        <v>590</v>
      </c>
      <c r="F200" s="259">
        <v>631</v>
      </c>
      <c r="G200" s="259">
        <v>757</v>
      </c>
      <c r="H200" s="259">
        <v>875</v>
      </c>
      <c r="I200" s="259">
        <v>976</v>
      </c>
      <c r="J200" s="259">
        <v>1077</v>
      </c>
      <c r="K200" s="261">
        <v>655</v>
      </c>
      <c r="L200" s="261">
        <v>756</v>
      </c>
      <c r="M200" s="261">
        <v>908</v>
      </c>
      <c r="N200" s="261">
        <v>1104</v>
      </c>
      <c r="O200" s="261">
        <v>1211</v>
      </c>
      <c r="P200" s="261">
        <v>1318</v>
      </c>
    </row>
    <row r="201" spans="1:16">
      <c r="A201" s="144" t="s">
        <v>49</v>
      </c>
      <c r="B201" s="144" t="s">
        <v>856</v>
      </c>
      <c r="C201" s="144" t="s">
        <v>49</v>
      </c>
      <c r="E201" s="259">
        <v>676</v>
      </c>
      <c r="F201" s="259">
        <v>724</v>
      </c>
      <c r="G201" s="259">
        <v>868</v>
      </c>
      <c r="H201" s="259">
        <v>1003</v>
      </c>
      <c r="I201" s="259">
        <v>1120</v>
      </c>
      <c r="J201" s="259">
        <v>1236</v>
      </c>
      <c r="K201" s="261">
        <v>730</v>
      </c>
      <c r="L201" s="261">
        <v>878</v>
      </c>
      <c r="M201" s="261">
        <v>1077</v>
      </c>
      <c r="N201" s="261">
        <v>1330</v>
      </c>
      <c r="O201" s="261">
        <v>1464</v>
      </c>
      <c r="P201" s="261">
        <v>1597</v>
      </c>
    </row>
    <row r="202" spans="1:16">
      <c r="A202" t="s">
        <v>244</v>
      </c>
      <c r="B202" t="s">
        <v>859</v>
      </c>
      <c r="C202" t="s">
        <v>244</v>
      </c>
      <c r="E202" s="259">
        <v>495</v>
      </c>
      <c r="F202" s="259">
        <v>524</v>
      </c>
      <c r="G202" s="259">
        <v>636</v>
      </c>
      <c r="H202" s="259">
        <v>735</v>
      </c>
      <c r="I202" s="259">
        <v>820</v>
      </c>
      <c r="J202" s="259">
        <v>904</v>
      </c>
      <c r="K202" s="261">
        <v>521</v>
      </c>
      <c r="L202" s="261">
        <v>524</v>
      </c>
      <c r="M202" s="261">
        <v>697</v>
      </c>
      <c r="N202" s="261">
        <v>874</v>
      </c>
      <c r="O202" s="261">
        <v>949</v>
      </c>
      <c r="P202" s="261">
        <v>1091</v>
      </c>
    </row>
    <row r="203" spans="1:16">
      <c r="A203" s="144" t="s">
        <v>245</v>
      </c>
      <c r="B203" s="144" t="s">
        <v>862</v>
      </c>
      <c r="C203" s="144" t="s">
        <v>245</v>
      </c>
      <c r="E203" s="259">
        <v>518</v>
      </c>
      <c r="F203" s="259">
        <v>555</v>
      </c>
      <c r="G203" s="259">
        <v>666</v>
      </c>
      <c r="H203" s="259">
        <v>770</v>
      </c>
      <c r="I203" s="259">
        <v>858</v>
      </c>
      <c r="J203" s="259">
        <v>948</v>
      </c>
      <c r="K203" s="261">
        <v>524</v>
      </c>
      <c r="L203" s="261">
        <v>568</v>
      </c>
      <c r="M203" s="261">
        <v>755</v>
      </c>
      <c r="N203" s="261">
        <v>1017</v>
      </c>
      <c r="O203" s="261">
        <v>1028</v>
      </c>
      <c r="P203" s="261">
        <v>1182</v>
      </c>
    </row>
    <row r="204" spans="1:16">
      <c r="A204" t="s">
        <v>246</v>
      </c>
      <c r="B204" t="s">
        <v>865</v>
      </c>
      <c r="C204" t="s">
        <v>246</v>
      </c>
      <c r="E204" s="259">
        <v>495</v>
      </c>
      <c r="F204" s="259">
        <v>530</v>
      </c>
      <c r="G204" s="259">
        <v>636</v>
      </c>
      <c r="H204" s="259">
        <v>735</v>
      </c>
      <c r="I204" s="259">
        <v>820</v>
      </c>
      <c r="J204" s="259">
        <v>904</v>
      </c>
      <c r="K204" s="261">
        <v>542</v>
      </c>
      <c r="L204" s="261">
        <v>546</v>
      </c>
      <c r="M204" s="261">
        <v>726</v>
      </c>
      <c r="N204" s="261">
        <v>910</v>
      </c>
      <c r="O204" s="261">
        <v>1066</v>
      </c>
      <c r="P204" s="261">
        <v>1158</v>
      </c>
    </row>
    <row r="205" spans="1:16">
      <c r="A205" t="s">
        <v>247</v>
      </c>
      <c r="B205" t="s">
        <v>868</v>
      </c>
      <c r="C205" t="s">
        <v>247</v>
      </c>
      <c r="E205" s="259">
        <v>495</v>
      </c>
      <c r="F205" s="259">
        <v>524</v>
      </c>
      <c r="G205" s="259">
        <v>636</v>
      </c>
      <c r="H205" s="259">
        <v>735</v>
      </c>
      <c r="I205" s="259">
        <v>820</v>
      </c>
      <c r="J205" s="259">
        <v>904</v>
      </c>
      <c r="K205" s="261">
        <v>521</v>
      </c>
      <c r="L205" s="261">
        <v>524</v>
      </c>
      <c r="M205" s="261">
        <v>697</v>
      </c>
      <c r="N205" s="261">
        <v>875</v>
      </c>
      <c r="O205" s="261">
        <v>1066</v>
      </c>
      <c r="P205" s="261">
        <v>1158</v>
      </c>
    </row>
    <row r="206" spans="1:16">
      <c r="A206" s="144" t="s">
        <v>58</v>
      </c>
      <c r="B206" s="144" t="s">
        <v>870</v>
      </c>
      <c r="C206" s="144" t="s">
        <v>58</v>
      </c>
      <c r="E206" s="259">
        <v>521</v>
      </c>
      <c r="F206" s="259">
        <v>524</v>
      </c>
      <c r="G206" s="259">
        <v>697</v>
      </c>
      <c r="H206" s="259">
        <v>901</v>
      </c>
      <c r="I206" s="259">
        <v>970</v>
      </c>
      <c r="J206" s="259">
        <v>1109</v>
      </c>
      <c r="K206" s="261">
        <v>521</v>
      </c>
      <c r="L206" s="261">
        <v>524</v>
      </c>
      <c r="M206" s="261">
        <v>697</v>
      </c>
      <c r="N206" s="261">
        <v>966</v>
      </c>
      <c r="O206" s="261">
        <v>970</v>
      </c>
      <c r="P206" s="261">
        <v>1116</v>
      </c>
    </row>
    <row r="207" spans="1:16">
      <c r="A207" s="144" t="s">
        <v>39</v>
      </c>
      <c r="B207" s="144" t="s">
        <v>872</v>
      </c>
      <c r="C207" s="144" t="s">
        <v>39</v>
      </c>
      <c r="E207" s="259">
        <v>563</v>
      </c>
      <c r="F207" s="259">
        <v>604</v>
      </c>
      <c r="G207" s="259">
        <v>725</v>
      </c>
      <c r="H207" s="259">
        <v>837</v>
      </c>
      <c r="I207" s="259">
        <v>935</v>
      </c>
      <c r="J207" s="259">
        <v>1031</v>
      </c>
      <c r="K207" s="261">
        <v>713</v>
      </c>
      <c r="L207" s="261">
        <v>765</v>
      </c>
      <c r="M207" s="261">
        <v>921</v>
      </c>
      <c r="N207" s="261">
        <v>1054</v>
      </c>
      <c r="O207" s="261">
        <v>1156</v>
      </c>
      <c r="P207" s="261">
        <v>1257</v>
      </c>
    </row>
    <row r="208" spans="1:16">
      <c r="A208" t="s">
        <v>248</v>
      </c>
      <c r="B208" t="s">
        <v>875</v>
      </c>
      <c r="C208" t="s">
        <v>248</v>
      </c>
      <c r="E208" s="259">
        <v>495</v>
      </c>
      <c r="F208" s="259">
        <v>524</v>
      </c>
      <c r="G208" s="259">
        <v>636</v>
      </c>
      <c r="H208" s="259">
        <v>735</v>
      </c>
      <c r="I208" s="259">
        <v>820</v>
      </c>
      <c r="J208" s="259">
        <v>904</v>
      </c>
      <c r="K208" s="261">
        <v>521</v>
      </c>
      <c r="L208" s="261">
        <v>524</v>
      </c>
      <c r="M208" s="261">
        <v>697</v>
      </c>
      <c r="N208" s="261">
        <v>974</v>
      </c>
      <c r="O208" s="261">
        <v>1066</v>
      </c>
      <c r="P208" s="261">
        <v>1158</v>
      </c>
    </row>
    <row r="209" spans="1:16">
      <c r="A209" t="s">
        <v>249</v>
      </c>
      <c r="B209" t="s">
        <v>878</v>
      </c>
      <c r="C209" t="s">
        <v>249</v>
      </c>
      <c r="E209" s="259">
        <v>521</v>
      </c>
      <c r="F209" s="259">
        <v>524</v>
      </c>
      <c r="G209" s="259">
        <v>697</v>
      </c>
      <c r="H209" s="259">
        <v>920</v>
      </c>
      <c r="I209" s="259">
        <v>1027</v>
      </c>
      <c r="J209" s="259">
        <v>1133</v>
      </c>
      <c r="K209" s="261">
        <v>521</v>
      </c>
      <c r="L209" s="261">
        <v>524</v>
      </c>
      <c r="M209" s="261">
        <v>697</v>
      </c>
      <c r="N209" s="261">
        <v>942</v>
      </c>
      <c r="O209" s="261">
        <v>1090</v>
      </c>
      <c r="P209" s="261">
        <v>1254</v>
      </c>
    </row>
    <row r="210" spans="1:16">
      <c r="A210" t="s">
        <v>250</v>
      </c>
      <c r="B210" t="s">
        <v>881</v>
      </c>
      <c r="C210" t="s">
        <v>250</v>
      </c>
      <c r="E210" s="259">
        <v>595</v>
      </c>
      <c r="F210" s="259">
        <v>637</v>
      </c>
      <c r="G210" s="259">
        <v>765</v>
      </c>
      <c r="H210" s="259">
        <v>883</v>
      </c>
      <c r="I210" s="259">
        <v>985</v>
      </c>
      <c r="J210" s="259">
        <v>1086</v>
      </c>
      <c r="K210" s="261">
        <v>667</v>
      </c>
      <c r="L210" s="261">
        <v>671</v>
      </c>
      <c r="M210" s="261">
        <v>846</v>
      </c>
      <c r="N210" s="261">
        <v>1114</v>
      </c>
      <c r="O210" s="261">
        <v>1224</v>
      </c>
      <c r="P210" s="261">
        <v>1331</v>
      </c>
    </row>
    <row r="211" spans="1:16">
      <c r="A211" t="s">
        <v>251</v>
      </c>
      <c r="B211" t="s">
        <v>884</v>
      </c>
      <c r="C211" t="s">
        <v>251</v>
      </c>
      <c r="E211" s="259">
        <v>527</v>
      </c>
      <c r="F211" s="259">
        <v>585</v>
      </c>
      <c r="G211" s="259">
        <v>697</v>
      </c>
      <c r="H211" s="259">
        <v>811</v>
      </c>
      <c r="I211" s="259">
        <v>905</v>
      </c>
      <c r="J211" s="259">
        <v>998</v>
      </c>
      <c r="K211" s="261">
        <v>527</v>
      </c>
      <c r="L211" s="261">
        <v>589</v>
      </c>
      <c r="M211" s="261">
        <v>697</v>
      </c>
      <c r="N211" s="261">
        <v>1014</v>
      </c>
      <c r="O211" s="261">
        <v>1128</v>
      </c>
      <c r="P211" s="261">
        <v>1226</v>
      </c>
    </row>
    <row r="212" spans="1:16">
      <c r="A212" t="s">
        <v>252</v>
      </c>
      <c r="B212" t="s">
        <v>887</v>
      </c>
      <c r="C212" t="s">
        <v>252</v>
      </c>
      <c r="E212" s="259">
        <v>495</v>
      </c>
      <c r="F212" s="259">
        <v>524</v>
      </c>
      <c r="G212" s="259">
        <v>636</v>
      </c>
      <c r="H212" s="259">
        <v>735</v>
      </c>
      <c r="I212" s="259">
        <v>820</v>
      </c>
      <c r="J212" s="259">
        <v>904</v>
      </c>
      <c r="K212" s="261">
        <v>521</v>
      </c>
      <c r="L212" s="261">
        <v>524</v>
      </c>
      <c r="M212" s="261">
        <v>697</v>
      </c>
      <c r="N212" s="261">
        <v>902</v>
      </c>
      <c r="O212" s="261">
        <v>949</v>
      </c>
      <c r="P212" s="261">
        <v>1091</v>
      </c>
    </row>
    <row r="213" spans="1:16">
      <c r="A213" t="s">
        <v>253</v>
      </c>
      <c r="B213" t="s">
        <v>890</v>
      </c>
      <c r="C213" t="s">
        <v>253</v>
      </c>
      <c r="E213" s="259">
        <v>527</v>
      </c>
      <c r="F213" s="259">
        <v>593</v>
      </c>
      <c r="G213" s="259">
        <v>697</v>
      </c>
      <c r="H213" s="259">
        <v>821</v>
      </c>
      <c r="I213" s="259">
        <v>917</v>
      </c>
      <c r="J213" s="259">
        <v>1011</v>
      </c>
      <c r="K213" s="261">
        <v>527</v>
      </c>
      <c r="L213" s="261">
        <v>607</v>
      </c>
      <c r="M213" s="261">
        <v>697</v>
      </c>
      <c r="N213" s="261">
        <v>946</v>
      </c>
      <c r="O213" s="261">
        <v>971</v>
      </c>
      <c r="P213" s="261">
        <v>1117</v>
      </c>
    </row>
    <row r="214" spans="1:16">
      <c r="A214" s="144" t="s">
        <v>86</v>
      </c>
      <c r="B214" s="144" t="s">
        <v>893</v>
      </c>
      <c r="C214" s="144" t="s">
        <v>86</v>
      </c>
      <c r="E214" s="259">
        <v>560</v>
      </c>
      <c r="F214" s="259">
        <v>600</v>
      </c>
      <c r="G214" s="259">
        <v>720</v>
      </c>
      <c r="H214" s="259">
        <v>832</v>
      </c>
      <c r="I214" s="259">
        <v>928</v>
      </c>
      <c r="J214" s="259">
        <v>1024</v>
      </c>
      <c r="K214" s="261">
        <v>693</v>
      </c>
      <c r="L214" s="261">
        <v>728</v>
      </c>
      <c r="M214" s="261">
        <v>891</v>
      </c>
      <c r="N214" s="261">
        <v>1067</v>
      </c>
      <c r="O214" s="261">
        <v>1171</v>
      </c>
      <c r="P214" s="261">
        <v>1274</v>
      </c>
    </row>
    <row r="215" spans="1:16">
      <c r="A215" t="s">
        <v>254</v>
      </c>
      <c r="B215" t="s">
        <v>896</v>
      </c>
      <c r="C215" t="s">
        <v>254</v>
      </c>
      <c r="E215" s="259">
        <v>478</v>
      </c>
      <c r="F215" s="259">
        <v>567</v>
      </c>
      <c r="G215" s="259">
        <v>697</v>
      </c>
      <c r="H215" s="259">
        <v>918</v>
      </c>
      <c r="I215" s="259">
        <v>1023</v>
      </c>
      <c r="J215" s="259">
        <v>1130</v>
      </c>
      <c r="K215" s="261">
        <v>478</v>
      </c>
      <c r="L215" s="261">
        <v>567</v>
      </c>
      <c r="M215" s="261">
        <v>697</v>
      </c>
      <c r="N215" s="261">
        <v>1014</v>
      </c>
      <c r="O215" s="261">
        <v>1206</v>
      </c>
      <c r="P215" s="261">
        <v>1387</v>
      </c>
    </row>
    <row r="216" spans="1:16">
      <c r="A216" t="s">
        <v>255</v>
      </c>
      <c r="B216" t="s">
        <v>899</v>
      </c>
      <c r="C216" t="s">
        <v>255</v>
      </c>
      <c r="E216" s="259">
        <v>495</v>
      </c>
      <c r="F216" s="259">
        <v>530</v>
      </c>
      <c r="G216" s="259">
        <v>636</v>
      </c>
      <c r="H216" s="259">
        <v>735</v>
      </c>
      <c r="I216" s="259">
        <v>820</v>
      </c>
      <c r="J216" s="259">
        <v>904</v>
      </c>
      <c r="K216" s="261">
        <v>527</v>
      </c>
      <c r="L216" s="261">
        <v>542</v>
      </c>
      <c r="M216" s="261">
        <v>697</v>
      </c>
      <c r="N216" s="261">
        <v>891</v>
      </c>
      <c r="O216" s="261">
        <v>1066</v>
      </c>
      <c r="P216" s="261">
        <v>1158</v>
      </c>
    </row>
    <row r="217" spans="1:16">
      <c r="A217" t="s">
        <v>256</v>
      </c>
      <c r="B217" t="s">
        <v>902</v>
      </c>
      <c r="C217" t="s">
        <v>256</v>
      </c>
      <c r="E217" s="259">
        <v>502</v>
      </c>
      <c r="F217" s="259">
        <v>526</v>
      </c>
      <c r="G217" s="259">
        <v>646</v>
      </c>
      <c r="H217" s="259">
        <v>746</v>
      </c>
      <c r="I217" s="259">
        <v>832</v>
      </c>
      <c r="J217" s="259">
        <v>918</v>
      </c>
      <c r="K217" s="261">
        <v>522</v>
      </c>
      <c r="L217" s="261">
        <v>526</v>
      </c>
      <c r="M217" s="261">
        <v>697</v>
      </c>
      <c r="N217" s="261">
        <v>974</v>
      </c>
      <c r="O217" s="261">
        <v>1066</v>
      </c>
      <c r="P217" s="261">
        <v>1158</v>
      </c>
    </row>
    <row r="218" spans="1:16">
      <c r="A218" t="s">
        <v>257</v>
      </c>
      <c r="B218" t="s">
        <v>905</v>
      </c>
      <c r="C218" t="s">
        <v>257</v>
      </c>
      <c r="E218" s="259">
        <v>556</v>
      </c>
      <c r="F218" s="259">
        <v>584</v>
      </c>
      <c r="G218" s="259">
        <v>717</v>
      </c>
      <c r="H218" s="259">
        <v>828</v>
      </c>
      <c r="I218" s="259">
        <v>923</v>
      </c>
      <c r="J218" s="259">
        <v>1019</v>
      </c>
      <c r="K218" s="261">
        <v>556</v>
      </c>
      <c r="L218" s="261">
        <v>584</v>
      </c>
      <c r="M218" s="261">
        <v>736</v>
      </c>
      <c r="N218" s="261">
        <v>976</v>
      </c>
      <c r="O218" s="261">
        <v>1148</v>
      </c>
      <c r="P218" s="261">
        <v>1248</v>
      </c>
    </row>
    <row r="219" spans="1:16">
      <c r="A219" t="s">
        <v>258</v>
      </c>
      <c r="B219" t="s">
        <v>908</v>
      </c>
      <c r="C219" t="s">
        <v>258</v>
      </c>
      <c r="E219" s="259">
        <v>528</v>
      </c>
      <c r="F219" s="259">
        <v>566</v>
      </c>
      <c r="G219" s="259">
        <v>680</v>
      </c>
      <c r="H219" s="259">
        <v>785</v>
      </c>
      <c r="I219" s="259">
        <v>876</v>
      </c>
      <c r="J219" s="259">
        <v>966</v>
      </c>
      <c r="K219" s="261">
        <v>556</v>
      </c>
      <c r="L219" s="261">
        <v>584</v>
      </c>
      <c r="M219" s="261">
        <v>736</v>
      </c>
      <c r="N219" s="261">
        <v>976</v>
      </c>
      <c r="O219" s="261">
        <v>1123</v>
      </c>
      <c r="P219" s="261">
        <v>1220</v>
      </c>
    </row>
    <row r="220" spans="1:16">
      <c r="A220" t="s">
        <v>259</v>
      </c>
      <c r="B220" t="s">
        <v>911</v>
      </c>
      <c r="C220" t="s">
        <v>259</v>
      </c>
      <c r="E220" s="259">
        <v>527</v>
      </c>
      <c r="F220" s="259">
        <v>586</v>
      </c>
      <c r="G220" s="259">
        <v>697</v>
      </c>
      <c r="H220" s="259">
        <v>812</v>
      </c>
      <c r="I220" s="259">
        <v>906</v>
      </c>
      <c r="J220" s="259">
        <v>1000</v>
      </c>
      <c r="K220" s="261">
        <v>527</v>
      </c>
      <c r="L220" s="261">
        <v>607</v>
      </c>
      <c r="M220" s="261">
        <v>697</v>
      </c>
      <c r="N220" s="261">
        <v>980</v>
      </c>
      <c r="O220" s="261">
        <v>1090</v>
      </c>
      <c r="P220" s="261">
        <v>1254</v>
      </c>
    </row>
    <row r="221" spans="1:16">
      <c r="A221" t="s">
        <v>260</v>
      </c>
      <c r="B221" t="s">
        <v>914</v>
      </c>
      <c r="C221" t="s">
        <v>260</v>
      </c>
      <c r="E221" s="259">
        <v>495</v>
      </c>
      <c r="F221" s="259">
        <v>524</v>
      </c>
      <c r="G221" s="259">
        <v>636</v>
      </c>
      <c r="H221" s="259">
        <v>735</v>
      </c>
      <c r="I221" s="259">
        <v>820</v>
      </c>
      <c r="J221" s="259">
        <v>904</v>
      </c>
      <c r="K221" s="261">
        <v>521</v>
      </c>
      <c r="L221" s="261">
        <v>524</v>
      </c>
      <c r="M221" s="261">
        <v>697</v>
      </c>
      <c r="N221" s="261">
        <v>912</v>
      </c>
      <c r="O221" s="261">
        <v>1066</v>
      </c>
      <c r="P221" s="261">
        <v>1158</v>
      </c>
    </row>
    <row r="222" spans="1:16">
      <c r="A222" s="144" t="s">
        <v>50</v>
      </c>
      <c r="B222" s="144" t="s">
        <v>916</v>
      </c>
      <c r="C222" s="144" t="s">
        <v>50</v>
      </c>
      <c r="E222" s="259">
        <v>658</v>
      </c>
      <c r="F222" s="259">
        <v>705</v>
      </c>
      <c r="G222" s="259">
        <v>846</v>
      </c>
      <c r="H222" s="259">
        <v>978</v>
      </c>
      <c r="I222" s="259">
        <v>1091</v>
      </c>
      <c r="J222" s="259">
        <v>1203</v>
      </c>
      <c r="K222" s="261">
        <v>736</v>
      </c>
      <c r="L222" s="261">
        <v>838</v>
      </c>
      <c r="M222" s="261">
        <v>1054</v>
      </c>
      <c r="N222" s="261">
        <v>1287</v>
      </c>
      <c r="O222" s="261">
        <v>1416</v>
      </c>
      <c r="P222" s="261">
        <v>1544</v>
      </c>
    </row>
    <row r="223" spans="1:16">
      <c r="A223" s="144" t="s">
        <v>19</v>
      </c>
      <c r="B223" s="144" t="s">
        <v>918</v>
      </c>
      <c r="C223" s="144" t="s">
        <v>19</v>
      </c>
      <c r="E223" s="259">
        <v>547</v>
      </c>
      <c r="F223" s="259">
        <v>586</v>
      </c>
      <c r="G223" s="259">
        <v>703</v>
      </c>
      <c r="H223" s="259">
        <v>812</v>
      </c>
      <c r="I223" s="259">
        <v>906</v>
      </c>
      <c r="J223" s="259">
        <v>1000</v>
      </c>
      <c r="K223" s="261">
        <v>565</v>
      </c>
      <c r="L223" s="261">
        <v>605</v>
      </c>
      <c r="M223" s="261">
        <v>805</v>
      </c>
      <c r="N223" s="261">
        <v>1018</v>
      </c>
      <c r="O223" s="261">
        <v>1123</v>
      </c>
      <c r="P223" s="261">
        <v>1220</v>
      </c>
    </row>
    <row r="224" spans="1:16">
      <c r="A224" t="s">
        <v>261</v>
      </c>
      <c r="B224" t="s">
        <v>921</v>
      </c>
      <c r="C224" t="s">
        <v>261</v>
      </c>
      <c r="E224" s="259">
        <v>495</v>
      </c>
      <c r="F224" s="259">
        <v>530</v>
      </c>
      <c r="G224" s="259">
        <v>636</v>
      </c>
      <c r="H224" s="259">
        <v>735</v>
      </c>
      <c r="I224" s="259">
        <v>820</v>
      </c>
      <c r="J224" s="259">
        <v>904</v>
      </c>
      <c r="K224" s="261">
        <v>563</v>
      </c>
      <c r="L224" s="261">
        <v>591</v>
      </c>
      <c r="M224" s="261">
        <v>745</v>
      </c>
      <c r="N224" s="261">
        <v>974</v>
      </c>
      <c r="O224" s="261">
        <v>1066</v>
      </c>
      <c r="P224" s="261">
        <v>1158</v>
      </c>
    </row>
    <row r="225" spans="1:16">
      <c r="A225" t="s">
        <v>262</v>
      </c>
      <c r="B225" t="s">
        <v>924</v>
      </c>
      <c r="C225" t="s">
        <v>262</v>
      </c>
      <c r="E225" s="259">
        <v>495</v>
      </c>
      <c r="F225" s="259">
        <v>530</v>
      </c>
      <c r="G225" s="259">
        <v>636</v>
      </c>
      <c r="H225" s="259">
        <v>735</v>
      </c>
      <c r="I225" s="259">
        <v>820</v>
      </c>
      <c r="J225" s="259">
        <v>904</v>
      </c>
      <c r="K225" s="261">
        <v>538</v>
      </c>
      <c r="L225" s="261">
        <v>541</v>
      </c>
      <c r="M225" s="261">
        <v>720</v>
      </c>
      <c r="N225" s="261">
        <v>974</v>
      </c>
      <c r="O225" s="261">
        <v>1040</v>
      </c>
      <c r="P225" s="261">
        <v>1158</v>
      </c>
    </row>
    <row r="226" spans="1:16">
      <c r="A226" t="s">
        <v>263</v>
      </c>
      <c r="B226" t="s">
        <v>927</v>
      </c>
      <c r="C226" t="s">
        <v>263</v>
      </c>
      <c r="E226" s="259">
        <v>495</v>
      </c>
      <c r="F226" s="259">
        <v>530</v>
      </c>
      <c r="G226" s="259">
        <v>636</v>
      </c>
      <c r="H226" s="259">
        <v>735</v>
      </c>
      <c r="I226" s="259">
        <v>820</v>
      </c>
      <c r="J226" s="259">
        <v>904</v>
      </c>
      <c r="K226" s="261">
        <v>527</v>
      </c>
      <c r="L226" s="261">
        <v>553</v>
      </c>
      <c r="M226" s="261">
        <v>697</v>
      </c>
      <c r="N226" s="261">
        <v>974</v>
      </c>
      <c r="O226" s="261">
        <v>1066</v>
      </c>
      <c r="P226" s="261">
        <v>1158</v>
      </c>
    </row>
    <row r="227" spans="1:16">
      <c r="A227" t="s">
        <v>264</v>
      </c>
      <c r="B227" t="s">
        <v>930</v>
      </c>
      <c r="C227" t="s">
        <v>264</v>
      </c>
      <c r="E227" s="259">
        <v>495</v>
      </c>
      <c r="F227" s="259">
        <v>530</v>
      </c>
      <c r="G227" s="259">
        <v>636</v>
      </c>
      <c r="H227" s="259">
        <v>735</v>
      </c>
      <c r="I227" s="259">
        <v>820</v>
      </c>
      <c r="J227" s="259">
        <v>904</v>
      </c>
      <c r="K227" s="261">
        <v>543</v>
      </c>
      <c r="L227" s="261">
        <v>546</v>
      </c>
      <c r="M227" s="261">
        <v>697</v>
      </c>
      <c r="N227" s="261">
        <v>885</v>
      </c>
      <c r="O227" s="261">
        <v>1066</v>
      </c>
      <c r="P227" s="261">
        <v>1158</v>
      </c>
    </row>
    <row r="228" spans="1:16">
      <c r="A228" s="144" t="s">
        <v>76</v>
      </c>
      <c r="B228" s="144" t="s">
        <v>932</v>
      </c>
      <c r="C228" s="144" t="s">
        <v>76</v>
      </c>
      <c r="E228" s="259">
        <v>567</v>
      </c>
      <c r="F228" s="259">
        <v>608</v>
      </c>
      <c r="G228" s="259">
        <v>730</v>
      </c>
      <c r="H228" s="259">
        <v>842</v>
      </c>
      <c r="I228" s="259">
        <v>940</v>
      </c>
      <c r="J228" s="259">
        <v>1037</v>
      </c>
      <c r="K228" s="261">
        <v>574</v>
      </c>
      <c r="L228" s="261">
        <v>695</v>
      </c>
      <c r="M228" s="261">
        <v>900</v>
      </c>
      <c r="N228" s="261">
        <v>1092</v>
      </c>
      <c r="O228" s="261">
        <v>1199</v>
      </c>
      <c r="P228" s="261">
        <v>1304</v>
      </c>
    </row>
    <row r="229" spans="1:16">
      <c r="A229" s="144" t="s">
        <v>28</v>
      </c>
      <c r="B229" s="144" t="s">
        <v>934</v>
      </c>
      <c r="C229" s="144" t="s">
        <v>28</v>
      </c>
      <c r="E229" s="259">
        <v>752</v>
      </c>
      <c r="F229" s="259">
        <v>806</v>
      </c>
      <c r="G229" s="259">
        <v>967</v>
      </c>
      <c r="H229" s="259">
        <v>1118</v>
      </c>
      <c r="I229" s="259">
        <v>1247</v>
      </c>
      <c r="J229" s="259">
        <v>1376</v>
      </c>
      <c r="K229" s="261">
        <v>860</v>
      </c>
      <c r="L229" s="261">
        <v>1023</v>
      </c>
      <c r="M229" s="261">
        <v>1251</v>
      </c>
      <c r="N229" s="261">
        <v>1481</v>
      </c>
      <c r="O229" s="261">
        <v>1633</v>
      </c>
      <c r="P229" s="261">
        <v>1782</v>
      </c>
    </row>
    <row r="230" spans="1:16">
      <c r="A230" t="s">
        <v>265</v>
      </c>
      <c r="B230" t="s">
        <v>937</v>
      </c>
      <c r="C230" t="s">
        <v>265</v>
      </c>
      <c r="E230" s="259">
        <v>495</v>
      </c>
      <c r="F230" s="259">
        <v>530</v>
      </c>
      <c r="G230" s="259">
        <v>636</v>
      </c>
      <c r="H230" s="259">
        <v>735</v>
      </c>
      <c r="I230" s="259">
        <v>820</v>
      </c>
      <c r="J230" s="259">
        <v>904</v>
      </c>
      <c r="K230" s="261">
        <v>571</v>
      </c>
      <c r="L230" s="261">
        <v>575</v>
      </c>
      <c r="M230" s="261">
        <v>765</v>
      </c>
      <c r="N230" s="261">
        <v>959</v>
      </c>
      <c r="O230" s="261">
        <v>1080</v>
      </c>
      <c r="P230" s="261">
        <v>1173</v>
      </c>
    </row>
    <row r="231" spans="1:16">
      <c r="A231" t="s">
        <v>85</v>
      </c>
      <c r="B231" t="s">
        <v>940</v>
      </c>
      <c r="C231" t="s">
        <v>85</v>
      </c>
      <c r="E231" s="259">
        <v>495</v>
      </c>
      <c r="F231" s="259">
        <v>530</v>
      </c>
      <c r="G231" s="259">
        <v>636</v>
      </c>
      <c r="H231" s="259">
        <v>735</v>
      </c>
      <c r="I231" s="259">
        <v>820</v>
      </c>
      <c r="J231" s="259">
        <v>904</v>
      </c>
      <c r="K231" s="261">
        <v>527</v>
      </c>
      <c r="L231" s="261">
        <v>577</v>
      </c>
      <c r="M231" s="261">
        <v>697</v>
      </c>
      <c r="N231" s="261">
        <v>974</v>
      </c>
      <c r="O231" s="261">
        <v>1066</v>
      </c>
      <c r="P231" s="261">
        <v>1158</v>
      </c>
    </row>
    <row r="232" spans="1:16">
      <c r="A232" s="144" t="s">
        <v>67</v>
      </c>
      <c r="B232" s="144" t="s">
        <v>942</v>
      </c>
      <c r="C232" s="144" t="s">
        <v>67</v>
      </c>
      <c r="E232" s="259">
        <v>528</v>
      </c>
      <c r="F232" s="259">
        <v>566</v>
      </c>
      <c r="G232" s="259">
        <v>678</v>
      </c>
      <c r="H232" s="259">
        <v>784</v>
      </c>
      <c r="I232" s="259">
        <v>875</v>
      </c>
      <c r="J232" s="259">
        <v>965</v>
      </c>
      <c r="K232" s="261">
        <v>610</v>
      </c>
      <c r="L232" s="261">
        <v>747</v>
      </c>
      <c r="M232" s="261">
        <v>890</v>
      </c>
      <c r="N232" s="261">
        <v>1077</v>
      </c>
      <c r="O232" s="261">
        <v>1181</v>
      </c>
      <c r="P232" s="261">
        <v>1285</v>
      </c>
    </row>
    <row r="233" spans="1:16">
      <c r="A233" t="s">
        <v>266</v>
      </c>
      <c r="B233" t="s">
        <v>945</v>
      </c>
      <c r="C233" t="s">
        <v>266</v>
      </c>
      <c r="E233" s="259">
        <v>527</v>
      </c>
      <c r="F233" s="259">
        <v>589</v>
      </c>
      <c r="G233" s="259">
        <v>697</v>
      </c>
      <c r="H233" s="259">
        <v>816</v>
      </c>
      <c r="I233" s="259">
        <v>911</v>
      </c>
      <c r="J233" s="259">
        <v>1005</v>
      </c>
      <c r="K233" s="261">
        <v>527</v>
      </c>
      <c r="L233" s="261">
        <v>607</v>
      </c>
      <c r="M233" s="261">
        <v>697</v>
      </c>
      <c r="N233" s="261">
        <v>1014</v>
      </c>
      <c r="O233" s="261">
        <v>1090</v>
      </c>
      <c r="P233" s="261">
        <v>1254</v>
      </c>
    </row>
    <row r="234" spans="1:16">
      <c r="A234" t="s">
        <v>267</v>
      </c>
      <c r="B234" t="s">
        <v>948</v>
      </c>
      <c r="C234" t="s">
        <v>267</v>
      </c>
      <c r="E234" s="259">
        <v>495</v>
      </c>
      <c r="F234" s="259">
        <v>530</v>
      </c>
      <c r="G234" s="259">
        <v>636</v>
      </c>
      <c r="H234" s="259">
        <v>735</v>
      </c>
      <c r="I234" s="259">
        <v>820</v>
      </c>
      <c r="J234" s="259">
        <v>904</v>
      </c>
      <c r="K234" s="261">
        <v>590</v>
      </c>
      <c r="L234" s="261">
        <v>607</v>
      </c>
      <c r="M234" s="261">
        <v>697</v>
      </c>
      <c r="N234" s="261">
        <v>894</v>
      </c>
      <c r="O234" s="261">
        <v>1066</v>
      </c>
      <c r="P234" s="261">
        <v>1158</v>
      </c>
    </row>
    <row r="235" spans="1:16">
      <c r="A235" t="s">
        <v>269</v>
      </c>
      <c r="B235" t="s">
        <v>951</v>
      </c>
      <c r="C235" t="s">
        <v>269</v>
      </c>
      <c r="E235" s="259">
        <v>495</v>
      </c>
      <c r="F235" s="259">
        <v>530</v>
      </c>
      <c r="G235" s="259">
        <v>636</v>
      </c>
      <c r="H235" s="259">
        <v>735</v>
      </c>
      <c r="I235" s="259">
        <v>820</v>
      </c>
      <c r="J235" s="259">
        <v>904</v>
      </c>
      <c r="K235" s="261">
        <v>541</v>
      </c>
      <c r="L235" s="261">
        <v>553</v>
      </c>
      <c r="M235" s="261">
        <v>715</v>
      </c>
      <c r="N235" s="261">
        <v>974</v>
      </c>
      <c r="O235" s="261">
        <v>1066</v>
      </c>
      <c r="P235" s="261">
        <v>1158</v>
      </c>
    </row>
    <row r="236" spans="1:16">
      <c r="A236" t="s">
        <v>270</v>
      </c>
      <c r="B236" t="s">
        <v>954</v>
      </c>
      <c r="C236" t="s">
        <v>270</v>
      </c>
      <c r="E236" s="259">
        <v>505</v>
      </c>
      <c r="F236" s="259">
        <v>541</v>
      </c>
      <c r="G236" s="259">
        <v>650</v>
      </c>
      <c r="H236" s="259">
        <v>750</v>
      </c>
      <c r="I236" s="259">
        <v>837</v>
      </c>
      <c r="J236" s="259">
        <v>923</v>
      </c>
      <c r="K236" s="261">
        <v>579</v>
      </c>
      <c r="L236" s="261">
        <v>583</v>
      </c>
      <c r="M236" s="261">
        <v>775</v>
      </c>
      <c r="N236" s="261">
        <v>944</v>
      </c>
      <c r="O236" s="261">
        <v>1034</v>
      </c>
      <c r="P236" s="261">
        <v>1122</v>
      </c>
    </row>
    <row r="237" spans="1:16">
      <c r="A237" s="144" t="s">
        <v>87</v>
      </c>
      <c r="B237" s="144" t="s">
        <v>956</v>
      </c>
      <c r="C237" s="144" t="s">
        <v>87</v>
      </c>
      <c r="E237" s="259">
        <v>607</v>
      </c>
      <c r="F237" s="259">
        <v>650</v>
      </c>
      <c r="G237" s="259">
        <v>780</v>
      </c>
      <c r="H237" s="259">
        <v>901</v>
      </c>
      <c r="I237" s="259">
        <v>1005</v>
      </c>
      <c r="J237" s="259">
        <v>1109</v>
      </c>
      <c r="K237" s="261">
        <v>712</v>
      </c>
      <c r="L237" s="261">
        <v>744</v>
      </c>
      <c r="M237" s="261">
        <v>911</v>
      </c>
      <c r="N237" s="261">
        <v>1138</v>
      </c>
      <c r="O237" s="261">
        <v>1250</v>
      </c>
      <c r="P237" s="261">
        <v>1361</v>
      </c>
    </row>
    <row r="238" spans="1:16">
      <c r="A238" t="s">
        <v>271</v>
      </c>
      <c r="B238" t="s">
        <v>959</v>
      </c>
      <c r="C238" t="s">
        <v>271</v>
      </c>
      <c r="E238" s="259">
        <v>557</v>
      </c>
      <c r="F238" s="259">
        <v>597</v>
      </c>
      <c r="G238" s="259">
        <v>717</v>
      </c>
      <c r="H238" s="259">
        <v>828</v>
      </c>
      <c r="I238" s="259">
        <v>923</v>
      </c>
      <c r="J238" s="259">
        <v>1019</v>
      </c>
      <c r="K238" s="261">
        <v>627</v>
      </c>
      <c r="L238" s="261">
        <v>765</v>
      </c>
      <c r="M238" s="261">
        <v>879</v>
      </c>
      <c r="N238" s="261">
        <v>1054</v>
      </c>
      <c r="O238" s="261">
        <v>1156</v>
      </c>
      <c r="P238" s="261">
        <v>1257</v>
      </c>
    </row>
    <row r="239" spans="1:16">
      <c r="A239" s="144" t="s">
        <v>59</v>
      </c>
      <c r="B239" s="144" t="s">
        <v>961</v>
      </c>
      <c r="C239" s="144" t="s">
        <v>59</v>
      </c>
      <c r="E239" s="259">
        <v>656</v>
      </c>
      <c r="F239" s="259">
        <v>703</v>
      </c>
      <c r="G239" s="259">
        <v>843</v>
      </c>
      <c r="H239" s="259">
        <v>973</v>
      </c>
      <c r="I239" s="259">
        <v>1086</v>
      </c>
      <c r="J239" s="259">
        <v>1198</v>
      </c>
      <c r="K239" s="261">
        <v>772</v>
      </c>
      <c r="L239" s="261">
        <v>871</v>
      </c>
      <c r="M239" s="261">
        <v>1066</v>
      </c>
      <c r="N239" s="261">
        <v>1304</v>
      </c>
      <c r="O239" s="261">
        <v>1435</v>
      </c>
      <c r="P239" s="261">
        <v>1565</v>
      </c>
    </row>
    <row r="240" spans="1:16">
      <c r="A240" t="s">
        <v>272</v>
      </c>
      <c r="B240" t="s">
        <v>964</v>
      </c>
      <c r="C240" t="s">
        <v>272</v>
      </c>
      <c r="E240" s="259">
        <v>527</v>
      </c>
      <c r="F240" s="259">
        <v>590</v>
      </c>
      <c r="G240" s="259">
        <v>697</v>
      </c>
      <c r="H240" s="259">
        <v>818</v>
      </c>
      <c r="I240" s="259">
        <v>912</v>
      </c>
      <c r="J240" s="259">
        <v>1006</v>
      </c>
      <c r="K240" s="261">
        <v>527</v>
      </c>
      <c r="L240" s="261">
        <v>607</v>
      </c>
      <c r="M240" s="261">
        <v>697</v>
      </c>
      <c r="N240" s="261">
        <v>922</v>
      </c>
      <c r="O240" s="261">
        <v>1090</v>
      </c>
      <c r="P240" s="261">
        <v>1227</v>
      </c>
    </row>
    <row r="241" spans="1:16">
      <c r="A241" t="s">
        <v>273</v>
      </c>
      <c r="B241" t="s">
        <v>967</v>
      </c>
      <c r="C241" t="s">
        <v>273</v>
      </c>
      <c r="E241" s="259">
        <v>563</v>
      </c>
      <c r="F241" s="259">
        <v>604</v>
      </c>
      <c r="G241" s="259">
        <v>725</v>
      </c>
      <c r="H241" s="259">
        <v>837</v>
      </c>
      <c r="I241" s="259">
        <v>935</v>
      </c>
      <c r="J241" s="259">
        <v>1031</v>
      </c>
      <c r="K241" s="261">
        <v>619</v>
      </c>
      <c r="L241" s="261">
        <v>713</v>
      </c>
      <c r="M241" s="261">
        <v>819</v>
      </c>
      <c r="N241" s="261">
        <v>1027</v>
      </c>
      <c r="O241" s="261">
        <v>1159</v>
      </c>
      <c r="P241" s="261">
        <v>1260</v>
      </c>
    </row>
    <row r="242" spans="1:16">
      <c r="A242" s="144" t="s">
        <v>63</v>
      </c>
      <c r="B242" s="144" t="s">
        <v>970</v>
      </c>
      <c r="C242" s="144" t="s">
        <v>63</v>
      </c>
      <c r="E242" s="259">
        <v>495</v>
      </c>
      <c r="F242" s="259">
        <v>530</v>
      </c>
      <c r="G242" s="259">
        <v>636</v>
      </c>
      <c r="H242" s="259">
        <v>735</v>
      </c>
      <c r="I242" s="259">
        <v>820</v>
      </c>
      <c r="J242" s="259">
        <v>904</v>
      </c>
      <c r="K242" s="261">
        <v>583</v>
      </c>
      <c r="L242" s="261">
        <v>622</v>
      </c>
      <c r="M242" s="261">
        <v>788</v>
      </c>
      <c r="N242" s="261">
        <v>974</v>
      </c>
      <c r="O242" s="261">
        <v>1066</v>
      </c>
      <c r="P242" s="261">
        <v>1158</v>
      </c>
    </row>
    <row r="243" spans="1:16">
      <c r="A243" t="s">
        <v>274</v>
      </c>
      <c r="B243" t="s">
        <v>973</v>
      </c>
      <c r="C243" t="s">
        <v>274</v>
      </c>
      <c r="E243" s="259">
        <v>495</v>
      </c>
      <c r="F243" s="259">
        <v>530</v>
      </c>
      <c r="G243" s="259">
        <v>636</v>
      </c>
      <c r="H243" s="259">
        <v>735</v>
      </c>
      <c r="I243" s="259">
        <v>820</v>
      </c>
      <c r="J243" s="259">
        <v>904</v>
      </c>
      <c r="K243" s="261">
        <v>612</v>
      </c>
      <c r="L243" s="261">
        <v>629</v>
      </c>
      <c r="M243" s="261">
        <v>770</v>
      </c>
      <c r="N243" s="261">
        <v>948</v>
      </c>
      <c r="O243" s="261">
        <v>1038</v>
      </c>
      <c r="P243" s="261">
        <v>1127</v>
      </c>
    </row>
    <row r="244" spans="1:16">
      <c r="A244" t="s">
        <v>275</v>
      </c>
      <c r="B244" t="s">
        <v>976</v>
      </c>
      <c r="C244" t="s">
        <v>275</v>
      </c>
      <c r="E244" s="259">
        <v>527</v>
      </c>
      <c r="F244" s="259">
        <v>606</v>
      </c>
      <c r="G244" s="259">
        <v>697</v>
      </c>
      <c r="H244" s="259">
        <v>840</v>
      </c>
      <c r="I244" s="259">
        <v>937</v>
      </c>
      <c r="J244" s="259">
        <v>1034</v>
      </c>
      <c r="K244" s="261">
        <v>527</v>
      </c>
      <c r="L244" s="261">
        <v>607</v>
      </c>
      <c r="M244" s="261">
        <v>697</v>
      </c>
      <c r="N244" s="261">
        <v>874</v>
      </c>
      <c r="O244" s="261">
        <v>1090</v>
      </c>
      <c r="P244" s="261">
        <v>1254</v>
      </c>
    </row>
    <row r="245" spans="1:16">
      <c r="A245" s="144" t="s">
        <v>94</v>
      </c>
      <c r="B245" s="144" t="s">
        <v>978</v>
      </c>
      <c r="C245" s="144" t="s">
        <v>94</v>
      </c>
      <c r="E245" s="259">
        <v>515</v>
      </c>
      <c r="F245" s="259">
        <v>590</v>
      </c>
      <c r="G245" s="259">
        <v>708</v>
      </c>
      <c r="H245" s="259">
        <v>818</v>
      </c>
      <c r="I245" s="259">
        <v>912</v>
      </c>
      <c r="J245" s="259">
        <v>1006</v>
      </c>
      <c r="K245" s="261">
        <v>515</v>
      </c>
      <c r="L245" s="261">
        <v>625</v>
      </c>
      <c r="M245" s="261">
        <v>807</v>
      </c>
      <c r="N245" s="261">
        <v>1069</v>
      </c>
      <c r="O245" s="261">
        <v>1173</v>
      </c>
      <c r="P245" s="261">
        <v>1276</v>
      </c>
    </row>
    <row r="246" spans="1:16">
      <c r="A246" t="s">
        <v>276</v>
      </c>
      <c r="B246" t="s">
        <v>981</v>
      </c>
      <c r="C246" t="s">
        <v>276</v>
      </c>
      <c r="E246" s="259">
        <v>497</v>
      </c>
      <c r="F246" s="259">
        <v>533</v>
      </c>
      <c r="G246" s="259">
        <v>640</v>
      </c>
      <c r="H246" s="259">
        <v>738</v>
      </c>
      <c r="I246" s="259">
        <v>823</v>
      </c>
      <c r="J246" s="259">
        <v>909</v>
      </c>
      <c r="K246" s="261">
        <v>527</v>
      </c>
      <c r="L246" s="261">
        <v>561</v>
      </c>
      <c r="M246" s="261">
        <v>697</v>
      </c>
      <c r="N246" s="261">
        <v>974</v>
      </c>
      <c r="O246" s="261">
        <v>1066</v>
      </c>
      <c r="P246" s="261">
        <v>1158</v>
      </c>
    </row>
    <row r="247" spans="1:16">
      <c r="A247" t="s">
        <v>277</v>
      </c>
      <c r="B247" t="s">
        <v>984</v>
      </c>
      <c r="C247" t="s">
        <v>277</v>
      </c>
      <c r="E247" s="259">
        <v>495</v>
      </c>
      <c r="F247" s="259">
        <v>530</v>
      </c>
      <c r="G247" s="259">
        <v>636</v>
      </c>
      <c r="H247" s="259">
        <v>735</v>
      </c>
      <c r="I247" s="259">
        <v>820</v>
      </c>
      <c r="J247" s="259">
        <v>904</v>
      </c>
      <c r="K247" s="261">
        <v>550</v>
      </c>
      <c r="L247" s="261">
        <v>553</v>
      </c>
      <c r="M247" s="261">
        <v>697</v>
      </c>
      <c r="N247" s="261">
        <v>974</v>
      </c>
      <c r="O247" s="261">
        <v>1066</v>
      </c>
      <c r="P247" s="261">
        <v>1158</v>
      </c>
    </row>
    <row r="248" spans="1:16">
      <c r="A248" s="144" t="s">
        <v>29</v>
      </c>
      <c r="B248" s="144" t="s">
        <v>986</v>
      </c>
      <c r="C248" s="144" t="s">
        <v>29</v>
      </c>
      <c r="E248" s="259">
        <v>752</v>
      </c>
      <c r="F248" s="259">
        <v>806</v>
      </c>
      <c r="G248" s="259">
        <v>967</v>
      </c>
      <c r="H248" s="259">
        <v>1118</v>
      </c>
      <c r="I248" s="259">
        <v>1247</v>
      </c>
      <c r="J248" s="259">
        <v>1376</v>
      </c>
      <c r="K248" s="261">
        <v>860</v>
      </c>
      <c r="L248" s="261">
        <v>1023</v>
      </c>
      <c r="M248" s="261">
        <v>1251</v>
      </c>
      <c r="N248" s="261">
        <v>1481</v>
      </c>
      <c r="O248" s="261">
        <v>1633</v>
      </c>
      <c r="P248" s="261">
        <v>1782</v>
      </c>
    </row>
    <row r="249" spans="1:16">
      <c r="A249" s="144" t="s">
        <v>82</v>
      </c>
      <c r="B249" s="144" t="s">
        <v>988</v>
      </c>
      <c r="C249" s="144" t="s">
        <v>82</v>
      </c>
      <c r="E249" s="259">
        <v>585</v>
      </c>
      <c r="F249" s="259">
        <v>626</v>
      </c>
      <c r="G249" s="259">
        <v>752</v>
      </c>
      <c r="H249" s="259">
        <v>868</v>
      </c>
      <c r="I249" s="259">
        <v>968</v>
      </c>
      <c r="J249" s="259">
        <v>1069</v>
      </c>
      <c r="K249" s="261">
        <v>649</v>
      </c>
      <c r="L249" s="261">
        <v>801</v>
      </c>
      <c r="M249" s="261">
        <v>1001</v>
      </c>
      <c r="N249" s="261">
        <v>1147</v>
      </c>
      <c r="O249" s="261">
        <v>1260</v>
      </c>
      <c r="P249" s="261">
        <v>1371</v>
      </c>
    </row>
    <row r="250" spans="1:16">
      <c r="A250" t="s">
        <v>278</v>
      </c>
      <c r="B250" t="s">
        <v>991</v>
      </c>
      <c r="C250" t="s">
        <v>278</v>
      </c>
      <c r="E250" s="259">
        <v>527</v>
      </c>
      <c r="F250" s="259">
        <v>553</v>
      </c>
      <c r="G250" s="259">
        <v>697</v>
      </c>
      <c r="H250" s="259">
        <v>837</v>
      </c>
      <c r="I250" s="259">
        <v>935</v>
      </c>
      <c r="J250" s="259">
        <v>1031</v>
      </c>
      <c r="K250" s="261">
        <v>527</v>
      </c>
      <c r="L250" s="261">
        <v>553</v>
      </c>
      <c r="M250" s="261">
        <v>697</v>
      </c>
      <c r="N250" s="261">
        <v>955</v>
      </c>
      <c r="O250" s="261">
        <v>1090</v>
      </c>
      <c r="P250" s="261">
        <v>1254</v>
      </c>
    </row>
    <row r="251" spans="1:16">
      <c r="A251" s="144" t="s">
        <v>279</v>
      </c>
      <c r="B251" s="144" t="s">
        <v>994</v>
      </c>
      <c r="C251" s="144" t="s">
        <v>279</v>
      </c>
      <c r="E251" s="259">
        <v>616</v>
      </c>
      <c r="F251" s="259">
        <v>660</v>
      </c>
      <c r="G251" s="259">
        <v>792</v>
      </c>
      <c r="H251" s="259">
        <v>915</v>
      </c>
      <c r="I251" s="259">
        <v>1021</v>
      </c>
      <c r="J251" s="259">
        <v>1126</v>
      </c>
      <c r="K251" s="261">
        <v>653</v>
      </c>
      <c r="L251" s="261">
        <v>728</v>
      </c>
      <c r="M251" s="261">
        <v>953</v>
      </c>
      <c r="N251" s="261">
        <v>1195</v>
      </c>
      <c r="O251" s="261">
        <v>1298</v>
      </c>
      <c r="P251" s="261">
        <v>1469</v>
      </c>
    </row>
    <row r="252" spans="1:16">
      <c r="A252" t="s">
        <v>280</v>
      </c>
      <c r="B252" t="s">
        <v>997</v>
      </c>
      <c r="C252" t="s">
        <v>280</v>
      </c>
      <c r="E252" s="259">
        <v>495</v>
      </c>
      <c r="F252" s="259">
        <v>530</v>
      </c>
      <c r="G252" s="259">
        <v>636</v>
      </c>
      <c r="H252" s="259">
        <v>735</v>
      </c>
      <c r="I252" s="259">
        <v>820</v>
      </c>
      <c r="J252" s="259">
        <v>904</v>
      </c>
      <c r="K252" s="261">
        <v>568</v>
      </c>
      <c r="L252" s="261">
        <v>594</v>
      </c>
      <c r="M252" s="261">
        <v>752</v>
      </c>
      <c r="N252" s="261">
        <v>941</v>
      </c>
      <c r="O252" s="261">
        <v>1030</v>
      </c>
      <c r="P252" s="261">
        <v>1118</v>
      </c>
    </row>
    <row r="253" spans="1:16">
      <c r="A253" t="s">
        <v>281</v>
      </c>
      <c r="B253" t="s">
        <v>1000</v>
      </c>
      <c r="C253" t="s">
        <v>281</v>
      </c>
      <c r="E253" s="259">
        <v>527</v>
      </c>
      <c r="F253" s="259">
        <v>607</v>
      </c>
      <c r="G253" s="259">
        <v>697</v>
      </c>
      <c r="H253" s="259">
        <v>874</v>
      </c>
      <c r="I253" s="259">
        <v>983</v>
      </c>
      <c r="J253" s="259">
        <v>1085</v>
      </c>
      <c r="K253" s="261">
        <v>527</v>
      </c>
      <c r="L253" s="261">
        <v>607</v>
      </c>
      <c r="M253" s="261">
        <v>697</v>
      </c>
      <c r="N253" s="261">
        <v>874</v>
      </c>
      <c r="O253" s="261">
        <v>1090</v>
      </c>
      <c r="P253" s="261">
        <v>1254</v>
      </c>
    </row>
    <row r="254" spans="1:16">
      <c r="A254" t="s">
        <v>282</v>
      </c>
      <c r="B254" t="s">
        <v>1003</v>
      </c>
      <c r="C254" t="s">
        <v>282</v>
      </c>
      <c r="E254" s="259">
        <v>522</v>
      </c>
      <c r="F254" s="259">
        <v>533</v>
      </c>
      <c r="G254" s="259">
        <v>671</v>
      </c>
      <c r="H254" s="259">
        <v>775</v>
      </c>
      <c r="I254" s="259">
        <v>865</v>
      </c>
      <c r="J254" s="259">
        <v>954</v>
      </c>
      <c r="K254" s="261">
        <v>530</v>
      </c>
      <c r="L254" s="261">
        <v>533</v>
      </c>
      <c r="M254" s="261">
        <v>709</v>
      </c>
      <c r="N254" s="261">
        <v>946</v>
      </c>
      <c r="O254" s="261">
        <v>966</v>
      </c>
      <c r="P254" s="261">
        <v>1111</v>
      </c>
    </row>
    <row r="255" spans="1:16">
      <c r="A255" t="s">
        <v>283</v>
      </c>
      <c r="B255" t="s">
        <v>1006</v>
      </c>
      <c r="C255" t="s">
        <v>283</v>
      </c>
      <c r="E255" s="259">
        <v>495</v>
      </c>
      <c r="F255" s="259">
        <v>530</v>
      </c>
      <c r="G255" s="259">
        <v>636</v>
      </c>
      <c r="H255" s="259">
        <v>735</v>
      </c>
      <c r="I255" s="259">
        <v>820</v>
      </c>
      <c r="J255" s="259">
        <v>904</v>
      </c>
      <c r="K255" s="261">
        <v>527</v>
      </c>
      <c r="L255" s="261">
        <v>607</v>
      </c>
      <c r="M255" s="261">
        <v>697</v>
      </c>
      <c r="N255" s="261">
        <v>974</v>
      </c>
      <c r="O255" s="261">
        <v>1066</v>
      </c>
      <c r="P255" s="261">
        <v>1158</v>
      </c>
    </row>
    <row r="256" spans="1:16">
      <c r="A256" t="s">
        <v>284</v>
      </c>
      <c r="B256" t="s">
        <v>1009</v>
      </c>
      <c r="C256" t="s">
        <v>284</v>
      </c>
      <c r="E256" s="259">
        <v>495</v>
      </c>
      <c r="F256" s="259">
        <v>530</v>
      </c>
      <c r="G256" s="259">
        <v>636</v>
      </c>
      <c r="H256" s="259">
        <v>735</v>
      </c>
      <c r="I256" s="259">
        <v>820</v>
      </c>
      <c r="J256" s="259">
        <v>904</v>
      </c>
      <c r="K256" s="261">
        <v>527</v>
      </c>
      <c r="L256" s="261">
        <v>607</v>
      </c>
      <c r="M256" s="261">
        <v>697</v>
      </c>
      <c r="N256" s="261">
        <v>874</v>
      </c>
      <c r="O256" s="261">
        <v>1066</v>
      </c>
      <c r="P256" s="261">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3:V257"/>
  <sheetViews>
    <sheetView workbookViewId="0">
      <selection activeCell="A254" sqref="A254:XFD254"/>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2958</v>
      </c>
      <c r="E3" t="s">
        <v>2959</v>
      </c>
      <c r="F3" t="s">
        <v>2960</v>
      </c>
      <c r="G3" t="s">
        <v>2961</v>
      </c>
      <c r="H3" t="s">
        <v>2962</v>
      </c>
      <c r="I3" t="s">
        <v>2963</v>
      </c>
      <c r="J3" t="s">
        <v>2964</v>
      </c>
      <c r="K3" t="s">
        <v>2965</v>
      </c>
      <c r="M3" t="s">
        <v>1060</v>
      </c>
      <c r="O3" t="s">
        <v>1065</v>
      </c>
      <c r="P3" t="s">
        <v>2372</v>
      </c>
      <c r="Q3" t="s">
        <v>2373</v>
      </c>
      <c r="R3" t="s">
        <v>2374</v>
      </c>
      <c r="S3" t="s">
        <v>2375</v>
      </c>
      <c r="T3" t="s">
        <v>2376</v>
      </c>
      <c r="U3" t="s">
        <v>2377</v>
      </c>
      <c r="V3" t="s">
        <v>1</v>
      </c>
    </row>
    <row r="4" spans="1:22">
      <c r="A4" t="s">
        <v>95</v>
      </c>
      <c r="B4">
        <v>1</v>
      </c>
      <c r="C4" t="s">
        <v>285</v>
      </c>
      <c r="D4" s="209">
        <v>12140</v>
      </c>
      <c r="E4" s="209">
        <v>16460</v>
      </c>
      <c r="F4" s="209">
        <v>20780</v>
      </c>
      <c r="G4" s="209">
        <v>25100</v>
      </c>
      <c r="H4" s="209">
        <v>29420</v>
      </c>
      <c r="I4" s="209">
        <v>33740</v>
      </c>
      <c r="J4" s="209">
        <v>38060</v>
      </c>
      <c r="K4" s="209">
        <v>42380</v>
      </c>
      <c r="M4" t="s">
        <v>288</v>
      </c>
      <c r="O4" t="s">
        <v>289</v>
      </c>
      <c r="P4" s="262">
        <v>303</v>
      </c>
      <c r="Q4" s="262">
        <v>357</v>
      </c>
      <c r="R4" s="262">
        <v>519</v>
      </c>
      <c r="S4" s="262">
        <v>681</v>
      </c>
      <c r="T4" s="262">
        <v>843</v>
      </c>
      <c r="U4" s="262">
        <v>1005</v>
      </c>
      <c r="V4">
        <v>1</v>
      </c>
    </row>
    <row r="5" spans="1:22">
      <c r="A5" t="s">
        <v>96</v>
      </c>
      <c r="B5">
        <v>3</v>
      </c>
      <c r="C5" t="s">
        <v>291</v>
      </c>
      <c r="D5" s="209">
        <v>15950</v>
      </c>
      <c r="E5" s="209">
        <v>18200</v>
      </c>
      <c r="F5" s="209">
        <v>20780</v>
      </c>
      <c r="G5" s="209">
        <v>25100</v>
      </c>
      <c r="H5" s="209">
        <v>29420</v>
      </c>
      <c r="I5" s="209">
        <v>33740</v>
      </c>
      <c r="J5" s="209">
        <v>38060</v>
      </c>
      <c r="K5" s="209">
        <v>42380</v>
      </c>
      <c r="M5" t="s">
        <v>288</v>
      </c>
      <c r="O5" t="s">
        <v>293</v>
      </c>
      <c r="P5" s="262">
        <v>398</v>
      </c>
      <c r="Q5" s="262">
        <v>426</v>
      </c>
      <c r="R5" s="262">
        <v>519</v>
      </c>
      <c r="S5" s="262">
        <v>681</v>
      </c>
      <c r="T5" s="262">
        <v>843</v>
      </c>
      <c r="U5" s="262">
        <v>1005</v>
      </c>
      <c r="V5">
        <v>3</v>
      </c>
    </row>
    <row r="6" spans="1:22">
      <c r="A6" t="s">
        <v>97</v>
      </c>
      <c r="B6">
        <v>5</v>
      </c>
      <c r="C6" t="s">
        <v>294</v>
      </c>
      <c r="D6" s="209">
        <v>12150</v>
      </c>
      <c r="E6" s="209">
        <v>16460</v>
      </c>
      <c r="F6" s="209">
        <v>20780</v>
      </c>
      <c r="G6" s="209">
        <v>25100</v>
      </c>
      <c r="H6" s="209">
        <v>29420</v>
      </c>
      <c r="I6" s="209">
        <v>33740</v>
      </c>
      <c r="J6" s="209">
        <v>38060</v>
      </c>
      <c r="K6" s="209">
        <v>42380</v>
      </c>
      <c r="M6" t="s">
        <v>288</v>
      </c>
      <c r="O6" t="s">
        <v>296</v>
      </c>
      <c r="P6" s="262">
        <v>303</v>
      </c>
      <c r="Q6" s="262">
        <v>357</v>
      </c>
      <c r="R6" s="262">
        <v>519</v>
      </c>
      <c r="S6" s="262">
        <v>681</v>
      </c>
      <c r="T6" s="262">
        <v>843</v>
      </c>
      <c r="U6" s="262">
        <v>1005</v>
      </c>
      <c r="V6">
        <v>5</v>
      </c>
    </row>
    <row r="7" spans="1:22">
      <c r="A7" t="s">
        <v>98</v>
      </c>
      <c r="B7">
        <v>7</v>
      </c>
      <c r="C7" t="s">
        <v>297</v>
      </c>
      <c r="D7" s="209">
        <v>12140</v>
      </c>
      <c r="E7" s="209">
        <v>16460</v>
      </c>
      <c r="F7" s="209">
        <v>20780</v>
      </c>
      <c r="G7" s="209">
        <v>25100</v>
      </c>
      <c r="H7" s="209">
        <v>29420</v>
      </c>
      <c r="I7" s="209">
        <v>33740</v>
      </c>
      <c r="J7" s="209">
        <v>38060</v>
      </c>
      <c r="K7" s="209">
        <v>42380</v>
      </c>
      <c r="M7" t="s">
        <v>288</v>
      </c>
      <c r="O7" t="s">
        <v>299</v>
      </c>
      <c r="P7" s="262">
        <v>303</v>
      </c>
      <c r="Q7" s="262">
        <v>357</v>
      </c>
      <c r="R7" s="262">
        <v>519</v>
      </c>
      <c r="S7" s="262">
        <v>681</v>
      </c>
      <c r="T7" s="262">
        <v>843</v>
      </c>
      <c r="U7" s="262">
        <v>1005</v>
      </c>
      <c r="V7">
        <v>7</v>
      </c>
    </row>
    <row r="8" spans="1:22">
      <c r="A8" t="s">
        <v>92</v>
      </c>
      <c r="B8">
        <v>9</v>
      </c>
      <c r="C8" t="s">
        <v>300</v>
      </c>
      <c r="D8" s="209">
        <v>13200</v>
      </c>
      <c r="E8" s="209">
        <v>16460</v>
      </c>
      <c r="F8" s="209">
        <v>20780</v>
      </c>
      <c r="G8" s="209">
        <v>25100</v>
      </c>
      <c r="H8" s="209">
        <v>29420</v>
      </c>
      <c r="I8" s="209">
        <v>33740</v>
      </c>
      <c r="J8" s="209">
        <v>38060</v>
      </c>
      <c r="K8" s="209">
        <v>42380</v>
      </c>
      <c r="M8" t="s">
        <v>288</v>
      </c>
      <c r="O8" t="s">
        <v>303</v>
      </c>
      <c r="P8" s="262">
        <v>330</v>
      </c>
      <c r="Q8" s="262">
        <v>357</v>
      </c>
      <c r="R8" s="262">
        <v>519</v>
      </c>
      <c r="S8" s="262">
        <v>681</v>
      </c>
      <c r="T8" s="262">
        <v>843</v>
      </c>
      <c r="U8" s="262">
        <v>1005</v>
      </c>
      <c r="V8">
        <v>9</v>
      </c>
    </row>
    <row r="9" spans="1:22">
      <c r="A9" t="s">
        <v>21</v>
      </c>
      <c r="B9">
        <v>11</v>
      </c>
      <c r="C9" t="s">
        <v>2343</v>
      </c>
      <c r="D9" s="209">
        <v>14000</v>
      </c>
      <c r="E9" s="209">
        <v>16460</v>
      </c>
      <c r="F9" s="209">
        <v>20780</v>
      </c>
      <c r="G9" s="209">
        <v>25100</v>
      </c>
      <c r="H9" s="209">
        <v>29420</v>
      </c>
      <c r="I9" s="209">
        <v>33740</v>
      </c>
      <c r="J9" s="209">
        <v>38060</v>
      </c>
      <c r="K9" s="209">
        <v>42380</v>
      </c>
      <c r="M9" t="s">
        <v>288</v>
      </c>
      <c r="O9" t="s">
        <v>306</v>
      </c>
      <c r="P9" s="262">
        <v>350</v>
      </c>
      <c r="Q9" s="262">
        <v>375</v>
      </c>
      <c r="R9" s="262">
        <v>519</v>
      </c>
      <c r="S9" s="262">
        <v>681</v>
      </c>
      <c r="T9" s="262">
        <v>843</v>
      </c>
      <c r="U9" s="262">
        <v>1005</v>
      </c>
      <c r="V9">
        <v>11</v>
      </c>
    </row>
    <row r="10" spans="1:22">
      <c r="A10" t="s">
        <v>99</v>
      </c>
      <c r="B10">
        <v>13</v>
      </c>
      <c r="C10" t="s">
        <v>307</v>
      </c>
      <c r="D10" s="209">
        <v>12650</v>
      </c>
      <c r="E10" s="209">
        <v>16460</v>
      </c>
      <c r="F10" s="209">
        <v>20780</v>
      </c>
      <c r="G10" s="209">
        <v>25100</v>
      </c>
      <c r="H10" s="209">
        <v>29420</v>
      </c>
      <c r="I10" s="209">
        <v>33740</v>
      </c>
      <c r="J10" s="209">
        <v>38060</v>
      </c>
      <c r="K10" s="209">
        <v>42380</v>
      </c>
      <c r="M10" t="s">
        <v>288</v>
      </c>
      <c r="O10" t="s">
        <v>309</v>
      </c>
      <c r="P10" s="262">
        <v>316</v>
      </c>
      <c r="Q10" s="262">
        <v>357</v>
      </c>
      <c r="R10" s="262">
        <v>519</v>
      </c>
      <c r="S10" s="262">
        <v>681</v>
      </c>
      <c r="T10" s="262">
        <v>843</v>
      </c>
      <c r="U10" s="262">
        <v>1005</v>
      </c>
      <c r="V10">
        <v>13</v>
      </c>
    </row>
    <row r="11" spans="1:22">
      <c r="A11" t="s">
        <v>100</v>
      </c>
      <c r="B11">
        <v>15</v>
      </c>
      <c r="C11" t="s">
        <v>310</v>
      </c>
      <c r="D11" s="209">
        <v>15200</v>
      </c>
      <c r="E11" s="209">
        <v>17400</v>
      </c>
      <c r="F11" s="209">
        <v>20780</v>
      </c>
      <c r="G11" s="209">
        <v>25100</v>
      </c>
      <c r="H11" s="209">
        <v>29420</v>
      </c>
      <c r="I11" s="209">
        <v>33740</v>
      </c>
      <c r="J11" s="209">
        <v>38060</v>
      </c>
      <c r="K11" s="209">
        <v>42380</v>
      </c>
      <c r="M11" t="s">
        <v>288</v>
      </c>
      <c r="O11" t="s">
        <v>312</v>
      </c>
      <c r="P11" s="262">
        <v>380</v>
      </c>
      <c r="Q11" s="262">
        <v>407</v>
      </c>
      <c r="R11" s="262">
        <v>519</v>
      </c>
      <c r="S11" s="262">
        <v>681</v>
      </c>
      <c r="T11" s="262">
        <v>843</v>
      </c>
      <c r="U11" s="262">
        <v>1005</v>
      </c>
      <c r="V11">
        <v>15</v>
      </c>
    </row>
    <row r="12" spans="1:22">
      <c r="A12" t="s">
        <v>101</v>
      </c>
      <c r="B12">
        <v>17</v>
      </c>
      <c r="C12" t="s">
        <v>313</v>
      </c>
      <c r="D12" s="209">
        <v>12140</v>
      </c>
      <c r="E12" s="209">
        <v>16460</v>
      </c>
      <c r="F12" s="209">
        <v>20780</v>
      </c>
      <c r="G12" s="209">
        <v>25100</v>
      </c>
      <c r="H12" s="209">
        <v>29420</v>
      </c>
      <c r="I12" s="209">
        <v>33740</v>
      </c>
      <c r="J12" s="209">
        <v>38060</v>
      </c>
      <c r="K12" s="209">
        <v>42380</v>
      </c>
      <c r="M12" t="s">
        <v>288</v>
      </c>
      <c r="O12" t="s">
        <v>315</v>
      </c>
      <c r="P12" s="262">
        <v>303</v>
      </c>
      <c r="Q12" s="262">
        <v>357</v>
      </c>
      <c r="R12" s="262">
        <v>519</v>
      </c>
      <c r="S12" s="262">
        <v>681</v>
      </c>
      <c r="T12" s="262">
        <v>843</v>
      </c>
      <c r="U12" s="262">
        <v>1005</v>
      </c>
      <c r="V12">
        <v>17</v>
      </c>
    </row>
    <row r="13" spans="1:22">
      <c r="A13" t="s">
        <v>78</v>
      </c>
      <c r="B13">
        <v>19</v>
      </c>
      <c r="C13" t="s">
        <v>316</v>
      </c>
      <c r="D13" s="209">
        <v>14050</v>
      </c>
      <c r="E13" s="209">
        <v>16460</v>
      </c>
      <c r="F13" s="209">
        <v>20780</v>
      </c>
      <c r="G13" s="209">
        <v>25100</v>
      </c>
      <c r="H13" s="209">
        <v>29420</v>
      </c>
      <c r="I13" s="209">
        <v>33740</v>
      </c>
      <c r="J13" s="209">
        <v>38060</v>
      </c>
      <c r="K13" s="209">
        <v>42380</v>
      </c>
      <c r="M13" t="s">
        <v>288</v>
      </c>
      <c r="O13" t="s">
        <v>318</v>
      </c>
      <c r="P13" s="262">
        <v>351</v>
      </c>
      <c r="Q13" s="262">
        <v>376</v>
      </c>
      <c r="R13" s="262">
        <v>519</v>
      </c>
      <c r="S13" s="262">
        <v>681</v>
      </c>
      <c r="T13" s="262">
        <v>843</v>
      </c>
      <c r="U13" s="262">
        <v>1005</v>
      </c>
      <c r="V13">
        <v>19</v>
      </c>
    </row>
    <row r="14" spans="1:22">
      <c r="A14" t="s">
        <v>25</v>
      </c>
      <c r="B14">
        <v>21</v>
      </c>
      <c r="C14" t="s">
        <v>2344</v>
      </c>
      <c r="D14" s="209">
        <v>18100</v>
      </c>
      <c r="E14" s="209">
        <v>20650</v>
      </c>
      <c r="F14" s="209">
        <v>23250</v>
      </c>
      <c r="G14" s="209">
        <v>25800</v>
      </c>
      <c r="H14" s="209">
        <v>29420</v>
      </c>
      <c r="I14" s="209">
        <v>33740</v>
      </c>
      <c r="J14" s="209">
        <v>38060</v>
      </c>
      <c r="K14" s="209">
        <v>42380</v>
      </c>
      <c r="M14" t="s">
        <v>288</v>
      </c>
      <c r="O14" t="s">
        <v>321</v>
      </c>
      <c r="P14" s="262">
        <v>452</v>
      </c>
      <c r="Q14" s="262">
        <v>484</v>
      </c>
      <c r="R14" s="262">
        <v>581</v>
      </c>
      <c r="S14" s="262">
        <v>681</v>
      </c>
      <c r="T14" s="262">
        <v>843</v>
      </c>
      <c r="U14" s="262">
        <v>1005</v>
      </c>
      <c r="V14">
        <v>21</v>
      </c>
    </row>
    <row r="15" spans="1:22">
      <c r="A15" t="s">
        <v>102</v>
      </c>
      <c r="B15">
        <v>23</v>
      </c>
      <c r="C15" t="s">
        <v>322</v>
      </c>
      <c r="D15" s="209">
        <v>12950</v>
      </c>
      <c r="E15" s="209">
        <v>16460</v>
      </c>
      <c r="F15" s="209">
        <v>20780</v>
      </c>
      <c r="G15" s="209">
        <v>25100</v>
      </c>
      <c r="H15" s="209">
        <v>29420</v>
      </c>
      <c r="I15" s="209">
        <v>33740</v>
      </c>
      <c r="J15" s="209">
        <v>38060</v>
      </c>
      <c r="K15" s="209">
        <v>42380</v>
      </c>
      <c r="M15" t="s">
        <v>288</v>
      </c>
      <c r="O15" t="s">
        <v>324</v>
      </c>
      <c r="P15" s="262">
        <v>323</v>
      </c>
      <c r="Q15" s="262">
        <v>357</v>
      </c>
      <c r="R15" s="262">
        <v>519</v>
      </c>
      <c r="S15" s="262">
        <v>681</v>
      </c>
      <c r="T15" s="262">
        <v>843</v>
      </c>
      <c r="U15" s="262">
        <v>1005</v>
      </c>
      <c r="V15">
        <v>23</v>
      </c>
    </row>
    <row r="16" spans="1:22">
      <c r="A16" t="s">
        <v>103</v>
      </c>
      <c r="B16">
        <v>25</v>
      </c>
      <c r="C16" t="s">
        <v>325</v>
      </c>
      <c r="D16" s="209">
        <v>12140</v>
      </c>
      <c r="E16" s="209">
        <v>16460</v>
      </c>
      <c r="F16" s="209">
        <v>20780</v>
      </c>
      <c r="G16" s="209">
        <v>25100</v>
      </c>
      <c r="H16" s="209">
        <v>29420</v>
      </c>
      <c r="I16" s="209">
        <v>33740</v>
      </c>
      <c r="J16" s="209">
        <v>38060</v>
      </c>
      <c r="K16" s="209">
        <v>42380</v>
      </c>
      <c r="M16" t="s">
        <v>288</v>
      </c>
      <c r="O16" t="s">
        <v>327</v>
      </c>
      <c r="P16" s="262">
        <v>303</v>
      </c>
      <c r="Q16" s="262">
        <v>357</v>
      </c>
      <c r="R16" s="262">
        <v>519</v>
      </c>
      <c r="S16" s="262">
        <v>681</v>
      </c>
      <c r="T16" s="262">
        <v>843</v>
      </c>
      <c r="U16" s="262">
        <v>1005</v>
      </c>
      <c r="V16">
        <v>25</v>
      </c>
    </row>
    <row r="17" spans="1:22">
      <c r="A17" t="s">
        <v>60</v>
      </c>
      <c r="B17">
        <v>27</v>
      </c>
      <c r="C17" t="s">
        <v>2345</v>
      </c>
      <c r="D17" s="209">
        <v>12550</v>
      </c>
      <c r="E17" s="209">
        <v>16460</v>
      </c>
      <c r="F17" s="209">
        <v>20780</v>
      </c>
      <c r="G17" s="209">
        <v>25100</v>
      </c>
      <c r="H17" s="209">
        <v>29420</v>
      </c>
      <c r="I17" s="209">
        <v>33740</v>
      </c>
      <c r="J17" s="209">
        <v>38060</v>
      </c>
      <c r="K17" s="209">
        <v>42380</v>
      </c>
      <c r="M17" t="s">
        <v>288</v>
      </c>
      <c r="O17" t="s">
        <v>330</v>
      </c>
      <c r="P17" s="262">
        <v>313</v>
      </c>
      <c r="Q17" s="262">
        <v>357</v>
      </c>
      <c r="R17" s="262">
        <v>519</v>
      </c>
      <c r="S17" s="262">
        <v>681</v>
      </c>
      <c r="T17" s="262">
        <v>843</v>
      </c>
      <c r="U17" s="262">
        <v>1005</v>
      </c>
      <c r="V17">
        <v>27</v>
      </c>
    </row>
    <row r="18" spans="1:22">
      <c r="A18" t="s">
        <v>79</v>
      </c>
      <c r="B18">
        <v>29</v>
      </c>
      <c r="C18" t="s">
        <v>316</v>
      </c>
      <c r="D18" s="209">
        <v>14050</v>
      </c>
      <c r="E18" s="209">
        <v>16460</v>
      </c>
      <c r="F18" s="209">
        <v>20780</v>
      </c>
      <c r="G18" s="209">
        <v>25100</v>
      </c>
      <c r="H18" s="209">
        <v>29420</v>
      </c>
      <c r="I18" s="209">
        <v>33740</v>
      </c>
      <c r="J18" s="209">
        <v>38060</v>
      </c>
      <c r="K18" s="209">
        <v>42380</v>
      </c>
      <c r="M18" t="s">
        <v>288</v>
      </c>
      <c r="O18" t="s">
        <v>332</v>
      </c>
      <c r="P18" s="262">
        <v>351</v>
      </c>
      <c r="Q18" s="262">
        <v>376</v>
      </c>
      <c r="R18" s="262">
        <v>519</v>
      </c>
      <c r="S18" s="262">
        <v>681</v>
      </c>
      <c r="T18" s="262">
        <v>843</v>
      </c>
      <c r="U18" s="262">
        <v>1005</v>
      </c>
      <c r="V18">
        <v>29</v>
      </c>
    </row>
    <row r="19" spans="1:22">
      <c r="A19" t="s">
        <v>104</v>
      </c>
      <c r="B19">
        <v>31</v>
      </c>
      <c r="C19" t="s">
        <v>333</v>
      </c>
      <c r="D19" s="209">
        <v>15200</v>
      </c>
      <c r="E19" s="209">
        <v>17400</v>
      </c>
      <c r="F19" s="209">
        <v>20780</v>
      </c>
      <c r="G19" s="209">
        <v>25100</v>
      </c>
      <c r="H19" s="209">
        <v>29420</v>
      </c>
      <c r="I19" s="209">
        <v>33740</v>
      </c>
      <c r="J19" s="209">
        <v>38060</v>
      </c>
      <c r="K19" s="209">
        <v>42380</v>
      </c>
      <c r="M19" t="s">
        <v>288</v>
      </c>
      <c r="O19" t="s">
        <v>335</v>
      </c>
      <c r="P19" s="262">
        <v>380</v>
      </c>
      <c r="Q19" s="262">
        <v>407</v>
      </c>
      <c r="R19" s="262">
        <v>519</v>
      </c>
      <c r="S19" s="262">
        <v>681</v>
      </c>
      <c r="T19" s="262">
        <v>843</v>
      </c>
      <c r="U19" s="262">
        <v>1005</v>
      </c>
      <c r="V19">
        <v>31</v>
      </c>
    </row>
    <row r="20" spans="1:22">
      <c r="A20" t="s">
        <v>105</v>
      </c>
      <c r="B20">
        <v>33</v>
      </c>
      <c r="C20" t="s">
        <v>336</v>
      </c>
      <c r="D20" s="209">
        <v>15650</v>
      </c>
      <c r="E20" s="209">
        <v>17900</v>
      </c>
      <c r="F20" s="209">
        <v>20780</v>
      </c>
      <c r="G20" s="209">
        <v>25100</v>
      </c>
      <c r="H20" s="209">
        <v>29420</v>
      </c>
      <c r="I20" s="209">
        <v>33740</v>
      </c>
      <c r="J20" s="209">
        <v>38060</v>
      </c>
      <c r="K20" s="209">
        <v>42380</v>
      </c>
      <c r="M20" t="s">
        <v>288</v>
      </c>
      <c r="O20" t="s">
        <v>338</v>
      </c>
      <c r="P20" s="262">
        <v>391</v>
      </c>
      <c r="Q20" s="262">
        <v>419</v>
      </c>
      <c r="R20" s="262">
        <v>519</v>
      </c>
      <c r="S20" s="262">
        <v>681</v>
      </c>
      <c r="T20" s="262">
        <v>843</v>
      </c>
      <c r="U20" s="262">
        <v>1005</v>
      </c>
      <c r="V20">
        <v>33</v>
      </c>
    </row>
    <row r="21" spans="1:22">
      <c r="A21" t="s">
        <v>106</v>
      </c>
      <c r="B21">
        <v>35</v>
      </c>
      <c r="C21" t="s">
        <v>339</v>
      </c>
      <c r="D21" s="209">
        <v>12150</v>
      </c>
      <c r="E21" s="209">
        <v>16460</v>
      </c>
      <c r="F21" s="209">
        <v>20780</v>
      </c>
      <c r="G21" s="209">
        <v>25100</v>
      </c>
      <c r="H21" s="209">
        <v>29420</v>
      </c>
      <c r="I21" s="209">
        <v>33740</v>
      </c>
      <c r="J21" s="209">
        <v>38060</v>
      </c>
      <c r="K21" s="209">
        <v>42380</v>
      </c>
      <c r="M21" t="s">
        <v>288</v>
      </c>
      <c r="O21" t="s">
        <v>341</v>
      </c>
      <c r="P21" s="262">
        <v>303</v>
      </c>
      <c r="Q21" s="262">
        <v>357</v>
      </c>
      <c r="R21" s="262">
        <v>519</v>
      </c>
      <c r="S21" s="262">
        <v>681</v>
      </c>
      <c r="T21" s="262">
        <v>843</v>
      </c>
      <c r="U21" s="262">
        <v>1005</v>
      </c>
      <c r="V21">
        <v>35</v>
      </c>
    </row>
    <row r="22" spans="1:22">
      <c r="A22" t="s">
        <v>84</v>
      </c>
      <c r="B22">
        <v>37</v>
      </c>
      <c r="C22" t="s">
        <v>2346</v>
      </c>
      <c r="D22" s="209">
        <v>12140</v>
      </c>
      <c r="E22" s="209">
        <v>16460</v>
      </c>
      <c r="F22" s="209">
        <v>20780</v>
      </c>
      <c r="G22" s="209">
        <v>25100</v>
      </c>
      <c r="H22" s="209">
        <v>29420</v>
      </c>
      <c r="I22" s="209">
        <v>33740</v>
      </c>
      <c r="J22" s="209">
        <v>38060</v>
      </c>
      <c r="K22" s="209">
        <v>42380</v>
      </c>
      <c r="M22" t="s">
        <v>288</v>
      </c>
      <c r="O22" t="s">
        <v>344</v>
      </c>
      <c r="P22" s="262">
        <v>303</v>
      </c>
      <c r="Q22" s="262">
        <v>357</v>
      </c>
      <c r="R22" s="262">
        <v>519</v>
      </c>
      <c r="S22" s="262">
        <v>681</v>
      </c>
      <c r="T22" s="262">
        <v>843</v>
      </c>
      <c r="U22" s="262">
        <v>1005</v>
      </c>
      <c r="V22">
        <v>37</v>
      </c>
    </row>
    <row r="23" spans="1:22">
      <c r="A23" t="s">
        <v>107</v>
      </c>
      <c r="B23">
        <v>39</v>
      </c>
      <c r="C23" t="s">
        <v>345</v>
      </c>
      <c r="D23" s="209">
        <v>19150</v>
      </c>
      <c r="E23" s="209">
        <v>21900</v>
      </c>
      <c r="F23" s="209">
        <v>24650</v>
      </c>
      <c r="G23" s="209">
        <v>27350</v>
      </c>
      <c r="H23" s="209">
        <v>29550</v>
      </c>
      <c r="I23" s="209">
        <v>33740</v>
      </c>
      <c r="J23" s="209">
        <v>38060</v>
      </c>
      <c r="K23" s="209">
        <v>42380</v>
      </c>
      <c r="M23" t="s">
        <v>288</v>
      </c>
      <c r="O23" t="s">
        <v>347</v>
      </c>
      <c r="P23" s="262">
        <v>478</v>
      </c>
      <c r="Q23" s="262">
        <v>513</v>
      </c>
      <c r="R23" s="262">
        <v>616</v>
      </c>
      <c r="S23" s="262">
        <v>711</v>
      </c>
      <c r="T23" s="262">
        <v>843</v>
      </c>
      <c r="U23" s="262">
        <v>1005</v>
      </c>
      <c r="V23">
        <v>39</v>
      </c>
    </row>
    <row r="24" spans="1:22">
      <c r="A24" t="s">
        <v>34</v>
      </c>
      <c r="B24">
        <v>41</v>
      </c>
      <c r="C24" t="s">
        <v>348</v>
      </c>
      <c r="D24" s="209">
        <v>14150</v>
      </c>
      <c r="E24" s="209">
        <v>16460</v>
      </c>
      <c r="F24" s="209">
        <v>20780</v>
      </c>
      <c r="G24" s="209">
        <v>25100</v>
      </c>
      <c r="H24" s="209">
        <v>29420</v>
      </c>
      <c r="I24" s="209">
        <v>33740</v>
      </c>
      <c r="J24" s="209">
        <v>38060</v>
      </c>
      <c r="K24" s="209">
        <v>42380</v>
      </c>
      <c r="M24" t="s">
        <v>288</v>
      </c>
      <c r="O24" t="s">
        <v>350</v>
      </c>
      <c r="P24" s="262">
        <v>353</v>
      </c>
      <c r="Q24" s="262">
        <v>379</v>
      </c>
      <c r="R24" s="262">
        <v>519</v>
      </c>
      <c r="S24" s="262">
        <v>681</v>
      </c>
      <c r="T24" s="262">
        <v>843</v>
      </c>
      <c r="U24" s="262">
        <v>1005</v>
      </c>
      <c r="V24">
        <v>41</v>
      </c>
    </row>
    <row r="25" spans="1:22">
      <c r="A25" t="s">
        <v>108</v>
      </c>
      <c r="B25">
        <v>43</v>
      </c>
      <c r="C25" t="s">
        <v>351</v>
      </c>
      <c r="D25" s="209">
        <v>12140</v>
      </c>
      <c r="E25" s="209">
        <v>16460</v>
      </c>
      <c r="F25" s="209">
        <v>20780</v>
      </c>
      <c r="G25" s="209">
        <v>25100</v>
      </c>
      <c r="H25" s="209">
        <v>29420</v>
      </c>
      <c r="I25" s="209">
        <v>33740</v>
      </c>
      <c r="J25" s="209">
        <v>38060</v>
      </c>
      <c r="K25" s="209">
        <v>42380</v>
      </c>
      <c r="M25" t="s">
        <v>288</v>
      </c>
      <c r="O25" t="s">
        <v>353</v>
      </c>
      <c r="P25" s="262">
        <v>303</v>
      </c>
      <c r="Q25" s="262">
        <v>357</v>
      </c>
      <c r="R25" s="262">
        <v>519</v>
      </c>
      <c r="S25" s="262">
        <v>681</v>
      </c>
      <c r="T25" s="262">
        <v>843</v>
      </c>
      <c r="U25" s="262">
        <v>1005</v>
      </c>
      <c r="V25">
        <v>43</v>
      </c>
    </row>
    <row r="26" spans="1:22">
      <c r="A26" t="s">
        <v>109</v>
      </c>
      <c r="B26">
        <v>45</v>
      </c>
      <c r="C26" t="s">
        <v>354</v>
      </c>
      <c r="D26" s="209">
        <v>12140</v>
      </c>
      <c r="E26" s="209">
        <v>16460</v>
      </c>
      <c r="F26" s="209">
        <v>20780</v>
      </c>
      <c r="G26" s="209">
        <v>25100</v>
      </c>
      <c r="H26" s="209">
        <v>29420</v>
      </c>
      <c r="I26" s="209">
        <v>33740</v>
      </c>
      <c r="J26" s="209">
        <v>38060</v>
      </c>
      <c r="K26" s="209">
        <v>42380</v>
      </c>
      <c r="M26" t="s">
        <v>288</v>
      </c>
      <c r="O26" t="s">
        <v>356</v>
      </c>
      <c r="P26" s="262">
        <v>303</v>
      </c>
      <c r="Q26" s="262">
        <v>357</v>
      </c>
      <c r="R26" s="262">
        <v>519</v>
      </c>
      <c r="S26" s="262">
        <v>681</v>
      </c>
      <c r="T26" s="262">
        <v>843</v>
      </c>
      <c r="U26" s="262">
        <v>1005</v>
      </c>
      <c r="V26">
        <v>45</v>
      </c>
    </row>
    <row r="27" spans="1:22">
      <c r="A27" t="s">
        <v>110</v>
      </c>
      <c r="B27">
        <v>47</v>
      </c>
      <c r="C27" t="s">
        <v>357</v>
      </c>
      <c r="D27" s="209">
        <v>12140</v>
      </c>
      <c r="E27" s="209">
        <v>16460</v>
      </c>
      <c r="F27" s="209">
        <v>20780</v>
      </c>
      <c r="G27" s="209">
        <v>25100</v>
      </c>
      <c r="H27" s="209">
        <v>29420</v>
      </c>
      <c r="I27" s="209">
        <v>33740</v>
      </c>
      <c r="J27" s="209">
        <v>38060</v>
      </c>
      <c r="K27" s="209">
        <v>42380</v>
      </c>
      <c r="M27" t="s">
        <v>288</v>
      </c>
      <c r="O27" t="s">
        <v>359</v>
      </c>
      <c r="P27" s="262">
        <v>303</v>
      </c>
      <c r="Q27" s="262">
        <v>357</v>
      </c>
      <c r="R27" s="262">
        <v>519</v>
      </c>
      <c r="S27" s="262">
        <v>681</v>
      </c>
      <c r="T27" s="262">
        <v>843</v>
      </c>
      <c r="U27" s="262">
        <v>1005</v>
      </c>
      <c r="V27">
        <v>47</v>
      </c>
    </row>
    <row r="28" spans="1:22">
      <c r="A28" t="s">
        <v>111</v>
      </c>
      <c r="B28">
        <v>49</v>
      </c>
      <c r="C28" t="s">
        <v>360</v>
      </c>
      <c r="D28" s="209">
        <v>12140</v>
      </c>
      <c r="E28" s="209">
        <v>16460</v>
      </c>
      <c r="F28" s="209">
        <v>20780</v>
      </c>
      <c r="G28" s="209">
        <v>25100</v>
      </c>
      <c r="H28" s="209">
        <v>29420</v>
      </c>
      <c r="I28" s="209">
        <v>33740</v>
      </c>
      <c r="J28" s="209">
        <v>38060</v>
      </c>
      <c r="K28" s="209">
        <v>42380</v>
      </c>
      <c r="M28" t="s">
        <v>288</v>
      </c>
      <c r="O28" t="s">
        <v>362</v>
      </c>
      <c r="P28" s="262">
        <v>303</v>
      </c>
      <c r="Q28" s="262">
        <v>357</v>
      </c>
      <c r="R28" s="262">
        <v>519</v>
      </c>
      <c r="S28" s="262">
        <v>681</v>
      </c>
      <c r="T28" s="262">
        <v>843</v>
      </c>
      <c r="U28" s="262">
        <v>1005</v>
      </c>
      <c r="V28">
        <v>49</v>
      </c>
    </row>
    <row r="29" spans="1:22">
      <c r="A29" t="s">
        <v>35</v>
      </c>
      <c r="B29">
        <v>51</v>
      </c>
      <c r="C29" t="s">
        <v>348</v>
      </c>
      <c r="D29" s="209">
        <v>14150</v>
      </c>
      <c r="E29" s="209">
        <v>16460</v>
      </c>
      <c r="F29" s="209">
        <v>20780</v>
      </c>
      <c r="G29" s="209">
        <v>25100</v>
      </c>
      <c r="H29" s="209">
        <v>29420</v>
      </c>
      <c r="I29" s="209">
        <v>33740</v>
      </c>
      <c r="J29" s="209">
        <v>38060</v>
      </c>
      <c r="K29" s="209">
        <v>42380</v>
      </c>
      <c r="M29" t="s">
        <v>288</v>
      </c>
      <c r="O29" t="s">
        <v>364</v>
      </c>
      <c r="P29" s="262">
        <v>353</v>
      </c>
      <c r="Q29" s="262">
        <v>379</v>
      </c>
      <c r="R29" s="262">
        <v>519</v>
      </c>
      <c r="S29" s="262">
        <v>681</v>
      </c>
      <c r="T29" s="262">
        <v>843</v>
      </c>
      <c r="U29" s="262">
        <v>1005</v>
      </c>
      <c r="V29">
        <v>51</v>
      </c>
    </row>
    <row r="30" spans="1:22">
      <c r="A30" t="s">
        <v>112</v>
      </c>
      <c r="B30">
        <v>53</v>
      </c>
      <c r="C30" t="s">
        <v>365</v>
      </c>
      <c r="D30" s="209">
        <v>13200</v>
      </c>
      <c r="E30" s="209">
        <v>16460</v>
      </c>
      <c r="F30" s="209">
        <v>20780</v>
      </c>
      <c r="G30" s="209">
        <v>25100</v>
      </c>
      <c r="H30" s="209">
        <v>29420</v>
      </c>
      <c r="I30" s="209">
        <v>33740</v>
      </c>
      <c r="J30" s="209">
        <v>38060</v>
      </c>
      <c r="K30" s="209">
        <v>42380</v>
      </c>
      <c r="M30" t="s">
        <v>288</v>
      </c>
      <c r="O30" t="s">
        <v>367</v>
      </c>
      <c r="P30" s="262">
        <v>330</v>
      </c>
      <c r="Q30" s="262">
        <v>357</v>
      </c>
      <c r="R30" s="262">
        <v>519</v>
      </c>
      <c r="S30" s="262">
        <v>681</v>
      </c>
      <c r="T30" s="262">
        <v>843</v>
      </c>
      <c r="U30" s="262">
        <v>1005</v>
      </c>
      <c r="V30">
        <v>53</v>
      </c>
    </row>
    <row r="31" spans="1:22">
      <c r="A31" t="s">
        <v>26</v>
      </c>
      <c r="B31">
        <v>55</v>
      </c>
      <c r="C31" t="s">
        <v>2344</v>
      </c>
      <c r="D31" s="209">
        <v>18100</v>
      </c>
      <c r="E31" s="209">
        <v>20650</v>
      </c>
      <c r="F31" s="209">
        <v>23250</v>
      </c>
      <c r="G31" s="209">
        <v>25800</v>
      </c>
      <c r="H31" s="209">
        <v>29420</v>
      </c>
      <c r="I31" s="209">
        <v>33740</v>
      </c>
      <c r="J31" s="209">
        <v>38060</v>
      </c>
      <c r="K31" s="209">
        <v>42380</v>
      </c>
      <c r="M31" t="s">
        <v>288</v>
      </c>
      <c r="O31" t="s">
        <v>369</v>
      </c>
      <c r="P31" s="262">
        <v>452</v>
      </c>
      <c r="Q31" s="262">
        <v>484</v>
      </c>
      <c r="R31" s="262">
        <v>581</v>
      </c>
      <c r="S31" s="262">
        <v>681</v>
      </c>
      <c r="T31" s="262">
        <v>843</v>
      </c>
      <c r="U31" s="262">
        <v>1005</v>
      </c>
      <c r="V31">
        <v>55</v>
      </c>
    </row>
    <row r="32" spans="1:22">
      <c r="A32" t="s">
        <v>113</v>
      </c>
      <c r="B32">
        <v>57</v>
      </c>
      <c r="C32" t="s">
        <v>2347</v>
      </c>
      <c r="D32" s="209">
        <v>13800</v>
      </c>
      <c r="E32" s="209">
        <v>16460</v>
      </c>
      <c r="F32" s="209">
        <v>20780</v>
      </c>
      <c r="G32" s="209">
        <v>25100</v>
      </c>
      <c r="H32" s="209">
        <v>29420</v>
      </c>
      <c r="I32" s="209">
        <v>33740</v>
      </c>
      <c r="J32" s="209">
        <v>38060</v>
      </c>
      <c r="K32" s="209">
        <v>42380</v>
      </c>
      <c r="M32" t="s">
        <v>288</v>
      </c>
      <c r="O32" t="s">
        <v>372</v>
      </c>
      <c r="P32" s="262">
        <v>345</v>
      </c>
      <c r="Q32" s="262">
        <v>370</v>
      </c>
      <c r="R32" s="262">
        <v>519</v>
      </c>
      <c r="S32" s="262">
        <v>681</v>
      </c>
      <c r="T32" s="262">
        <v>843</v>
      </c>
      <c r="U32" s="262">
        <v>1005</v>
      </c>
      <c r="V32">
        <v>57</v>
      </c>
    </row>
    <row r="33" spans="1:22">
      <c r="A33" t="s">
        <v>12</v>
      </c>
      <c r="B33">
        <v>59</v>
      </c>
      <c r="C33" t="s">
        <v>373</v>
      </c>
      <c r="D33" s="209">
        <v>13150</v>
      </c>
      <c r="E33" s="209">
        <v>16460</v>
      </c>
      <c r="F33" s="209">
        <v>20780</v>
      </c>
      <c r="G33" s="209">
        <v>25100</v>
      </c>
      <c r="H33" s="209">
        <v>29420</v>
      </c>
      <c r="I33" s="209">
        <v>33740</v>
      </c>
      <c r="J33" s="209">
        <v>38060</v>
      </c>
      <c r="K33" s="209">
        <v>42380</v>
      </c>
      <c r="M33" t="s">
        <v>288</v>
      </c>
      <c r="O33" t="s">
        <v>375</v>
      </c>
      <c r="P33" s="262">
        <v>328</v>
      </c>
      <c r="Q33" s="262">
        <v>357</v>
      </c>
      <c r="R33" s="262">
        <v>519</v>
      </c>
      <c r="S33" s="262">
        <v>681</v>
      </c>
      <c r="T33" s="262">
        <v>843</v>
      </c>
      <c r="U33" s="262">
        <v>1005</v>
      </c>
      <c r="V33">
        <v>59</v>
      </c>
    </row>
    <row r="34" spans="1:22">
      <c r="A34" t="s">
        <v>33</v>
      </c>
      <c r="B34">
        <v>61</v>
      </c>
      <c r="C34" t="s">
        <v>376</v>
      </c>
      <c r="D34" s="209">
        <v>12140</v>
      </c>
      <c r="E34" s="209">
        <v>16460</v>
      </c>
      <c r="F34" s="209">
        <v>20780</v>
      </c>
      <c r="G34" s="209">
        <v>25100</v>
      </c>
      <c r="H34" s="209">
        <v>29420</v>
      </c>
      <c r="I34" s="209">
        <v>33740</v>
      </c>
      <c r="J34" s="209">
        <v>38060</v>
      </c>
      <c r="K34" s="209">
        <v>42380</v>
      </c>
      <c r="M34" t="s">
        <v>288</v>
      </c>
      <c r="O34" t="s">
        <v>378</v>
      </c>
      <c r="P34" s="262">
        <v>303</v>
      </c>
      <c r="Q34" s="262">
        <v>357</v>
      </c>
      <c r="R34" s="262">
        <v>519</v>
      </c>
      <c r="S34" s="262">
        <v>681</v>
      </c>
      <c r="T34" s="262">
        <v>843</v>
      </c>
      <c r="U34" s="262">
        <v>1005</v>
      </c>
      <c r="V34">
        <v>61</v>
      </c>
    </row>
    <row r="35" spans="1:22">
      <c r="A35" t="s">
        <v>114</v>
      </c>
      <c r="B35">
        <v>63</v>
      </c>
      <c r="C35" t="s">
        <v>379</v>
      </c>
      <c r="D35" s="209">
        <v>12140</v>
      </c>
      <c r="E35" s="209">
        <v>16460</v>
      </c>
      <c r="F35" s="209">
        <v>20780</v>
      </c>
      <c r="G35" s="209">
        <v>25100</v>
      </c>
      <c r="H35" s="209">
        <v>29420</v>
      </c>
      <c r="I35" s="209">
        <v>33740</v>
      </c>
      <c r="J35" s="209">
        <v>38060</v>
      </c>
      <c r="K35" s="209">
        <v>42380</v>
      </c>
      <c r="M35" t="s">
        <v>288</v>
      </c>
      <c r="O35" t="s">
        <v>381</v>
      </c>
      <c r="P35" s="262">
        <v>303</v>
      </c>
      <c r="Q35" s="262">
        <v>357</v>
      </c>
      <c r="R35" s="262">
        <v>519</v>
      </c>
      <c r="S35" s="262">
        <v>681</v>
      </c>
      <c r="T35" s="262">
        <v>843</v>
      </c>
      <c r="U35" s="262">
        <v>1005</v>
      </c>
      <c r="V35">
        <v>63</v>
      </c>
    </row>
    <row r="36" spans="1:22">
      <c r="A36" t="s">
        <v>22</v>
      </c>
      <c r="B36">
        <v>65</v>
      </c>
      <c r="C36" t="s">
        <v>2343</v>
      </c>
      <c r="D36" s="209">
        <v>14000</v>
      </c>
      <c r="E36" s="209">
        <v>16460</v>
      </c>
      <c r="F36" s="209">
        <v>20780</v>
      </c>
      <c r="G36" s="209">
        <v>25100</v>
      </c>
      <c r="H36" s="209">
        <v>29420</v>
      </c>
      <c r="I36" s="209">
        <v>33740</v>
      </c>
      <c r="J36" s="209">
        <v>38060</v>
      </c>
      <c r="K36" s="209">
        <v>42380</v>
      </c>
      <c r="M36" t="s">
        <v>288</v>
      </c>
      <c r="O36" t="s">
        <v>383</v>
      </c>
      <c r="P36" s="262">
        <v>350</v>
      </c>
      <c r="Q36" s="262">
        <v>375</v>
      </c>
      <c r="R36" s="262">
        <v>519</v>
      </c>
      <c r="S36" s="262">
        <v>681</v>
      </c>
      <c r="T36" s="262">
        <v>843</v>
      </c>
      <c r="U36" s="262">
        <v>1005</v>
      </c>
      <c r="V36">
        <v>65</v>
      </c>
    </row>
    <row r="37" spans="1:22">
      <c r="A37" t="s">
        <v>115</v>
      </c>
      <c r="B37">
        <v>67</v>
      </c>
      <c r="C37" t="s">
        <v>384</v>
      </c>
      <c r="D37" s="209">
        <v>12140</v>
      </c>
      <c r="E37" s="209">
        <v>16460</v>
      </c>
      <c r="F37" s="209">
        <v>20780</v>
      </c>
      <c r="G37" s="209">
        <v>25100</v>
      </c>
      <c r="H37" s="209">
        <v>29420</v>
      </c>
      <c r="I37" s="209">
        <v>33740</v>
      </c>
      <c r="J37" s="209">
        <v>38060</v>
      </c>
      <c r="K37" s="209">
        <v>42380</v>
      </c>
      <c r="M37" t="s">
        <v>288</v>
      </c>
      <c r="O37" t="s">
        <v>386</v>
      </c>
      <c r="P37" s="262">
        <v>303</v>
      </c>
      <c r="Q37" s="262">
        <v>357</v>
      </c>
      <c r="R37" s="262">
        <v>519</v>
      </c>
      <c r="S37" s="262">
        <v>681</v>
      </c>
      <c r="T37" s="262">
        <v>843</v>
      </c>
      <c r="U37" s="262">
        <v>1005</v>
      </c>
      <c r="V37">
        <v>67</v>
      </c>
    </row>
    <row r="38" spans="1:22">
      <c r="A38" t="s">
        <v>116</v>
      </c>
      <c r="B38">
        <v>69</v>
      </c>
      <c r="C38" t="s">
        <v>387</v>
      </c>
      <c r="D38" s="209">
        <v>12140</v>
      </c>
      <c r="E38" s="209">
        <v>16460</v>
      </c>
      <c r="F38" s="209">
        <v>20780</v>
      </c>
      <c r="G38" s="209">
        <v>25100</v>
      </c>
      <c r="H38" s="209">
        <v>29420</v>
      </c>
      <c r="I38" s="209">
        <v>33740</v>
      </c>
      <c r="J38" s="209">
        <v>38060</v>
      </c>
      <c r="K38" s="209">
        <v>42380</v>
      </c>
      <c r="M38" t="s">
        <v>288</v>
      </c>
      <c r="O38" t="s">
        <v>389</v>
      </c>
      <c r="P38" s="262">
        <v>303</v>
      </c>
      <c r="Q38" s="262">
        <v>357</v>
      </c>
      <c r="R38" s="262">
        <v>519</v>
      </c>
      <c r="S38" s="262">
        <v>681</v>
      </c>
      <c r="T38" s="262">
        <v>843</v>
      </c>
      <c r="U38" s="262">
        <v>1005</v>
      </c>
      <c r="V38">
        <v>69</v>
      </c>
    </row>
    <row r="39" spans="1:22">
      <c r="A39" t="s">
        <v>52</v>
      </c>
      <c r="B39">
        <v>71</v>
      </c>
      <c r="C39" t="s">
        <v>2348</v>
      </c>
      <c r="D39" s="209">
        <v>15750</v>
      </c>
      <c r="E39" s="209">
        <v>18000</v>
      </c>
      <c r="F39" s="209">
        <v>20780</v>
      </c>
      <c r="G39" s="209">
        <v>25100</v>
      </c>
      <c r="H39" s="209">
        <v>29420</v>
      </c>
      <c r="I39" s="209">
        <v>33740</v>
      </c>
      <c r="J39" s="209">
        <v>38060</v>
      </c>
      <c r="K39" s="209">
        <v>42380</v>
      </c>
      <c r="M39" t="s">
        <v>288</v>
      </c>
      <c r="O39" t="s">
        <v>392</v>
      </c>
      <c r="P39" s="262">
        <v>393</v>
      </c>
      <c r="Q39" s="262">
        <v>421</v>
      </c>
      <c r="R39" s="262">
        <v>519</v>
      </c>
      <c r="S39" s="262">
        <v>681</v>
      </c>
      <c r="T39" s="262">
        <v>843</v>
      </c>
      <c r="U39" s="262">
        <v>1005</v>
      </c>
      <c r="V39">
        <v>71</v>
      </c>
    </row>
    <row r="40" spans="1:22">
      <c r="A40" t="s">
        <v>117</v>
      </c>
      <c r="B40">
        <v>73</v>
      </c>
      <c r="C40" t="s">
        <v>393</v>
      </c>
      <c r="D40" s="209">
        <v>12140</v>
      </c>
      <c r="E40" s="209">
        <v>16460</v>
      </c>
      <c r="F40" s="209">
        <v>20780</v>
      </c>
      <c r="G40" s="209">
        <v>25100</v>
      </c>
      <c r="H40" s="209">
        <v>29420</v>
      </c>
      <c r="I40" s="209">
        <v>33740</v>
      </c>
      <c r="J40" s="209">
        <v>38060</v>
      </c>
      <c r="K40" s="209">
        <v>42380</v>
      </c>
      <c r="M40" t="s">
        <v>288</v>
      </c>
      <c r="O40" t="s">
        <v>395</v>
      </c>
      <c r="P40" s="262">
        <v>303</v>
      </c>
      <c r="Q40" s="262">
        <v>357</v>
      </c>
      <c r="R40" s="262">
        <v>519</v>
      </c>
      <c r="S40" s="262">
        <v>681</v>
      </c>
      <c r="T40" s="262">
        <v>843</v>
      </c>
      <c r="U40" s="262">
        <v>1005</v>
      </c>
      <c r="V40">
        <v>73</v>
      </c>
    </row>
    <row r="41" spans="1:22">
      <c r="A41" t="s">
        <v>118</v>
      </c>
      <c r="B41">
        <v>75</v>
      </c>
      <c r="C41" t="s">
        <v>396</v>
      </c>
      <c r="D41" s="209">
        <v>12600</v>
      </c>
      <c r="E41" s="209">
        <v>16460</v>
      </c>
      <c r="F41" s="209">
        <v>20780</v>
      </c>
      <c r="G41" s="209">
        <v>25100</v>
      </c>
      <c r="H41" s="209">
        <v>29420</v>
      </c>
      <c r="I41" s="209">
        <v>33740</v>
      </c>
      <c r="J41" s="209">
        <v>38060</v>
      </c>
      <c r="K41" s="209">
        <v>42380</v>
      </c>
      <c r="M41" t="s">
        <v>288</v>
      </c>
      <c r="O41" t="s">
        <v>398</v>
      </c>
      <c r="P41" s="262">
        <v>315</v>
      </c>
      <c r="Q41" s="262">
        <v>357</v>
      </c>
      <c r="R41" s="262">
        <v>519</v>
      </c>
      <c r="S41" s="262">
        <v>681</v>
      </c>
      <c r="T41" s="262">
        <v>843</v>
      </c>
      <c r="U41" s="262">
        <v>1005</v>
      </c>
      <c r="V41">
        <v>75</v>
      </c>
    </row>
    <row r="42" spans="1:22">
      <c r="A42" t="s">
        <v>93</v>
      </c>
      <c r="B42">
        <v>77</v>
      </c>
      <c r="C42" t="s">
        <v>300</v>
      </c>
      <c r="D42" s="209">
        <v>13200</v>
      </c>
      <c r="E42" s="209">
        <v>16460</v>
      </c>
      <c r="F42" s="209">
        <v>20780</v>
      </c>
      <c r="G42" s="209">
        <v>25100</v>
      </c>
      <c r="H42" s="209">
        <v>29420</v>
      </c>
      <c r="I42" s="209">
        <v>33740</v>
      </c>
      <c r="J42" s="209">
        <v>38060</v>
      </c>
      <c r="K42" s="209">
        <v>42380</v>
      </c>
      <c r="M42" t="s">
        <v>288</v>
      </c>
      <c r="O42" t="s">
        <v>400</v>
      </c>
      <c r="P42" s="262">
        <v>330</v>
      </c>
      <c r="Q42" s="262">
        <v>357</v>
      </c>
      <c r="R42" s="262">
        <v>519</v>
      </c>
      <c r="S42" s="262">
        <v>681</v>
      </c>
      <c r="T42" s="262">
        <v>843</v>
      </c>
      <c r="U42" s="262">
        <v>1005</v>
      </c>
      <c r="V42">
        <v>77</v>
      </c>
    </row>
    <row r="43" spans="1:22">
      <c r="A43" t="s">
        <v>119</v>
      </c>
      <c r="B43">
        <v>79</v>
      </c>
      <c r="C43" t="s">
        <v>401</v>
      </c>
      <c r="D43" s="209">
        <v>12140</v>
      </c>
      <c r="E43" s="209">
        <v>16460</v>
      </c>
      <c r="F43" s="209">
        <v>20780</v>
      </c>
      <c r="G43" s="209">
        <v>25100</v>
      </c>
      <c r="H43" s="209">
        <v>29420</v>
      </c>
      <c r="I43" s="209">
        <v>33740</v>
      </c>
      <c r="J43" s="209">
        <v>38060</v>
      </c>
      <c r="K43" s="209">
        <v>42380</v>
      </c>
      <c r="M43" t="s">
        <v>288</v>
      </c>
      <c r="O43" t="s">
        <v>403</v>
      </c>
      <c r="P43" s="262">
        <v>303</v>
      </c>
      <c r="Q43" s="262">
        <v>357</v>
      </c>
      <c r="R43" s="262">
        <v>519</v>
      </c>
      <c r="S43" s="262">
        <v>681</v>
      </c>
      <c r="T43" s="262">
        <v>843</v>
      </c>
      <c r="U43" s="262">
        <v>1005</v>
      </c>
      <c r="V43">
        <v>79</v>
      </c>
    </row>
    <row r="44" spans="1:22">
      <c r="A44" t="s">
        <v>120</v>
      </c>
      <c r="B44">
        <v>81</v>
      </c>
      <c r="C44" t="s">
        <v>404</v>
      </c>
      <c r="D44" s="209">
        <v>13600</v>
      </c>
      <c r="E44" s="209">
        <v>16460</v>
      </c>
      <c r="F44" s="209">
        <v>20780</v>
      </c>
      <c r="G44" s="209">
        <v>25100</v>
      </c>
      <c r="H44" s="209">
        <v>29420</v>
      </c>
      <c r="I44" s="209">
        <v>33740</v>
      </c>
      <c r="J44" s="209">
        <v>38060</v>
      </c>
      <c r="K44" s="209">
        <v>42380</v>
      </c>
      <c r="M44" t="s">
        <v>288</v>
      </c>
      <c r="O44" t="s">
        <v>406</v>
      </c>
      <c r="P44" s="262">
        <v>340</v>
      </c>
      <c r="Q44" s="262">
        <v>364</v>
      </c>
      <c r="R44" s="262">
        <v>519</v>
      </c>
      <c r="S44" s="262">
        <v>681</v>
      </c>
      <c r="T44" s="262">
        <v>843</v>
      </c>
      <c r="U44" s="262">
        <v>1005</v>
      </c>
      <c r="V44">
        <v>81</v>
      </c>
    </row>
    <row r="45" spans="1:22">
      <c r="A45" t="s">
        <v>121</v>
      </c>
      <c r="B45">
        <v>83</v>
      </c>
      <c r="C45" t="s">
        <v>407</v>
      </c>
      <c r="D45" s="209">
        <v>12140</v>
      </c>
      <c r="E45" s="209">
        <v>16460</v>
      </c>
      <c r="F45" s="209">
        <v>20780</v>
      </c>
      <c r="G45" s="209">
        <v>25100</v>
      </c>
      <c r="H45" s="209">
        <v>29420</v>
      </c>
      <c r="I45" s="209">
        <v>33740</v>
      </c>
      <c r="J45" s="209">
        <v>38060</v>
      </c>
      <c r="K45" s="209">
        <v>42380</v>
      </c>
      <c r="M45" t="s">
        <v>288</v>
      </c>
      <c r="O45" t="s">
        <v>409</v>
      </c>
      <c r="P45" s="262">
        <v>303</v>
      </c>
      <c r="Q45" s="262">
        <v>357</v>
      </c>
      <c r="R45" s="262">
        <v>519</v>
      </c>
      <c r="S45" s="262">
        <v>681</v>
      </c>
      <c r="T45" s="262">
        <v>843</v>
      </c>
      <c r="U45" s="262">
        <v>1005</v>
      </c>
      <c r="V45">
        <v>83</v>
      </c>
    </row>
    <row r="46" spans="1:22">
      <c r="A46" t="s">
        <v>40</v>
      </c>
      <c r="B46">
        <v>85</v>
      </c>
      <c r="C46" t="s">
        <v>410</v>
      </c>
      <c r="D46" s="209">
        <v>16250</v>
      </c>
      <c r="E46" s="209">
        <v>18550</v>
      </c>
      <c r="F46" s="209">
        <v>20850</v>
      </c>
      <c r="G46" s="209">
        <v>25100</v>
      </c>
      <c r="H46" s="209">
        <v>29420</v>
      </c>
      <c r="I46" s="209">
        <v>33740</v>
      </c>
      <c r="J46" s="209">
        <v>38060</v>
      </c>
      <c r="K46" s="209">
        <v>42380</v>
      </c>
      <c r="M46" t="s">
        <v>288</v>
      </c>
      <c r="O46" t="s">
        <v>412</v>
      </c>
      <c r="P46" s="262">
        <v>406</v>
      </c>
      <c r="Q46" s="262">
        <v>435</v>
      </c>
      <c r="R46" s="262">
        <v>521</v>
      </c>
      <c r="S46" s="262">
        <v>681</v>
      </c>
      <c r="T46" s="262">
        <v>843</v>
      </c>
      <c r="U46" s="262">
        <v>1005</v>
      </c>
      <c r="V46">
        <v>85</v>
      </c>
    </row>
    <row r="47" spans="1:22">
      <c r="A47" t="s">
        <v>122</v>
      </c>
      <c r="B47">
        <v>87</v>
      </c>
      <c r="C47" t="s">
        <v>413</v>
      </c>
      <c r="D47" s="209">
        <v>12140</v>
      </c>
      <c r="E47" s="209">
        <v>16460</v>
      </c>
      <c r="F47" s="209">
        <v>20780</v>
      </c>
      <c r="G47" s="209">
        <v>25100</v>
      </c>
      <c r="H47" s="209">
        <v>29420</v>
      </c>
      <c r="I47" s="209">
        <v>33740</v>
      </c>
      <c r="J47" s="209">
        <v>38060</v>
      </c>
      <c r="K47" s="209">
        <v>42380</v>
      </c>
      <c r="M47" t="s">
        <v>288</v>
      </c>
      <c r="O47" t="s">
        <v>415</v>
      </c>
      <c r="P47" s="262">
        <v>303</v>
      </c>
      <c r="Q47" s="262">
        <v>357</v>
      </c>
      <c r="R47" s="262">
        <v>519</v>
      </c>
      <c r="S47" s="262">
        <v>681</v>
      </c>
      <c r="T47" s="262">
        <v>843</v>
      </c>
      <c r="U47" s="262">
        <v>1005</v>
      </c>
      <c r="V47">
        <v>87</v>
      </c>
    </row>
    <row r="48" spans="1:22">
      <c r="A48" t="s">
        <v>123</v>
      </c>
      <c r="B48">
        <v>89</v>
      </c>
      <c r="C48" t="s">
        <v>416</v>
      </c>
      <c r="D48" s="209">
        <v>12600</v>
      </c>
      <c r="E48" s="209">
        <v>16460</v>
      </c>
      <c r="F48" s="209">
        <v>20780</v>
      </c>
      <c r="G48" s="209">
        <v>25100</v>
      </c>
      <c r="H48" s="209">
        <v>29420</v>
      </c>
      <c r="I48" s="209">
        <v>33740</v>
      </c>
      <c r="J48" s="209">
        <v>38060</v>
      </c>
      <c r="K48" s="209">
        <v>42380</v>
      </c>
      <c r="M48" t="s">
        <v>288</v>
      </c>
      <c r="O48" t="s">
        <v>418</v>
      </c>
      <c r="P48" s="262">
        <v>315</v>
      </c>
      <c r="Q48" s="262">
        <v>357</v>
      </c>
      <c r="R48" s="262">
        <v>519</v>
      </c>
      <c r="S48" s="262">
        <v>681</v>
      </c>
      <c r="T48" s="262">
        <v>843</v>
      </c>
      <c r="U48" s="262">
        <v>1005</v>
      </c>
      <c r="V48">
        <v>89</v>
      </c>
    </row>
    <row r="49" spans="1:22">
      <c r="A49" t="s">
        <v>80</v>
      </c>
      <c r="B49">
        <v>91</v>
      </c>
      <c r="C49" t="s">
        <v>316</v>
      </c>
      <c r="D49" s="209">
        <v>14050</v>
      </c>
      <c r="E49" s="209">
        <v>16460</v>
      </c>
      <c r="F49" s="209">
        <v>20780</v>
      </c>
      <c r="G49" s="209">
        <v>25100</v>
      </c>
      <c r="H49" s="209">
        <v>29420</v>
      </c>
      <c r="I49" s="209">
        <v>33740</v>
      </c>
      <c r="J49" s="209">
        <v>38060</v>
      </c>
      <c r="K49" s="209">
        <v>42380</v>
      </c>
      <c r="M49" t="s">
        <v>288</v>
      </c>
      <c r="O49" t="s">
        <v>420</v>
      </c>
      <c r="P49" s="262">
        <v>351</v>
      </c>
      <c r="Q49" s="262">
        <v>376</v>
      </c>
      <c r="R49" s="262">
        <v>519</v>
      </c>
      <c r="S49" s="262">
        <v>681</v>
      </c>
      <c r="T49" s="262">
        <v>843</v>
      </c>
      <c r="U49" s="262">
        <v>1005</v>
      </c>
      <c r="V49">
        <v>91</v>
      </c>
    </row>
    <row r="50" spans="1:22">
      <c r="A50" t="s">
        <v>124</v>
      </c>
      <c r="B50">
        <v>93</v>
      </c>
      <c r="C50" t="s">
        <v>421</v>
      </c>
      <c r="D50" s="209">
        <v>12140</v>
      </c>
      <c r="E50" s="209">
        <v>16460</v>
      </c>
      <c r="F50" s="209">
        <v>20780</v>
      </c>
      <c r="G50" s="209">
        <v>25100</v>
      </c>
      <c r="H50" s="209">
        <v>29420</v>
      </c>
      <c r="I50" s="209">
        <v>33740</v>
      </c>
      <c r="J50" s="209">
        <v>38060</v>
      </c>
      <c r="K50" s="209">
        <v>42380</v>
      </c>
      <c r="M50" t="s">
        <v>288</v>
      </c>
      <c r="O50" t="s">
        <v>423</v>
      </c>
      <c r="P50" s="262">
        <v>303</v>
      </c>
      <c r="Q50" s="262">
        <v>357</v>
      </c>
      <c r="R50" s="262">
        <v>519</v>
      </c>
      <c r="S50" s="262">
        <v>681</v>
      </c>
      <c r="T50" s="262">
        <v>843</v>
      </c>
      <c r="U50" s="262">
        <v>1005</v>
      </c>
      <c r="V50">
        <v>93</v>
      </c>
    </row>
    <row r="51" spans="1:22">
      <c r="A51" t="s">
        <v>125</v>
      </c>
      <c r="B51">
        <v>95</v>
      </c>
      <c r="C51" t="s">
        <v>424</v>
      </c>
      <c r="D51" s="209">
        <v>13450</v>
      </c>
      <c r="E51" s="209">
        <v>16460</v>
      </c>
      <c r="F51" s="209">
        <v>20780</v>
      </c>
      <c r="G51" s="209">
        <v>25100</v>
      </c>
      <c r="H51" s="209">
        <v>29420</v>
      </c>
      <c r="I51" s="209">
        <v>33740</v>
      </c>
      <c r="J51" s="209">
        <v>38060</v>
      </c>
      <c r="K51" s="209">
        <v>42380</v>
      </c>
      <c r="M51" t="s">
        <v>288</v>
      </c>
      <c r="O51" t="s">
        <v>426</v>
      </c>
      <c r="P51" s="262">
        <v>336</v>
      </c>
      <c r="Q51" s="262">
        <v>360</v>
      </c>
      <c r="R51" s="262">
        <v>519</v>
      </c>
      <c r="S51" s="262">
        <v>681</v>
      </c>
      <c r="T51" s="262">
        <v>843</v>
      </c>
      <c r="U51" s="262">
        <v>1005</v>
      </c>
      <c r="V51">
        <v>95</v>
      </c>
    </row>
    <row r="52" spans="1:22">
      <c r="A52" t="s">
        <v>126</v>
      </c>
      <c r="B52">
        <v>97</v>
      </c>
      <c r="C52" t="s">
        <v>427</v>
      </c>
      <c r="D52" s="209">
        <v>13650</v>
      </c>
      <c r="E52" s="209">
        <v>16460</v>
      </c>
      <c r="F52" s="209">
        <v>20780</v>
      </c>
      <c r="G52" s="209">
        <v>25100</v>
      </c>
      <c r="H52" s="209">
        <v>29420</v>
      </c>
      <c r="I52" s="209">
        <v>33740</v>
      </c>
      <c r="J52" s="209">
        <v>38060</v>
      </c>
      <c r="K52" s="209">
        <v>42380</v>
      </c>
      <c r="M52" t="s">
        <v>288</v>
      </c>
      <c r="O52" t="s">
        <v>429</v>
      </c>
      <c r="P52" s="262">
        <v>341</v>
      </c>
      <c r="Q52" s="262">
        <v>365</v>
      </c>
      <c r="R52" s="262">
        <v>519</v>
      </c>
      <c r="S52" s="262">
        <v>681</v>
      </c>
      <c r="T52" s="262">
        <v>843</v>
      </c>
      <c r="U52" s="262">
        <v>1005</v>
      </c>
      <c r="V52">
        <v>97</v>
      </c>
    </row>
    <row r="53" spans="1:22">
      <c r="A53" t="s">
        <v>61</v>
      </c>
      <c r="B53">
        <v>99</v>
      </c>
      <c r="C53" t="s">
        <v>2345</v>
      </c>
      <c r="D53" s="209">
        <v>12550</v>
      </c>
      <c r="E53" s="209">
        <v>16460</v>
      </c>
      <c r="F53" s="209">
        <v>20780</v>
      </c>
      <c r="G53" s="209">
        <v>25100</v>
      </c>
      <c r="H53" s="209">
        <v>29420</v>
      </c>
      <c r="I53" s="209">
        <v>33740</v>
      </c>
      <c r="J53" s="209">
        <v>38060</v>
      </c>
      <c r="K53" s="209">
        <v>42380</v>
      </c>
      <c r="M53" t="s">
        <v>288</v>
      </c>
      <c r="O53" t="s">
        <v>431</v>
      </c>
      <c r="P53" s="262">
        <v>313</v>
      </c>
      <c r="Q53" s="262">
        <v>357</v>
      </c>
      <c r="R53" s="262">
        <v>519</v>
      </c>
      <c r="S53" s="262">
        <v>681</v>
      </c>
      <c r="T53" s="262">
        <v>843</v>
      </c>
      <c r="U53" s="262">
        <v>1005</v>
      </c>
      <c r="V53">
        <v>99</v>
      </c>
    </row>
    <row r="54" spans="1:22">
      <c r="A54" t="s">
        <v>127</v>
      </c>
      <c r="B54">
        <v>101</v>
      </c>
      <c r="C54" t="s">
        <v>432</v>
      </c>
      <c r="D54" s="209">
        <v>12140</v>
      </c>
      <c r="E54" s="209">
        <v>16460</v>
      </c>
      <c r="F54" s="209">
        <v>20780</v>
      </c>
      <c r="G54" s="209">
        <v>25100</v>
      </c>
      <c r="H54" s="209">
        <v>29420</v>
      </c>
      <c r="I54" s="209">
        <v>33740</v>
      </c>
      <c r="J54" s="209">
        <v>38060</v>
      </c>
      <c r="K54" s="209">
        <v>42380</v>
      </c>
      <c r="M54" t="s">
        <v>288</v>
      </c>
      <c r="O54" t="s">
        <v>434</v>
      </c>
      <c r="P54" s="262">
        <v>303</v>
      </c>
      <c r="Q54" s="262">
        <v>357</v>
      </c>
      <c r="R54" s="262">
        <v>519</v>
      </c>
      <c r="S54" s="262">
        <v>681</v>
      </c>
      <c r="T54" s="262">
        <v>843</v>
      </c>
      <c r="U54" s="262">
        <v>1005</v>
      </c>
      <c r="V54">
        <v>101</v>
      </c>
    </row>
    <row r="55" spans="1:22">
      <c r="A55" t="s">
        <v>128</v>
      </c>
      <c r="B55">
        <v>103</v>
      </c>
      <c r="C55" t="s">
        <v>435</v>
      </c>
      <c r="D55" s="209">
        <v>15300</v>
      </c>
      <c r="E55" s="209">
        <v>17500</v>
      </c>
      <c r="F55" s="209">
        <v>20780</v>
      </c>
      <c r="G55" s="209">
        <v>25100</v>
      </c>
      <c r="H55" s="209">
        <v>29420</v>
      </c>
      <c r="I55" s="209">
        <v>33740</v>
      </c>
      <c r="J55" s="209">
        <v>38060</v>
      </c>
      <c r="K55" s="209">
        <v>42380</v>
      </c>
      <c r="M55" t="s">
        <v>288</v>
      </c>
      <c r="O55" t="s">
        <v>437</v>
      </c>
      <c r="P55" s="262">
        <v>382</v>
      </c>
      <c r="Q55" s="262">
        <v>410</v>
      </c>
      <c r="R55" s="262">
        <v>519</v>
      </c>
      <c r="S55" s="262">
        <v>681</v>
      </c>
      <c r="T55" s="262">
        <v>843</v>
      </c>
      <c r="U55" s="262">
        <v>1005</v>
      </c>
      <c r="V55">
        <v>103</v>
      </c>
    </row>
    <row r="56" spans="1:22">
      <c r="A56" t="s">
        <v>129</v>
      </c>
      <c r="B56">
        <v>105</v>
      </c>
      <c r="C56" t="s">
        <v>438</v>
      </c>
      <c r="D56" s="209">
        <v>13800</v>
      </c>
      <c r="E56" s="209">
        <v>16460</v>
      </c>
      <c r="F56" s="209">
        <v>20780</v>
      </c>
      <c r="G56" s="209">
        <v>25100</v>
      </c>
      <c r="H56" s="209">
        <v>29420</v>
      </c>
      <c r="I56" s="209">
        <v>33740</v>
      </c>
      <c r="J56" s="209">
        <v>38060</v>
      </c>
      <c r="K56" s="209">
        <v>42380</v>
      </c>
      <c r="M56" t="s">
        <v>288</v>
      </c>
      <c r="O56" t="s">
        <v>440</v>
      </c>
      <c r="P56" s="262">
        <v>345</v>
      </c>
      <c r="Q56" s="262">
        <v>369</v>
      </c>
      <c r="R56" s="262">
        <v>519</v>
      </c>
      <c r="S56" s="262">
        <v>681</v>
      </c>
      <c r="T56" s="262">
        <v>843</v>
      </c>
      <c r="U56" s="262">
        <v>1005</v>
      </c>
      <c r="V56">
        <v>105</v>
      </c>
    </row>
    <row r="57" spans="1:22">
      <c r="A57" t="s">
        <v>69</v>
      </c>
      <c r="B57">
        <v>107</v>
      </c>
      <c r="C57" t="s">
        <v>2349</v>
      </c>
      <c r="D57" s="209">
        <v>13300</v>
      </c>
      <c r="E57" s="209">
        <v>16460</v>
      </c>
      <c r="F57" s="209">
        <v>20780</v>
      </c>
      <c r="G57" s="209">
        <v>25100</v>
      </c>
      <c r="H57" s="209">
        <v>29420</v>
      </c>
      <c r="I57" s="209">
        <v>33740</v>
      </c>
      <c r="J57" s="209">
        <v>38060</v>
      </c>
      <c r="K57" s="209">
        <v>42380</v>
      </c>
      <c r="M57" t="s">
        <v>288</v>
      </c>
      <c r="O57" t="s">
        <v>443</v>
      </c>
      <c r="P57" s="262">
        <v>332</v>
      </c>
      <c r="Q57" s="262">
        <v>357</v>
      </c>
      <c r="R57" s="262">
        <v>519</v>
      </c>
      <c r="S57" s="262">
        <v>681</v>
      </c>
      <c r="T57" s="262">
        <v>843</v>
      </c>
      <c r="U57" s="262">
        <v>1005</v>
      </c>
      <c r="V57">
        <v>107</v>
      </c>
    </row>
    <row r="58" spans="1:22">
      <c r="A58" t="s">
        <v>130</v>
      </c>
      <c r="B58">
        <v>109</v>
      </c>
      <c r="C58" t="s">
        <v>444</v>
      </c>
      <c r="D58" s="209">
        <v>12140</v>
      </c>
      <c r="E58" s="209">
        <v>16460</v>
      </c>
      <c r="F58" s="209">
        <v>20780</v>
      </c>
      <c r="G58" s="209">
        <v>25100</v>
      </c>
      <c r="H58" s="209">
        <v>29420</v>
      </c>
      <c r="I58" s="209">
        <v>33740</v>
      </c>
      <c r="J58" s="209">
        <v>38060</v>
      </c>
      <c r="K58" s="209">
        <v>42380</v>
      </c>
      <c r="M58" t="s">
        <v>288</v>
      </c>
      <c r="O58" t="s">
        <v>446</v>
      </c>
      <c r="P58" s="262">
        <v>303</v>
      </c>
      <c r="Q58" s="262">
        <v>357</v>
      </c>
      <c r="R58" s="262">
        <v>519</v>
      </c>
      <c r="S58" s="262">
        <v>681</v>
      </c>
      <c r="T58" s="262">
        <v>843</v>
      </c>
      <c r="U58" s="262">
        <v>1005</v>
      </c>
      <c r="V58">
        <v>109</v>
      </c>
    </row>
    <row r="59" spans="1:22">
      <c r="A59" t="s">
        <v>131</v>
      </c>
      <c r="B59">
        <v>111</v>
      </c>
      <c r="C59" t="s">
        <v>447</v>
      </c>
      <c r="D59" s="209">
        <v>12140</v>
      </c>
      <c r="E59" s="209">
        <v>16460</v>
      </c>
      <c r="F59" s="209">
        <v>20780</v>
      </c>
      <c r="G59" s="209">
        <v>25100</v>
      </c>
      <c r="H59" s="209">
        <v>29420</v>
      </c>
      <c r="I59" s="209">
        <v>33740</v>
      </c>
      <c r="J59" s="209">
        <v>38060</v>
      </c>
      <c r="K59" s="209">
        <v>42380</v>
      </c>
      <c r="M59" t="s">
        <v>288</v>
      </c>
      <c r="O59" t="s">
        <v>449</v>
      </c>
      <c r="P59" s="262">
        <v>303</v>
      </c>
      <c r="Q59" s="262">
        <v>357</v>
      </c>
      <c r="R59" s="262">
        <v>519</v>
      </c>
      <c r="S59" s="262">
        <v>681</v>
      </c>
      <c r="T59" s="262">
        <v>843</v>
      </c>
      <c r="U59" s="262">
        <v>1005</v>
      </c>
      <c r="V59">
        <v>111</v>
      </c>
    </row>
    <row r="60" spans="1:22">
      <c r="A60" t="s">
        <v>41</v>
      </c>
      <c r="B60">
        <v>113</v>
      </c>
      <c r="C60" t="s">
        <v>410</v>
      </c>
      <c r="D60" s="209">
        <v>16250</v>
      </c>
      <c r="E60" s="209">
        <v>18550</v>
      </c>
      <c r="F60" s="209">
        <v>20850</v>
      </c>
      <c r="G60" s="209">
        <v>25100</v>
      </c>
      <c r="H60" s="209">
        <v>29420</v>
      </c>
      <c r="I60" s="209">
        <v>33740</v>
      </c>
      <c r="J60" s="209">
        <v>38060</v>
      </c>
      <c r="K60" s="209">
        <v>42380</v>
      </c>
      <c r="M60" t="s">
        <v>288</v>
      </c>
      <c r="O60" t="s">
        <v>451</v>
      </c>
      <c r="P60" s="262">
        <v>406</v>
      </c>
      <c r="Q60" s="262">
        <v>435</v>
      </c>
      <c r="R60" s="262">
        <v>521</v>
      </c>
      <c r="S60" s="262">
        <v>681</v>
      </c>
      <c r="T60" s="262">
        <v>843</v>
      </c>
      <c r="U60" s="262">
        <v>1005</v>
      </c>
      <c r="V60">
        <v>113</v>
      </c>
    </row>
    <row r="61" spans="1:22">
      <c r="A61" t="s">
        <v>132</v>
      </c>
      <c r="B61">
        <v>115</v>
      </c>
      <c r="C61" t="s">
        <v>452</v>
      </c>
      <c r="D61" s="209">
        <v>12140</v>
      </c>
      <c r="E61" s="209">
        <v>16460</v>
      </c>
      <c r="F61" s="209">
        <v>20780</v>
      </c>
      <c r="G61" s="209">
        <v>25100</v>
      </c>
      <c r="H61" s="209">
        <v>29420</v>
      </c>
      <c r="I61" s="209">
        <v>33740</v>
      </c>
      <c r="J61" s="209">
        <v>38060</v>
      </c>
      <c r="K61" s="209">
        <v>42380</v>
      </c>
      <c r="M61" t="s">
        <v>288</v>
      </c>
      <c r="O61" t="s">
        <v>454</v>
      </c>
      <c r="P61" s="262">
        <v>303</v>
      </c>
      <c r="Q61" s="262">
        <v>357</v>
      </c>
      <c r="R61" s="262">
        <v>519</v>
      </c>
      <c r="S61" s="262">
        <v>681</v>
      </c>
      <c r="T61" s="262">
        <v>843</v>
      </c>
      <c r="U61" s="262">
        <v>1005</v>
      </c>
      <c r="V61">
        <v>115</v>
      </c>
    </row>
    <row r="62" spans="1:22">
      <c r="A62" t="s">
        <v>134</v>
      </c>
      <c r="B62">
        <v>117</v>
      </c>
      <c r="C62" t="s">
        <v>455</v>
      </c>
      <c r="D62" s="209">
        <v>12140</v>
      </c>
      <c r="E62" s="209">
        <v>16460</v>
      </c>
      <c r="F62" s="209">
        <v>20780</v>
      </c>
      <c r="G62" s="209">
        <v>25100</v>
      </c>
      <c r="H62" s="209">
        <v>29420</v>
      </c>
      <c r="I62" s="209">
        <v>33740</v>
      </c>
      <c r="J62" s="209">
        <v>38060</v>
      </c>
      <c r="K62" s="209">
        <v>42380</v>
      </c>
      <c r="M62" t="s">
        <v>288</v>
      </c>
      <c r="O62" t="s">
        <v>457</v>
      </c>
      <c r="P62" s="262">
        <v>303</v>
      </c>
      <c r="Q62" s="262">
        <v>357</v>
      </c>
      <c r="R62" s="262">
        <v>519</v>
      </c>
      <c r="S62" s="262">
        <v>681</v>
      </c>
      <c r="T62" s="262">
        <v>843</v>
      </c>
      <c r="U62" s="262">
        <v>1005</v>
      </c>
      <c r="V62">
        <v>117</v>
      </c>
    </row>
    <row r="63" spans="1:22">
      <c r="A63" t="s">
        <v>42</v>
      </c>
      <c r="B63">
        <v>119</v>
      </c>
      <c r="C63" t="s">
        <v>2350</v>
      </c>
      <c r="D63" s="209">
        <v>12750</v>
      </c>
      <c r="E63" s="209">
        <v>16460</v>
      </c>
      <c r="F63" s="209">
        <v>20780</v>
      </c>
      <c r="G63" s="209">
        <v>25100</v>
      </c>
      <c r="H63" s="209">
        <v>29420</v>
      </c>
      <c r="I63" s="209">
        <v>33740</v>
      </c>
      <c r="J63" s="209">
        <v>38060</v>
      </c>
      <c r="K63" s="209">
        <v>42380</v>
      </c>
      <c r="M63" t="s">
        <v>288</v>
      </c>
      <c r="O63" t="s">
        <v>459</v>
      </c>
      <c r="P63" s="262">
        <v>318</v>
      </c>
      <c r="Q63" s="262">
        <v>357</v>
      </c>
      <c r="R63" s="262">
        <v>519</v>
      </c>
      <c r="S63" s="262">
        <v>681</v>
      </c>
      <c r="T63" s="262">
        <v>843</v>
      </c>
      <c r="U63" s="262">
        <v>1005</v>
      </c>
      <c r="V63">
        <v>119</v>
      </c>
    </row>
    <row r="64" spans="1:22">
      <c r="A64" t="s">
        <v>43</v>
      </c>
      <c r="B64">
        <v>121</v>
      </c>
      <c r="C64" t="s">
        <v>410</v>
      </c>
      <c r="D64" s="209">
        <v>16250</v>
      </c>
      <c r="E64" s="209">
        <v>18550</v>
      </c>
      <c r="F64" s="209">
        <v>20850</v>
      </c>
      <c r="G64" s="209">
        <v>25100</v>
      </c>
      <c r="H64" s="209">
        <v>29420</v>
      </c>
      <c r="I64" s="209">
        <v>33740</v>
      </c>
      <c r="J64" s="209">
        <v>38060</v>
      </c>
      <c r="K64" s="209">
        <v>42380</v>
      </c>
      <c r="M64" t="s">
        <v>288</v>
      </c>
      <c r="O64" t="s">
        <v>461</v>
      </c>
      <c r="P64" s="262">
        <v>406</v>
      </c>
      <c r="Q64" s="262">
        <v>435</v>
      </c>
      <c r="R64" s="262">
        <v>521</v>
      </c>
      <c r="S64" s="262">
        <v>681</v>
      </c>
      <c r="T64" s="262">
        <v>843</v>
      </c>
      <c r="U64" s="262">
        <v>1005</v>
      </c>
      <c r="V64">
        <v>121</v>
      </c>
    </row>
    <row r="65" spans="1:22">
      <c r="A65" t="s">
        <v>133</v>
      </c>
      <c r="B65">
        <v>123</v>
      </c>
      <c r="C65" t="s">
        <v>462</v>
      </c>
      <c r="D65" s="209">
        <v>14250</v>
      </c>
      <c r="E65" s="209">
        <v>16460</v>
      </c>
      <c r="F65" s="209">
        <v>20780</v>
      </c>
      <c r="G65" s="209">
        <v>25100</v>
      </c>
      <c r="H65" s="209">
        <v>29420</v>
      </c>
      <c r="I65" s="209">
        <v>33740</v>
      </c>
      <c r="J65" s="209">
        <v>38060</v>
      </c>
      <c r="K65" s="209">
        <v>42380</v>
      </c>
      <c r="M65" t="s">
        <v>288</v>
      </c>
      <c r="O65" t="s">
        <v>464</v>
      </c>
      <c r="P65" s="262">
        <v>356</v>
      </c>
      <c r="Q65" s="262">
        <v>381</v>
      </c>
      <c r="R65" s="262">
        <v>519</v>
      </c>
      <c r="S65" s="262">
        <v>681</v>
      </c>
      <c r="T65" s="262">
        <v>843</v>
      </c>
      <c r="U65" s="262">
        <v>1005</v>
      </c>
      <c r="V65">
        <v>123</v>
      </c>
    </row>
    <row r="66" spans="1:22">
      <c r="A66" t="s">
        <v>135</v>
      </c>
      <c r="B66">
        <v>125</v>
      </c>
      <c r="C66" t="s">
        <v>465</v>
      </c>
      <c r="D66" s="209">
        <v>12140</v>
      </c>
      <c r="E66" s="209">
        <v>16460</v>
      </c>
      <c r="F66" s="209">
        <v>20780</v>
      </c>
      <c r="G66" s="209">
        <v>25100</v>
      </c>
      <c r="H66" s="209">
        <v>29420</v>
      </c>
      <c r="I66" s="209">
        <v>33740</v>
      </c>
      <c r="J66" s="209">
        <v>38060</v>
      </c>
      <c r="K66" s="209">
        <v>42380</v>
      </c>
      <c r="M66" t="s">
        <v>288</v>
      </c>
      <c r="O66" t="s">
        <v>467</v>
      </c>
      <c r="P66" s="262">
        <v>303</v>
      </c>
      <c r="Q66" s="262">
        <v>357</v>
      </c>
      <c r="R66" s="262">
        <v>519</v>
      </c>
      <c r="S66" s="262">
        <v>681</v>
      </c>
      <c r="T66" s="262">
        <v>843</v>
      </c>
      <c r="U66" s="262">
        <v>1005</v>
      </c>
      <c r="V66">
        <v>125</v>
      </c>
    </row>
    <row r="67" spans="1:22">
      <c r="A67" t="s">
        <v>136</v>
      </c>
      <c r="B67">
        <v>127</v>
      </c>
      <c r="C67" t="s">
        <v>468</v>
      </c>
      <c r="D67" s="209">
        <v>12140</v>
      </c>
      <c r="E67" s="209">
        <v>16460</v>
      </c>
      <c r="F67" s="209">
        <v>20780</v>
      </c>
      <c r="G67" s="209">
        <v>25100</v>
      </c>
      <c r="H67" s="209">
        <v>29420</v>
      </c>
      <c r="I67" s="209">
        <v>33740</v>
      </c>
      <c r="J67" s="209">
        <v>38060</v>
      </c>
      <c r="K67" s="209">
        <v>42380</v>
      </c>
      <c r="M67" t="s">
        <v>288</v>
      </c>
      <c r="O67" t="s">
        <v>470</v>
      </c>
      <c r="P67" s="262">
        <v>303</v>
      </c>
      <c r="Q67" s="262">
        <v>357</v>
      </c>
      <c r="R67" s="262">
        <v>519</v>
      </c>
      <c r="S67" s="262">
        <v>681</v>
      </c>
      <c r="T67" s="262">
        <v>843</v>
      </c>
      <c r="U67" s="262">
        <v>1005</v>
      </c>
      <c r="V67">
        <v>127</v>
      </c>
    </row>
    <row r="68" spans="1:22">
      <c r="A68" t="s">
        <v>137</v>
      </c>
      <c r="B68">
        <v>129</v>
      </c>
      <c r="C68" t="s">
        <v>471</v>
      </c>
      <c r="D68" s="209">
        <v>12140</v>
      </c>
      <c r="E68" s="209">
        <v>16460</v>
      </c>
      <c r="F68" s="209">
        <v>20780</v>
      </c>
      <c r="G68" s="209">
        <v>25100</v>
      </c>
      <c r="H68" s="209">
        <v>29420</v>
      </c>
      <c r="I68" s="209">
        <v>33740</v>
      </c>
      <c r="J68" s="209">
        <v>38060</v>
      </c>
      <c r="K68" s="209">
        <v>42380</v>
      </c>
      <c r="M68" t="s">
        <v>288</v>
      </c>
      <c r="O68" t="s">
        <v>473</v>
      </c>
      <c r="P68" s="262">
        <v>303</v>
      </c>
      <c r="Q68" s="262">
        <v>357</v>
      </c>
      <c r="R68" s="262">
        <v>519</v>
      </c>
      <c r="S68" s="262">
        <v>681</v>
      </c>
      <c r="T68" s="262">
        <v>843</v>
      </c>
      <c r="U68" s="262">
        <v>1005</v>
      </c>
      <c r="V68">
        <v>129</v>
      </c>
    </row>
    <row r="69" spans="1:22">
      <c r="A69" t="s">
        <v>138</v>
      </c>
      <c r="B69">
        <v>131</v>
      </c>
      <c r="C69" t="s">
        <v>474</v>
      </c>
      <c r="D69" s="209">
        <v>12140</v>
      </c>
      <c r="E69" s="209">
        <v>16460</v>
      </c>
      <c r="F69" s="209">
        <v>20780</v>
      </c>
      <c r="G69" s="209">
        <v>25100</v>
      </c>
      <c r="H69" s="209">
        <v>29420</v>
      </c>
      <c r="I69" s="209">
        <v>33740</v>
      </c>
      <c r="J69" s="209">
        <v>38060</v>
      </c>
      <c r="K69" s="209">
        <v>42380</v>
      </c>
      <c r="M69" t="s">
        <v>288</v>
      </c>
      <c r="O69" t="s">
        <v>476</v>
      </c>
      <c r="P69" s="262">
        <v>303</v>
      </c>
      <c r="Q69" s="262">
        <v>357</v>
      </c>
      <c r="R69" s="262">
        <v>519</v>
      </c>
      <c r="S69" s="262">
        <v>681</v>
      </c>
      <c r="T69" s="262">
        <v>843</v>
      </c>
      <c r="U69" s="262">
        <v>1005</v>
      </c>
      <c r="V69">
        <v>131</v>
      </c>
    </row>
    <row r="70" spans="1:22">
      <c r="A70" t="s">
        <v>139</v>
      </c>
      <c r="B70">
        <v>133</v>
      </c>
      <c r="C70" t="s">
        <v>477</v>
      </c>
      <c r="D70" s="209">
        <v>12140</v>
      </c>
      <c r="E70" s="209">
        <v>16460</v>
      </c>
      <c r="F70" s="209">
        <v>20780</v>
      </c>
      <c r="G70" s="209">
        <v>25100</v>
      </c>
      <c r="H70" s="209">
        <v>29420</v>
      </c>
      <c r="I70" s="209">
        <v>33740</v>
      </c>
      <c r="J70" s="209">
        <v>38060</v>
      </c>
      <c r="K70" s="209">
        <v>42380</v>
      </c>
      <c r="M70" t="s">
        <v>288</v>
      </c>
      <c r="O70" t="s">
        <v>479</v>
      </c>
      <c r="P70" s="262">
        <v>303</v>
      </c>
      <c r="Q70" s="262">
        <v>357</v>
      </c>
      <c r="R70" s="262">
        <v>519</v>
      </c>
      <c r="S70" s="262">
        <v>681</v>
      </c>
      <c r="T70" s="262">
        <v>843</v>
      </c>
      <c r="U70" s="262">
        <v>1005</v>
      </c>
      <c r="V70">
        <v>133</v>
      </c>
    </row>
    <row r="71" spans="1:22">
      <c r="A71" t="s">
        <v>73</v>
      </c>
      <c r="B71">
        <v>135</v>
      </c>
      <c r="C71" t="s">
        <v>480</v>
      </c>
      <c r="D71" s="209">
        <v>15300</v>
      </c>
      <c r="E71" s="209">
        <v>17450</v>
      </c>
      <c r="F71" s="209">
        <v>20780</v>
      </c>
      <c r="G71" s="209">
        <v>25100</v>
      </c>
      <c r="H71" s="209">
        <v>29420</v>
      </c>
      <c r="I71" s="209">
        <v>33740</v>
      </c>
      <c r="J71" s="209">
        <v>38060</v>
      </c>
      <c r="K71" s="209">
        <v>42380</v>
      </c>
      <c r="M71" t="s">
        <v>288</v>
      </c>
      <c r="O71" t="s">
        <v>482</v>
      </c>
      <c r="P71" s="262">
        <v>382</v>
      </c>
      <c r="Q71" s="262">
        <v>409</v>
      </c>
      <c r="R71" s="262">
        <v>519</v>
      </c>
      <c r="S71" s="262">
        <v>681</v>
      </c>
      <c r="T71" s="262">
        <v>843</v>
      </c>
      <c r="U71" s="262">
        <v>1005</v>
      </c>
      <c r="V71">
        <v>135</v>
      </c>
    </row>
    <row r="72" spans="1:22">
      <c r="A72" t="s">
        <v>140</v>
      </c>
      <c r="B72">
        <v>137</v>
      </c>
      <c r="C72" t="s">
        <v>483</v>
      </c>
      <c r="D72" s="209">
        <v>12700</v>
      </c>
      <c r="E72" s="209">
        <v>16460</v>
      </c>
      <c r="F72" s="209">
        <v>20780</v>
      </c>
      <c r="G72" s="209">
        <v>25100</v>
      </c>
      <c r="H72" s="209">
        <v>29420</v>
      </c>
      <c r="I72" s="209">
        <v>33740</v>
      </c>
      <c r="J72" s="209">
        <v>38060</v>
      </c>
      <c r="K72" s="209">
        <v>42380</v>
      </c>
      <c r="M72" t="s">
        <v>288</v>
      </c>
      <c r="O72" t="s">
        <v>485</v>
      </c>
      <c r="P72" s="262">
        <v>317</v>
      </c>
      <c r="Q72" s="262">
        <v>357</v>
      </c>
      <c r="R72" s="262">
        <v>519</v>
      </c>
      <c r="S72" s="262">
        <v>681</v>
      </c>
      <c r="T72" s="262">
        <v>843</v>
      </c>
      <c r="U72" s="262">
        <v>1005</v>
      </c>
      <c r="V72">
        <v>137</v>
      </c>
    </row>
    <row r="73" spans="1:22">
      <c r="A73" t="s">
        <v>44</v>
      </c>
      <c r="B73">
        <v>139</v>
      </c>
      <c r="C73" t="s">
        <v>410</v>
      </c>
      <c r="D73" s="209">
        <v>16250</v>
      </c>
      <c r="E73" s="209">
        <v>18550</v>
      </c>
      <c r="F73" s="209">
        <v>20850</v>
      </c>
      <c r="G73" s="209">
        <v>25100</v>
      </c>
      <c r="H73" s="209">
        <v>29420</v>
      </c>
      <c r="I73" s="209">
        <v>33740</v>
      </c>
      <c r="J73" s="209">
        <v>38060</v>
      </c>
      <c r="K73" s="209">
        <v>42380</v>
      </c>
      <c r="M73" t="s">
        <v>288</v>
      </c>
      <c r="O73" t="s">
        <v>487</v>
      </c>
      <c r="P73" s="262">
        <v>406</v>
      </c>
      <c r="Q73" s="262">
        <v>435</v>
      </c>
      <c r="R73" s="262">
        <v>521</v>
      </c>
      <c r="S73" s="262">
        <v>681</v>
      </c>
      <c r="T73" s="262">
        <v>843</v>
      </c>
      <c r="U73" s="262">
        <v>1005</v>
      </c>
      <c r="V73">
        <v>139</v>
      </c>
    </row>
    <row r="74" spans="1:22">
      <c r="A74" t="s">
        <v>51</v>
      </c>
      <c r="B74">
        <v>141</v>
      </c>
      <c r="C74" t="s">
        <v>2351</v>
      </c>
      <c r="D74" s="209">
        <v>12140</v>
      </c>
      <c r="E74" s="209">
        <v>16460</v>
      </c>
      <c r="F74" s="209">
        <v>20780</v>
      </c>
      <c r="G74" s="209">
        <v>25100</v>
      </c>
      <c r="H74" s="209">
        <v>29420</v>
      </c>
      <c r="I74" s="209">
        <v>33740</v>
      </c>
      <c r="J74" s="209">
        <v>38060</v>
      </c>
      <c r="K74" s="209">
        <v>42380</v>
      </c>
      <c r="M74" t="s">
        <v>288</v>
      </c>
      <c r="O74" t="s">
        <v>490</v>
      </c>
      <c r="P74" s="262">
        <v>303</v>
      </c>
      <c r="Q74" s="262">
        <v>357</v>
      </c>
      <c r="R74" s="262">
        <v>519</v>
      </c>
      <c r="S74" s="262">
        <v>681</v>
      </c>
      <c r="T74" s="262">
        <v>843</v>
      </c>
      <c r="U74" s="262">
        <v>1005</v>
      </c>
      <c r="V74">
        <v>141</v>
      </c>
    </row>
    <row r="75" spans="1:22">
      <c r="A75" t="s">
        <v>141</v>
      </c>
      <c r="B75">
        <v>143</v>
      </c>
      <c r="C75" t="s">
        <v>491</v>
      </c>
      <c r="D75" s="209">
        <v>12140</v>
      </c>
      <c r="E75" s="209">
        <v>16460</v>
      </c>
      <c r="F75" s="209">
        <v>20780</v>
      </c>
      <c r="G75" s="209">
        <v>25100</v>
      </c>
      <c r="H75" s="209">
        <v>29420</v>
      </c>
      <c r="I75" s="209">
        <v>33740</v>
      </c>
      <c r="J75" s="209">
        <v>38060</v>
      </c>
      <c r="K75" s="209">
        <v>42380</v>
      </c>
      <c r="M75" t="s">
        <v>288</v>
      </c>
      <c r="O75" t="s">
        <v>493</v>
      </c>
      <c r="P75" s="262">
        <v>303</v>
      </c>
      <c r="Q75" s="262">
        <v>357</v>
      </c>
      <c r="R75" s="262">
        <v>519</v>
      </c>
      <c r="S75" s="262">
        <v>681</v>
      </c>
      <c r="T75" s="262">
        <v>843</v>
      </c>
      <c r="U75" s="262">
        <v>1005</v>
      </c>
      <c r="V75">
        <v>143</v>
      </c>
    </row>
    <row r="76" spans="1:22">
      <c r="A76" t="s">
        <v>142</v>
      </c>
      <c r="B76">
        <v>145</v>
      </c>
      <c r="C76" t="s">
        <v>2352</v>
      </c>
      <c r="D76" s="209">
        <v>12140</v>
      </c>
      <c r="E76" s="209">
        <v>16460</v>
      </c>
      <c r="F76" s="209">
        <v>20780</v>
      </c>
      <c r="G76" s="209">
        <v>25100</v>
      </c>
      <c r="H76" s="209">
        <v>29420</v>
      </c>
      <c r="I76" s="209">
        <v>33740</v>
      </c>
      <c r="J76" s="209">
        <v>38060</v>
      </c>
      <c r="K76" s="209">
        <v>42380</v>
      </c>
      <c r="M76" t="s">
        <v>288</v>
      </c>
      <c r="O76" t="s">
        <v>496</v>
      </c>
      <c r="P76" s="262">
        <v>303</v>
      </c>
      <c r="Q76" s="262">
        <v>357</v>
      </c>
      <c r="R76" s="262">
        <v>519</v>
      </c>
      <c r="S76" s="262">
        <v>681</v>
      </c>
      <c r="T76" s="262">
        <v>843</v>
      </c>
      <c r="U76" s="262">
        <v>1005</v>
      </c>
      <c r="V76">
        <v>145</v>
      </c>
    </row>
    <row r="77" spans="1:22">
      <c r="A77" t="s">
        <v>143</v>
      </c>
      <c r="B77">
        <v>147</v>
      </c>
      <c r="C77" t="s">
        <v>497</v>
      </c>
      <c r="D77" s="209">
        <v>12140</v>
      </c>
      <c r="E77" s="209">
        <v>16460</v>
      </c>
      <c r="F77" s="209">
        <v>20780</v>
      </c>
      <c r="G77" s="209">
        <v>25100</v>
      </c>
      <c r="H77" s="209">
        <v>29420</v>
      </c>
      <c r="I77" s="209">
        <v>33740</v>
      </c>
      <c r="J77" s="209">
        <v>38060</v>
      </c>
      <c r="K77" s="209">
        <v>42380</v>
      </c>
      <c r="M77" t="s">
        <v>288</v>
      </c>
      <c r="O77" t="s">
        <v>499</v>
      </c>
      <c r="P77" s="262">
        <v>303</v>
      </c>
      <c r="Q77" s="262">
        <v>357</v>
      </c>
      <c r="R77" s="262">
        <v>519</v>
      </c>
      <c r="S77" s="262">
        <v>681</v>
      </c>
      <c r="T77" s="262">
        <v>843</v>
      </c>
      <c r="U77" s="262">
        <v>1005</v>
      </c>
      <c r="V77">
        <v>147</v>
      </c>
    </row>
    <row r="78" spans="1:22">
      <c r="A78" t="s">
        <v>144</v>
      </c>
      <c r="B78">
        <v>149</v>
      </c>
      <c r="C78" t="s">
        <v>500</v>
      </c>
      <c r="D78" s="209">
        <v>13700</v>
      </c>
      <c r="E78" s="209">
        <v>16460</v>
      </c>
      <c r="F78" s="209">
        <v>20780</v>
      </c>
      <c r="G78" s="209">
        <v>25100</v>
      </c>
      <c r="H78" s="209">
        <v>29420</v>
      </c>
      <c r="I78" s="209">
        <v>33740</v>
      </c>
      <c r="J78" s="209">
        <v>38060</v>
      </c>
      <c r="K78" s="209">
        <v>42380</v>
      </c>
      <c r="M78" t="s">
        <v>288</v>
      </c>
      <c r="O78" t="s">
        <v>502</v>
      </c>
      <c r="P78" s="262">
        <v>342</v>
      </c>
      <c r="Q78" s="262">
        <v>366</v>
      </c>
      <c r="R78" s="262">
        <v>519</v>
      </c>
      <c r="S78" s="262">
        <v>681</v>
      </c>
      <c r="T78" s="262">
        <v>843</v>
      </c>
      <c r="U78" s="262">
        <v>1005</v>
      </c>
      <c r="V78">
        <v>149</v>
      </c>
    </row>
    <row r="79" spans="1:22">
      <c r="A79" t="s">
        <v>145</v>
      </c>
      <c r="B79">
        <v>151</v>
      </c>
      <c r="C79" t="s">
        <v>503</v>
      </c>
      <c r="D79" s="209">
        <v>12140</v>
      </c>
      <c r="E79" s="209">
        <v>16460</v>
      </c>
      <c r="F79" s="209">
        <v>20780</v>
      </c>
      <c r="G79" s="209">
        <v>25100</v>
      </c>
      <c r="H79" s="209">
        <v>29420</v>
      </c>
      <c r="I79" s="209">
        <v>33740</v>
      </c>
      <c r="J79" s="209">
        <v>38060</v>
      </c>
      <c r="K79" s="209">
        <v>42380</v>
      </c>
      <c r="M79" t="s">
        <v>288</v>
      </c>
      <c r="O79" t="s">
        <v>505</v>
      </c>
      <c r="P79" s="262">
        <v>303</v>
      </c>
      <c r="Q79" s="262">
        <v>357</v>
      </c>
      <c r="R79" s="262">
        <v>519</v>
      </c>
      <c r="S79" s="262">
        <v>681</v>
      </c>
      <c r="T79" s="262">
        <v>843</v>
      </c>
      <c r="U79" s="262">
        <v>1005</v>
      </c>
      <c r="V79">
        <v>151</v>
      </c>
    </row>
    <row r="80" spans="1:22">
      <c r="A80" t="s">
        <v>146</v>
      </c>
      <c r="B80">
        <v>153</v>
      </c>
      <c r="C80" t="s">
        <v>506</v>
      </c>
      <c r="D80" s="209">
        <v>12140</v>
      </c>
      <c r="E80" s="209">
        <v>16460</v>
      </c>
      <c r="F80" s="209">
        <v>20780</v>
      </c>
      <c r="G80" s="209">
        <v>25100</v>
      </c>
      <c r="H80" s="209">
        <v>29420</v>
      </c>
      <c r="I80" s="209">
        <v>33740</v>
      </c>
      <c r="J80" s="209">
        <v>38060</v>
      </c>
      <c r="K80" s="209">
        <v>42380</v>
      </c>
      <c r="M80" t="s">
        <v>288</v>
      </c>
      <c r="O80" t="s">
        <v>508</v>
      </c>
      <c r="P80" s="262">
        <v>303</v>
      </c>
      <c r="Q80" s="262">
        <v>357</v>
      </c>
      <c r="R80" s="262">
        <v>519</v>
      </c>
      <c r="S80" s="262">
        <v>681</v>
      </c>
      <c r="T80" s="262">
        <v>843</v>
      </c>
      <c r="U80" s="262">
        <v>1005</v>
      </c>
      <c r="V80">
        <v>153</v>
      </c>
    </row>
    <row r="81" spans="1:22">
      <c r="A81" t="s">
        <v>147</v>
      </c>
      <c r="B81">
        <v>155</v>
      </c>
      <c r="C81" t="s">
        <v>509</v>
      </c>
      <c r="D81" s="209">
        <v>12140</v>
      </c>
      <c r="E81" s="209">
        <v>16460</v>
      </c>
      <c r="F81" s="209">
        <v>20780</v>
      </c>
      <c r="G81" s="209">
        <v>25100</v>
      </c>
      <c r="H81" s="209">
        <v>29420</v>
      </c>
      <c r="I81" s="209">
        <v>33740</v>
      </c>
      <c r="J81" s="209">
        <v>38060</v>
      </c>
      <c r="K81" s="209">
        <v>42380</v>
      </c>
      <c r="M81" t="s">
        <v>288</v>
      </c>
      <c r="O81" t="s">
        <v>511</v>
      </c>
      <c r="P81" s="262">
        <v>303</v>
      </c>
      <c r="Q81" s="262">
        <v>357</v>
      </c>
      <c r="R81" s="262">
        <v>519</v>
      </c>
      <c r="S81" s="262">
        <v>681</v>
      </c>
      <c r="T81" s="262">
        <v>843</v>
      </c>
      <c r="U81" s="262">
        <v>1005</v>
      </c>
      <c r="V81">
        <v>155</v>
      </c>
    </row>
    <row r="82" spans="1:22">
      <c r="A82" t="s">
        <v>53</v>
      </c>
      <c r="B82">
        <v>157</v>
      </c>
      <c r="C82" t="s">
        <v>2348</v>
      </c>
      <c r="D82" s="209">
        <v>15750</v>
      </c>
      <c r="E82" s="209">
        <v>18000</v>
      </c>
      <c r="F82" s="209">
        <v>20780</v>
      </c>
      <c r="G82" s="209">
        <v>25100</v>
      </c>
      <c r="H82" s="209">
        <v>29420</v>
      </c>
      <c r="I82" s="209">
        <v>33740</v>
      </c>
      <c r="J82" s="209">
        <v>38060</v>
      </c>
      <c r="K82" s="209">
        <v>42380</v>
      </c>
      <c r="M82" t="s">
        <v>288</v>
      </c>
      <c r="O82" t="s">
        <v>513</v>
      </c>
      <c r="P82" s="262">
        <v>393</v>
      </c>
      <c r="Q82" s="262">
        <v>421</v>
      </c>
      <c r="R82" s="262">
        <v>519</v>
      </c>
      <c r="S82" s="262">
        <v>681</v>
      </c>
      <c r="T82" s="262">
        <v>843</v>
      </c>
      <c r="U82" s="262">
        <v>1005</v>
      </c>
      <c r="V82">
        <v>157</v>
      </c>
    </row>
    <row r="83" spans="1:22">
      <c r="A83" t="s">
        <v>148</v>
      </c>
      <c r="B83">
        <v>159</v>
      </c>
      <c r="C83" t="s">
        <v>514</v>
      </c>
      <c r="D83" s="209">
        <v>12850</v>
      </c>
      <c r="E83" s="209">
        <v>16460</v>
      </c>
      <c r="F83" s="209">
        <v>20780</v>
      </c>
      <c r="G83" s="209">
        <v>25100</v>
      </c>
      <c r="H83" s="209">
        <v>29420</v>
      </c>
      <c r="I83" s="209">
        <v>33740</v>
      </c>
      <c r="J83" s="209">
        <v>38060</v>
      </c>
      <c r="K83" s="209">
        <v>42380</v>
      </c>
      <c r="M83" t="s">
        <v>288</v>
      </c>
      <c r="O83" t="s">
        <v>516</v>
      </c>
      <c r="P83" s="262">
        <v>321</v>
      </c>
      <c r="Q83" s="262">
        <v>357</v>
      </c>
      <c r="R83" s="262">
        <v>519</v>
      </c>
      <c r="S83" s="262">
        <v>681</v>
      </c>
      <c r="T83" s="262">
        <v>843</v>
      </c>
      <c r="U83" s="262">
        <v>1005</v>
      </c>
      <c r="V83">
        <v>159</v>
      </c>
    </row>
    <row r="84" spans="1:22">
      <c r="A84" t="s">
        <v>149</v>
      </c>
      <c r="B84">
        <v>161</v>
      </c>
      <c r="C84" t="s">
        <v>517</v>
      </c>
      <c r="D84" s="209">
        <v>12250</v>
      </c>
      <c r="E84" s="209">
        <v>16460</v>
      </c>
      <c r="F84" s="209">
        <v>20780</v>
      </c>
      <c r="G84" s="209">
        <v>25100</v>
      </c>
      <c r="H84" s="209">
        <v>29420</v>
      </c>
      <c r="I84" s="209">
        <v>33740</v>
      </c>
      <c r="J84" s="209">
        <v>38060</v>
      </c>
      <c r="K84" s="209">
        <v>42380</v>
      </c>
      <c r="M84" t="s">
        <v>288</v>
      </c>
      <c r="O84" t="s">
        <v>519</v>
      </c>
      <c r="P84" s="262">
        <v>306</v>
      </c>
      <c r="Q84" s="262">
        <v>357</v>
      </c>
      <c r="R84" s="262">
        <v>519</v>
      </c>
      <c r="S84" s="262">
        <v>681</v>
      </c>
      <c r="T84" s="262">
        <v>843</v>
      </c>
      <c r="U84" s="262">
        <v>1005</v>
      </c>
      <c r="V84">
        <v>161</v>
      </c>
    </row>
    <row r="85" spans="1:22">
      <c r="A85" t="s">
        <v>150</v>
      </c>
      <c r="B85">
        <v>163</v>
      </c>
      <c r="C85" t="s">
        <v>520</v>
      </c>
      <c r="D85" s="209">
        <v>12140</v>
      </c>
      <c r="E85" s="209">
        <v>16460</v>
      </c>
      <c r="F85" s="209">
        <v>20780</v>
      </c>
      <c r="G85" s="209">
        <v>25100</v>
      </c>
      <c r="H85" s="209">
        <v>29420</v>
      </c>
      <c r="I85" s="209">
        <v>33740</v>
      </c>
      <c r="J85" s="209">
        <v>38060</v>
      </c>
      <c r="K85" s="209">
        <v>42380</v>
      </c>
      <c r="M85" t="s">
        <v>288</v>
      </c>
      <c r="O85" t="s">
        <v>522</v>
      </c>
      <c r="P85" s="262">
        <v>303</v>
      </c>
      <c r="Q85" s="262">
        <v>357</v>
      </c>
      <c r="R85" s="262">
        <v>519</v>
      </c>
      <c r="S85" s="262">
        <v>681</v>
      </c>
      <c r="T85" s="262">
        <v>843</v>
      </c>
      <c r="U85" s="262">
        <v>1005</v>
      </c>
      <c r="V85">
        <v>163</v>
      </c>
    </row>
    <row r="86" spans="1:22">
      <c r="A86" t="s">
        <v>151</v>
      </c>
      <c r="B86">
        <v>165</v>
      </c>
      <c r="C86" t="s">
        <v>523</v>
      </c>
      <c r="D86" s="209">
        <v>13650</v>
      </c>
      <c r="E86" s="209">
        <v>16460</v>
      </c>
      <c r="F86" s="209">
        <v>20780</v>
      </c>
      <c r="G86" s="209">
        <v>25100</v>
      </c>
      <c r="H86" s="209">
        <v>29420</v>
      </c>
      <c r="I86" s="209">
        <v>33740</v>
      </c>
      <c r="J86" s="209">
        <v>38060</v>
      </c>
      <c r="K86" s="209">
        <v>42380</v>
      </c>
      <c r="M86" t="s">
        <v>288</v>
      </c>
      <c r="O86" t="s">
        <v>525</v>
      </c>
      <c r="P86" s="262">
        <v>341</v>
      </c>
      <c r="Q86" s="262">
        <v>365</v>
      </c>
      <c r="R86" s="262">
        <v>519</v>
      </c>
      <c r="S86" s="262">
        <v>681</v>
      </c>
      <c r="T86" s="262">
        <v>843</v>
      </c>
      <c r="U86" s="262">
        <v>1005</v>
      </c>
      <c r="V86">
        <v>165</v>
      </c>
    </row>
    <row r="87" spans="1:22">
      <c r="A87" t="s">
        <v>54</v>
      </c>
      <c r="B87">
        <v>167</v>
      </c>
      <c r="C87" t="s">
        <v>2348</v>
      </c>
      <c r="D87" s="209">
        <v>15750</v>
      </c>
      <c r="E87" s="209">
        <v>18000</v>
      </c>
      <c r="F87" s="209">
        <v>20780</v>
      </c>
      <c r="G87" s="209">
        <v>25100</v>
      </c>
      <c r="H87" s="209">
        <v>29420</v>
      </c>
      <c r="I87" s="209">
        <v>33740</v>
      </c>
      <c r="J87" s="209">
        <v>38060</v>
      </c>
      <c r="K87" s="209">
        <v>42380</v>
      </c>
      <c r="M87" t="s">
        <v>288</v>
      </c>
      <c r="O87" t="s">
        <v>527</v>
      </c>
      <c r="P87" s="262">
        <v>393</v>
      </c>
      <c r="Q87" s="262">
        <v>421</v>
      </c>
      <c r="R87" s="262">
        <v>519</v>
      </c>
      <c r="S87" s="262">
        <v>681</v>
      </c>
      <c r="T87" s="262">
        <v>843</v>
      </c>
      <c r="U87" s="262">
        <v>1005</v>
      </c>
      <c r="V87">
        <v>167</v>
      </c>
    </row>
    <row r="88" spans="1:22">
      <c r="A88" t="s">
        <v>152</v>
      </c>
      <c r="B88">
        <v>169</v>
      </c>
      <c r="C88" t="s">
        <v>528</v>
      </c>
      <c r="D88" s="209">
        <v>12140</v>
      </c>
      <c r="E88" s="209">
        <v>16460</v>
      </c>
      <c r="F88" s="209">
        <v>20780</v>
      </c>
      <c r="G88" s="209">
        <v>25100</v>
      </c>
      <c r="H88" s="209">
        <v>29420</v>
      </c>
      <c r="I88" s="209">
        <v>33740</v>
      </c>
      <c r="J88" s="209">
        <v>38060</v>
      </c>
      <c r="K88" s="209">
        <v>42380</v>
      </c>
      <c r="M88" t="s">
        <v>288</v>
      </c>
      <c r="O88" t="s">
        <v>530</v>
      </c>
      <c r="P88" s="262">
        <v>303</v>
      </c>
      <c r="Q88" s="262">
        <v>357</v>
      </c>
      <c r="R88" s="262">
        <v>519</v>
      </c>
      <c r="S88" s="262">
        <v>681</v>
      </c>
      <c r="T88" s="262">
        <v>843</v>
      </c>
      <c r="U88" s="262">
        <v>1005</v>
      </c>
      <c r="V88">
        <v>169</v>
      </c>
    </row>
    <row r="89" spans="1:22">
      <c r="A89" t="s">
        <v>153</v>
      </c>
      <c r="B89">
        <v>171</v>
      </c>
      <c r="C89" t="s">
        <v>531</v>
      </c>
      <c r="D89" s="209">
        <v>14950</v>
      </c>
      <c r="E89" s="209">
        <v>17050</v>
      </c>
      <c r="F89" s="209">
        <v>20780</v>
      </c>
      <c r="G89" s="209">
        <v>25100</v>
      </c>
      <c r="H89" s="209">
        <v>29420</v>
      </c>
      <c r="I89" s="209">
        <v>33740</v>
      </c>
      <c r="J89" s="209">
        <v>38060</v>
      </c>
      <c r="K89" s="209">
        <v>42380</v>
      </c>
      <c r="M89" t="s">
        <v>288</v>
      </c>
      <c r="O89" t="s">
        <v>533</v>
      </c>
      <c r="P89" s="262">
        <v>373</v>
      </c>
      <c r="Q89" s="262">
        <v>400</v>
      </c>
      <c r="R89" s="262">
        <v>519</v>
      </c>
      <c r="S89" s="262">
        <v>681</v>
      </c>
      <c r="T89" s="262">
        <v>843</v>
      </c>
      <c r="U89" s="262">
        <v>1005</v>
      </c>
      <c r="V89">
        <v>171</v>
      </c>
    </row>
    <row r="90" spans="1:22">
      <c r="A90" t="s">
        <v>154</v>
      </c>
      <c r="B90">
        <v>173</v>
      </c>
      <c r="C90" t="s">
        <v>534</v>
      </c>
      <c r="D90" s="209">
        <v>18350</v>
      </c>
      <c r="E90" s="209">
        <v>20950</v>
      </c>
      <c r="F90" s="209">
        <v>23550</v>
      </c>
      <c r="G90" s="209">
        <v>26150</v>
      </c>
      <c r="H90" s="209">
        <v>29420</v>
      </c>
      <c r="I90" s="209">
        <v>33740</v>
      </c>
      <c r="J90" s="209">
        <v>38060</v>
      </c>
      <c r="K90" s="209">
        <v>42380</v>
      </c>
      <c r="M90" t="s">
        <v>288</v>
      </c>
      <c r="O90" t="s">
        <v>536</v>
      </c>
      <c r="P90" s="262">
        <v>458</v>
      </c>
      <c r="Q90" s="262">
        <v>491</v>
      </c>
      <c r="R90" s="262">
        <v>588</v>
      </c>
      <c r="S90" s="262">
        <v>681</v>
      </c>
      <c r="T90" s="262">
        <v>843</v>
      </c>
      <c r="U90" s="262">
        <v>1005</v>
      </c>
      <c r="V90">
        <v>173</v>
      </c>
    </row>
    <row r="91" spans="1:22">
      <c r="A91" t="s">
        <v>88</v>
      </c>
      <c r="B91">
        <v>175</v>
      </c>
      <c r="C91" t="s">
        <v>2353</v>
      </c>
      <c r="D91" s="209">
        <v>14600</v>
      </c>
      <c r="E91" s="209">
        <v>16650</v>
      </c>
      <c r="F91" s="209">
        <v>20780</v>
      </c>
      <c r="G91" s="209">
        <v>25100</v>
      </c>
      <c r="H91" s="209">
        <v>29420</v>
      </c>
      <c r="I91" s="209">
        <v>33740</v>
      </c>
      <c r="J91" s="209">
        <v>38060</v>
      </c>
      <c r="K91" s="209">
        <v>42380</v>
      </c>
      <c r="M91" t="s">
        <v>288</v>
      </c>
      <c r="O91" t="s">
        <v>539</v>
      </c>
      <c r="P91" s="262">
        <v>365</v>
      </c>
      <c r="Q91" s="262">
        <v>390</v>
      </c>
      <c r="R91" s="262">
        <v>519</v>
      </c>
      <c r="S91" s="262">
        <v>681</v>
      </c>
      <c r="T91" s="262">
        <v>843</v>
      </c>
      <c r="U91" s="262">
        <v>1005</v>
      </c>
      <c r="V91">
        <v>175</v>
      </c>
    </row>
    <row r="92" spans="1:22">
      <c r="A92" t="s">
        <v>155</v>
      </c>
      <c r="B92">
        <v>177</v>
      </c>
      <c r="C92" t="s">
        <v>540</v>
      </c>
      <c r="D92" s="209">
        <v>12140</v>
      </c>
      <c r="E92" s="209">
        <v>16460</v>
      </c>
      <c r="F92" s="209">
        <v>20780</v>
      </c>
      <c r="G92" s="209">
        <v>25100</v>
      </c>
      <c r="H92" s="209">
        <v>29420</v>
      </c>
      <c r="I92" s="209">
        <v>33740</v>
      </c>
      <c r="J92" s="209">
        <v>38060</v>
      </c>
      <c r="K92" s="209">
        <v>42380</v>
      </c>
      <c r="M92" t="s">
        <v>288</v>
      </c>
      <c r="O92" t="s">
        <v>542</v>
      </c>
      <c r="P92" s="262">
        <v>303</v>
      </c>
      <c r="Q92" s="262">
        <v>357</v>
      </c>
      <c r="R92" s="262">
        <v>519</v>
      </c>
      <c r="S92" s="262">
        <v>681</v>
      </c>
      <c r="T92" s="262">
        <v>843</v>
      </c>
      <c r="U92" s="262">
        <v>1005</v>
      </c>
      <c r="V92">
        <v>177</v>
      </c>
    </row>
    <row r="93" spans="1:22">
      <c r="A93" t="s">
        <v>156</v>
      </c>
      <c r="B93">
        <v>179</v>
      </c>
      <c r="C93" t="s">
        <v>543</v>
      </c>
      <c r="D93" s="209">
        <v>12250</v>
      </c>
      <c r="E93" s="209">
        <v>16460</v>
      </c>
      <c r="F93" s="209">
        <v>20780</v>
      </c>
      <c r="G93" s="209">
        <v>25100</v>
      </c>
      <c r="H93" s="209">
        <v>29420</v>
      </c>
      <c r="I93" s="209">
        <v>33740</v>
      </c>
      <c r="J93" s="209">
        <v>38060</v>
      </c>
      <c r="K93" s="209">
        <v>42380</v>
      </c>
      <c r="M93" t="s">
        <v>288</v>
      </c>
      <c r="O93" t="s">
        <v>545</v>
      </c>
      <c r="P93" s="262">
        <v>306</v>
      </c>
      <c r="Q93" s="262">
        <v>357</v>
      </c>
      <c r="R93" s="262">
        <v>519</v>
      </c>
      <c r="S93" s="262">
        <v>681</v>
      </c>
      <c r="T93" s="262">
        <v>843</v>
      </c>
      <c r="U93" s="262">
        <v>1005</v>
      </c>
      <c r="V93">
        <v>179</v>
      </c>
    </row>
    <row r="94" spans="1:22">
      <c r="A94" t="s">
        <v>83</v>
      </c>
      <c r="B94">
        <v>181</v>
      </c>
      <c r="C94" t="s">
        <v>546</v>
      </c>
      <c r="D94" s="209">
        <v>13700</v>
      </c>
      <c r="E94" s="209">
        <v>16460</v>
      </c>
      <c r="F94" s="209">
        <v>20780</v>
      </c>
      <c r="G94" s="209">
        <v>25100</v>
      </c>
      <c r="H94" s="209">
        <v>29420</v>
      </c>
      <c r="I94" s="209">
        <v>33740</v>
      </c>
      <c r="J94" s="209">
        <v>38060</v>
      </c>
      <c r="K94" s="209">
        <v>42380</v>
      </c>
      <c r="M94" t="s">
        <v>288</v>
      </c>
      <c r="O94" t="s">
        <v>548</v>
      </c>
      <c r="P94" s="262">
        <v>342</v>
      </c>
      <c r="Q94" s="262">
        <v>366</v>
      </c>
      <c r="R94" s="262">
        <v>519</v>
      </c>
      <c r="S94" s="262">
        <v>681</v>
      </c>
      <c r="T94" s="262">
        <v>843</v>
      </c>
      <c r="U94" s="262">
        <v>1005</v>
      </c>
      <c r="V94">
        <v>181</v>
      </c>
    </row>
    <row r="95" spans="1:22">
      <c r="A95" t="s">
        <v>66</v>
      </c>
      <c r="B95">
        <v>183</v>
      </c>
      <c r="C95" t="s">
        <v>549</v>
      </c>
      <c r="D95" s="209">
        <v>12500</v>
      </c>
      <c r="E95" s="209">
        <v>16460</v>
      </c>
      <c r="F95" s="209">
        <v>20780</v>
      </c>
      <c r="G95" s="209">
        <v>25100</v>
      </c>
      <c r="H95" s="209">
        <v>29420</v>
      </c>
      <c r="I95" s="209">
        <v>33740</v>
      </c>
      <c r="J95" s="209">
        <v>38060</v>
      </c>
      <c r="K95" s="209">
        <v>42380</v>
      </c>
      <c r="M95" t="s">
        <v>288</v>
      </c>
      <c r="O95" t="s">
        <v>551</v>
      </c>
      <c r="P95" s="262">
        <v>312</v>
      </c>
      <c r="Q95" s="262">
        <v>357</v>
      </c>
      <c r="R95" s="262">
        <v>519</v>
      </c>
      <c r="S95" s="262">
        <v>681</v>
      </c>
      <c r="T95" s="262">
        <v>843</v>
      </c>
      <c r="U95" s="262">
        <v>1005</v>
      </c>
      <c r="V95">
        <v>183</v>
      </c>
    </row>
    <row r="96" spans="1:22">
      <c r="A96" t="s">
        <v>157</v>
      </c>
      <c r="B96">
        <v>185</v>
      </c>
      <c r="C96" t="s">
        <v>552</v>
      </c>
      <c r="D96" s="209">
        <v>12850</v>
      </c>
      <c r="E96" s="209">
        <v>16460</v>
      </c>
      <c r="F96" s="209">
        <v>20780</v>
      </c>
      <c r="G96" s="209">
        <v>25100</v>
      </c>
      <c r="H96" s="209">
        <v>29420</v>
      </c>
      <c r="I96" s="209">
        <v>33740</v>
      </c>
      <c r="J96" s="209">
        <v>38060</v>
      </c>
      <c r="K96" s="209">
        <v>42380</v>
      </c>
      <c r="M96" t="s">
        <v>288</v>
      </c>
      <c r="O96" t="s">
        <v>554</v>
      </c>
      <c r="P96" s="262">
        <v>321</v>
      </c>
      <c r="Q96" s="262">
        <v>357</v>
      </c>
      <c r="R96" s="262">
        <v>519</v>
      </c>
      <c r="S96" s="262">
        <v>681</v>
      </c>
      <c r="T96" s="262">
        <v>843</v>
      </c>
      <c r="U96" s="262">
        <v>1005</v>
      </c>
      <c r="V96">
        <v>185</v>
      </c>
    </row>
    <row r="97" spans="1:22">
      <c r="A97" t="s">
        <v>81</v>
      </c>
      <c r="B97">
        <v>187</v>
      </c>
      <c r="C97" t="s">
        <v>316</v>
      </c>
      <c r="D97" s="209">
        <v>14050</v>
      </c>
      <c r="E97" s="209">
        <v>16460</v>
      </c>
      <c r="F97" s="209">
        <v>20780</v>
      </c>
      <c r="G97" s="209">
        <v>25100</v>
      </c>
      <c r="H97" s="209">
        <v>29420</v>
      </c>
      <c r="I97" s="209">
        <v>33740</v>
      </c>
      <c r="J97" s="209">
        <v>38060</v>
      </c>
      <c r="K97" s="209">
        <v>42380</v>
      </c>
      <c r="M97" t="s">
        <v>288</v>
      </c>
      <c r="O97" t="s">
        <v>556</v>
      </c>
      <c r="P97" s="262">
        <v>351</v>
      </c>
      <c r="Q97" s="262">
        <v>376</v>
      </c>
      <c r="R97" s="262">
        <v>519</v>
      </c>
      <c r="S97" s="262">
        <v>681</v>
      </c>
      <c r="T97" s="262">
        <v>843</v>
      </c>
      <c r="U97" s="262">
        <v>1005</v>
      </c>
      <c r="V97">
        <v>187</v>
      </c>
    </row>
    <row r="98" spans="1:22">
      <c r="A98" t="s">
        <v>158</v>
      </c>
      <c r="B98">
        <v>189</v>
      </c>
      <c r="C98" t="s">
        <v>557</v>
      </c>
      <c r="D98" s="209">
        <v>12140</v>
      </c>
      <c r="E98" s="209">
        <v>16460</v>
      </c>
      <c r="F98" s="209">
        <v>20780</v>
      </c>
      <c r="G98" s="209">
        <v>25100</v>
      </c>
      <c r="H98" s="209">
        <v>29420</v>
      </c>
      <c r="I98" s="209">
        <v>33740</v>
      </c>
      <c r="J98" s="209">
        <v>38060</v>
      </c>
      <c r="K98" s="209">
        <v>42380</v>
      </c>
      <c r="M98" t="s">
        <v>288</v>
      </c>
      <c r="O98" t="s">
        <v>559</v>
      </c>
      <c r="P98" s="262">
        <v>303</v>
      </c>
      <c r="Q98" s="262">
        <v>357</v>
      </c>
      <c r="R98" s="262">
        <v>519</v>
      </c>
      <c r="S98" s="262">
        <v>681</v>
      </c>
      <c r="T98" s="262">
        <v>843</v>
      </c>
      <c r="U98" s="262">
        <v>1005</v>
      </c>
      <c r="V98">
        <v>189</v>
      </c>
    </row>
    <row r="99" spans="1:22">
      <c r="A99" t="s">
        <v>159</v>
      </c>
      <c r="B99">
        <v>191</v>
      </c>
      <c r="C99" t="s">
        <v>560</v>
      </c>
      <c r="D99" s="209">
        <v>12140</v>
      </c>
      <c r="E99" s="209">
        <v>16460</v>
      </c>
      <c r="F99" s="209">
        <v>20780</v>
      </c>
      <c r="G99" s="209">
        <v>25100</v>
      </c>
      <c r="H99" s="209">
        <v>29420</v>
      </c>
      <c r="I99" s="209">
        <v>33740</v>
      </c>
      <c r="J99" s="209">
        <v>38060</v>
      </c>
      <c r="K99" s="209">
        <v>42380</v>
      </c>
      <c r="M99" t="s">
        <v>288</v>
      </c>
      <c r="O99" t="s">
        <v>562</v>
      </c>
      <c r="P99" s="262">
        <v>303</v>
      </c>
      <c r="Q99" s="262">
        <v>357</v>
      </c>
      <c r="R99" s="262">
        <v>519</v>
      </c>
      <c r="S99" s="262">
        <v>681</v>
      </c>
      <c r="T99" s="262">
        <v>843</v>
      </c>
      <c r="U99" s="262">
        <v>1005</v>
      </c>
      <c r="V99">
        <v>191</v>
      </c>
    </row>
    <row r="100" spans="1:22">
      <c r="A100" t="s">
        <v>160</v>
      </c>
      <c r="B100">
        <v>193</v>
      </c>
      <c r="C100" t="s">
        <v>563</v>
      </c>
      <c r="D100" s="209">
        <v>12550</v>
      </c>
      <c r="E100" s="209">
        <v>16460</v>
      </c>
      <c r="F100" s="209">
        <v>20780</v>
      </c>
      <c r="G100" s="209">
        <v>25100</v>
      </c>
      <c r="H100" s="209">
        <v>29420</v>
      </c>
      <c r="I100" s="209">
        <v>33740</v>
      </c>
      <c r="J100" s="209">
        <v>38060</v>
      </c>
      <c r="K100" s="209">
        <v>42380</v>
      </c>
      <c r="M100" t="s">
        <v>288</v>
      </c>
      <c r="O100" t="s">
        <v>565</v>
      </c>
      <c r="P100" s="262">
        <v>313</v>
      </c>
      <c r="Q100" s="262">
        <v>357</v>
      </c>
      <c r="R100" s="262">
        <v>519</v>
      </c>
      <c r="S100" s="262">
        <v>681</v>
      </c>
      <c r="T100" s="262">
        <v>843</v>
      </c>
      <c r="U100" s="262">
        <v>1005</v>
      </c>
      <c r="V100">
        <v>193</v>
      </c>
    </row>
    <row r="101" spans="1:22">
      <c r="A101" t="s">
        <v>161</v>
      </c>
      <c r="B101">
        <v>195</v>
      </c>
      <c r="C101" t="s">
        <v>566</v>
      </c>
      <c r="D101" s="209">
        <v>12150</v>
      </c>
      <c r="E101" s="209">
        <v>16460</v>
      </c>
      <c r="F101" s="209">
        <v>20780</v>
      </c>
      <c r="G101" s="209">
        <v>25100</v>
      </c>
      <c r="H101" s="209">
        <v>29420</v>
      </c>
      <c r="I101" s="209">
        <v>33740</v>
      </c>
      <c r="J101" s="209">
        <v>38060</v>
      </c>
      <c r="K101" s="209">
        <v>42380</v>
      </c>
      <c r="M101" t="s">
        <v>288</v>
      </c>
      <c r="O101" t="s">
        <v>568</v>
      </c>
      <c r="P101" s="262">
        <v>303</v>
      </c>
      <c r="Q101" s="262">
        <v>357</v>
      </c>
      <c r="R101" s="262">
        <v>519</v>
      </c>
      <c r="S101" s="262">
        <v>681</v>
      </c>
      <c r="T101" s="262">
        <v>843</v>
      </c>
      <c r="U101" s="262">
        <v>1005</v>
      </c>
      <c r="V101">
        <v>195</v>
      </c>
    </row>
    <row r="102" spans="1:22">
      <c r="A102" t="s">
        <v>162</v>
      </c>
      <c r="B102">
        <v>197</v>
      </c>
      <c r="C102" t="s">
        <v>569</v>
      </c>
      <c r="D102" s="209">
        <v>12140</v>
      </c>
      <c r="E102" s="209">
        <v>16460</v>
      </c>
      <c r="F102" s="209">
        <v>20780</v>
      </c>
      <c r="G102" s="209">
        <v>25100</v>
      </c>
      <c r="H102" s="209">
        <v>29420</v>
      </c>
      <c r="I102" s="209">
        <v>33740</v>
      </c>
      <c r="J102" s="209">
        <v>38060</v>
      </c>
      <c r="K102" s="209">
        <v>42380</v>
      </c>
      <c r="M102" t="s">
        <v>288</v>
      </c>
      <c r="O102" t="s">
        <v>571</v>
      </c>
      <c r="P102" s="262">
        <v>303</v>
      </c>
      <c r="Q102" s="262">
        <v>357</v>
      </c>
      <c r="R102" s="262">
        <v>519</v>
      </c>
      <c r="S102" s="262">
        <v>681</v>
      </c>
      <c r="T102" s="262">
        <v>843</v>
      </c>
      <c r="U102" s="262">
        <v>1005</v>
      </c>
      <c r="V102">
        <v>197</v>
      </c>
    </row>
    <row r="103" spans="1:22">
      <c r="A103" t="s">
        <v>30</v>
      </c>
      <c r="B103">
        <v>199</v>
      </c>
      <c r="C103" t="s">
        <v>2354</v>
      </c>
      <c r="D103" s="209">
        <v>13000</v>
      </c>
      <c r="E103" s="209">
        <v>16460</v>
      </c>
      <c r="F103" s="209">
        <v>20780</v>
      </c>
      <c r="G103" s="209">
        <v>25100</v>
      </c>
      <c r="H103" s="209">
        <v>29420</v>
      </c>
      <c r="I103" s="209">
        <v>33740</v>
      </c>
      <c r="J103" s="209">
        <v>38060</v>
      </c>
      <c r="K103" s="209">
        <v>42380</v>
      </c>
      <c r="M103" t="s">
        <v>288</v>
      </c>
      <c r="O103" t="s">
        <v>574</v>
      </c>
      <c r="P103" s="262">
        <v>325</v>
      </c>
      <c r="Q103" s="262">
        <v>357</v>
      </c>
      <c r="R103" s="262">
        <v>519</v>
      </c>
      <c r="S103" s="262">
        <v>681</v>
      </c>
      <c r="T103" s="262">
        <v>843</v>
      </c>
      <c r="U103" s="262">
        <v>1005</v>
      </c>
      <c r="V103">
        <v>199</v>
      </c>
    </row>
    <row r="104" spans="1:22">
      <c r="A104" t="s">
        <v>55</v>
      </c>
      <c r="B104">
        <v>201</v>
      </c>
      <c r="C104" t="s">
        <v>2348</v>
      </c>
      <c r="D104" s="209">
        <v>15750</v>
      </c>
      <c r="E104" s="209">
        <v>18000</v>
      </c>
      <c r="F104" s="209">
        <v>20780</v>
      </c>
      <c r="G104" s="209">
        <v>25100</v>
      </c>
      <c r="H104" s="209">
        <v>29420</v>
      </c>
      <c r="I104" s="209">
        <v>33740</v>
      </c>
      <c r="J104" s="209">
        <v>38060</v>
      </c>
      <c r="K104" s="209">
        <v>42380</v>
      </c>
      <c r="M104" t="s">
        <v>288</v>
      </c>
      <c r="O104" t="s">
        <v>576</v>
      </c>
      <c r="P104" s="262">
        <v>393</v>
      </c>
      <c r="Q104" s="262">
        <v>421</v>
      </c>
      <c r="R104" s="262">
        <v>519</v>
      </c>
      <c r="S104" s="262">
        <v>681</v>
      </c>
      <c r="T104" s="262">
        <v>843</v>
      </c>
      <c r="U104" s="262">
        <v>1005</v>
      </c>
      <c r="V104">
        <v>201</v>
      </c>
    </row>
    <row r="105" spans="1:22">
      <c r="A105" t="s">
        <v>163</v>
      </c>
      <c r="B105">
        <v>203</v>
      </c>
      <c r="C105" t="s">
        <v>577</v>
      </c>
      <c r="D105" s="209">
        <v>12140</v>
      </c>
      <c r="E105" s="209">
        <v>16460</v>
      </c>
      <c r="F105" s="209">
        <v>20780</v>
      </c>
      <c r="G105" s="209">
        <v>25100</v>
      </c>
      <c r="H105" s="209">
        <v>29420</v>
      </c>
      <c r="I105" s="209">
        <v>33740</v>
      </c>
      <c r="J105" s="209">
        <v>38060</v>
      </c>
      <c r="K105" s="209">
        <v>42380</v>
      </c>
      <c r="M105" t="s">
        <v>288</v>
      </c>
      <c r="O105" t="s">
        <v>579</v>
      </c>
      <c r="P105" s="262">
        <v>303</v>
      </c>
      <c r="Q105" s="262">
        <v>357</v>
      </c>
      <c r="R105" s="262">
        <v>519</v>
      </c>
      <c r="S105" s="262">
        <v>681</v>
      </c>
      <c r="T105" s="262">
        <v>843</v>
      </c>
      <c r="U105" s="262">
        <v>1005</v>
      </c>
      <c r="V105">
        <v>203</v>
      </c>
    </row>
    <row r="106" spans="1:22">
      <c r="A106" t="s">
        <v>164</v>
      </c>
      <c r="B106">
        <v>205</v>
      </c>
      <c r="C106" t="s">
        <v>580</v>
      </c>
      <c r="D106" s="209">
        <v>15350</v>
      </c>
      <c r="E106" s="209">
        <v>17550</v>
      </c>
      <c r="F106" s="209">
        <v>20780</v>
      </c>
      <c r="G106" s="209">
        <v>25100</v>
      </c>
      <c r="H106" s="209">
        <v>29420</v>
      </c>
      <c r="I106" s="209">
        <v>33740</v>
      </c>
      <c r="J106" s="209">
        <v>38060</v>
      </c>
      <c r="K106" s="209">
        <v>42380</v>
      </c>
      <c r="M106" t="s">
        <v>288</v>
      </c>
      <c r="O106" t="s">
        <v>582</v>
      </c>
      <c r="P106" s="262">
        <v>383</v>
      </c>
      <c r="Q106" s="262">
        <v>411</v>
      </c>
      <c r="R106" s="262">
        <v>519</v>
      </c>
      <c r="S106" s="262">
        <v>681</v>
      </c>
      <c r="T106" s="262">
        <v>843</v>
      </c>
      <c r="U106" s="262">
        <v>1005</v>
      </c>
      <c r="V106">
        <v>205</v>
      </c>
    </row>
    <row r="107" spans="1:22">
      <c r="A107" t="s">
        <v>165</v>
      </c>
      <c r="B107">
        <v>207</v>
      </c>
      <c r="C107" t="s">
        <v>583</v>
      </c>
      <c r="D107" s="209">
        <v>12140</v>
      </c>
      <c r="E107" s="209">
        <v>16460</v>
      </c>
      <c r="F107" s="209">
        <v>20780</v>
      </c>
      <c r="G107" s="209">
        <v>25100</v>
      </c>
      <c r="H107" s="209">
        <v>29420</v>
      </c>
      <c r="I107" s="209">
        <v>33740</v>
      </c>
      <c r="J107" s="209">
        <v>38060</v>
      </c>
      <c r="K107" s="209">
        <v>42380</v>
      </c>
      <c r="M107" t="s">
        <v>288</v>
      </c>
      <c r="O107" t="s">
        <v>585</v>
      </c>
      <c r="P107" s="262">
        <v>303</v>
      </c>
      <c r="Q107" s="262">
        <v>357</v>
      </c>
      <c r="R107" s="262">
        <v>519</v>
      </c>
      <c r="S107" s="262">
        <v>681</v>
      </c>
      <c r="T107" s="262">
        <v>843</v>
      </c>
      <c r="U107" s="262">
        <v>1005</v>
      </c>
      <c r="V107">
        <v>207</v>
      </c>
    </row>
    <row r="108" spans="1:22">
      <c r="A108" t="s">
        <v>27</v>
      </c>
      <c r="B108">
        <v>209</v>
      </c>
      <c r="C108" t="s">
        <v>2344</v>
      </c>
      <c r="D108" s="209">
        <v>18100</v>
      </c>
      <c r="E108" s="209">
        <v>20650</v>
      </c>
      <c r="F108" s="209">
        <v>23250</v>
      </c>
      <c r="G108" s="209">
        <v>25800</v>
      </c>
      <c r="H108" s="209">
        <v>29420</v>
      </c>
      <c r="I108" s="209">
        <v>33740</v>
      </c>
      <c r="J108" s="209">
        <v>38060</v>
      </c>
      <c r="K108" s="209">
        <v>42380</v>
      </c>
      <c r="M108" t="s">
        <v>288</v>
      </c>
      <c r="O108" t="s">
        <v>587</v>
      </c>
      <c r="P108" s="262">
        <v>452</v>
      </c>
      <c r="Q108" s="262">
        <v>484</v>
      </c>
      <c r="R108" s="262">
        <v>581</v>
      </c>
      <c r="S108" s="262">
        <v>681</v>
      </c>
      <c r="T108" s="262">
        <v>843</v>
      </c>
      <c r="U108" s="262">
        <v>1005</v>
      </c>
      <c r="V108">
        <v>209</v>
      </c>
    </row>
    <row r="109" spans="1:22">
      <c r="A109" t="s">
        <v>166</v>
      </c>
      <c r="B109">
        <v>211</v>
      </c>
      <c r="C109" t="s">
        <v>588</v>
      </c>
      <c r="D109" s="209">
        <v>14700</v>
      </c>
      <c r="E109" s="209">
        <v>16800</v>
      </c>
      <c r="F109" s="209">
        <v>20780</v>
      </c>
      <c r="G109" s="209">
        <v>25100</v>
      </c>
      <c r="H109" s="209">
        <v>29420</v>
      </c>
      <c r="I109" s="209">
        <v>33740</v>
      </c>
      <c r="J109" s="209">
        <v>38060</v>
      </c>
      <c r="K109" s="209">
        <v>42380</v>
      </c>
      <c r="M109" t="s">
        <v>288</v>
      </c>
      <c r="O109" t="s">
        <v>590</v>
      </c>
      <c r="P109" s="262">
        <v>367</v>
      </c>
      <c r="Q109" s="262">
        <v>393</v>
      </c>
      <c r="R109" s="262">
        <v>519</v>
      </c>
      <c r="S109" s="262">
        <v>681</v>
      </c>
      <c r="T109" s="262">
        <v>843</v>
      </c>
      <c r="U109" s="262">
        <v>1005</v>
      </c>
      <c r="V109">
        <v>211</v>
      </c>
    </row>
    <row r="110" spans="1:22">
      <c r="A110" t="s">
        <v>167</v>
      </c>
      <c r="B110">
        <v>213</v>
      </c>
      <c r="C110" t="s">
        <v>591</v>
      </c>
      <c r="D110" s="209">
        <v>12550</v>
      </c>
      <c r="E110" s="209">
        <v>16460</v>
      </c>
      <c r="F110" s="209">
        <v>20780</v>
      </c>
      <c r="G110" s="209">
        <v>25100</v>
      </c>
      <c r="H110" s="209">
        <v>29420</v>
      </c>
      <c r="I110" s="209">
        <v>33740</v>
      </c>
      <c r="J110" s="209">
        <v>38060</v>
      </c>
      <c r="K110" s="209">
        <v>42380</v>
      </c>
      <c r="M110" t="s">
        <v>288</v>
      </c>
      <c r="O110" t="s">
        <v>593</v>
      </c>
      <c r="P110" s="262">
        <v>313</v>
      </c>
      <c r="Q110" s="262">
        <v>357</v>
      </c>
      <c r="R110" s="262">
        <v>519</v>
      </c>
      <c r="S110" s="262">
        <v>681</v>
      </c>
      <c r="T110" s="262">
        <v>843</v>
      </c>
      <c r="U110" s="262">
        <v>1005</v>
      </c>
      <c r="V110">
        <v>213</v>
      </c>
    </row>
    <row r="111" spans="1:22">
      <c r="A111" t="s">
        <v>70</v>
      </c>
      <c r="B111">
        <v>215</v>
      </c>
      <c r="C111" t="s">
        <v>594</v>
      </c>
      <c r="D111" s="209">
        <v>12140</v>
      </c>
      <c r="E111" s="209">
        <v>16460</v>
      </c>
      <c r="F111" s="209">
        <v>20780</v>
      </c>
      <c r="G111" s="209">
        <v>25100</v>
      </c>
      <c r="H111" s="209">
        <v>29420</v>
      </c>
      <c r="I111" s="209">
        <v>33740</v>
      </c>
      <c r="J111" s="209">
        <v>38060</v>
      </c>
      <c r="K111" s="209">
        <v>42380</v>
      </c>
      <c r="M111" t="s">
        <v>288</v>
      </c>
      <c r="O111" t="s">
        <v>596</v>
      </c>
      <c r="P111" s="262">
        <v>303</v>
      </c>
      <c r="Q111" s="262">
        <v>357</v>
      </c>
      <c r="R111" s="262">
        <v>519</v>
      </c>
      <c r="S111" s="262">
        <v>681</v>
      </c>
      <c r="T111" s="262">
        <v>843</v>
      </c>
      <c r="U111" s="262">
        <v>1005</v>
      </c>
      <c r="V111">
        <v>215</v>
      </c>
    </row>
    <row r="112" spans="1:22">
      <c r="A112" t="s">
        <v>168</v>
      </c>
      <c r="B112">
        <v>217</v>
      </c>
      <c r="C112" t="s">
        <v>597</v>
      </c>
      <c r="D112" s="209">
        <v>12140</v>
      </c>
      <c r="E112" s="209">
        <v>16460</v>
      </c>
      <c r="F112" s="209">
        <v>20780</v>
      </c>
      <c r="G112" s="209">
        <v>25100</v>
      </c>
      <c r="H112" s="209">
        <v>29420</v>
      </c>
      <c r="I112" s="209">
        <v>33740</v>
      </c>
      <c r="J112" s="209">
        <v>38060</v>
      </c>
      <c r="K112" s="209">
        <v>42380</v>
      </c>
      <c r="M112" t="s">
        <v>288</v>
      </c>
      <c r="O112" t="s">
        <v>599</v>
      </c>
      <c r="P112" s="262">
        <v>303</v>
      </c>
      <c r="Q112" s="262">
        <v>357</v>
      </c>
      <c r="R112" s="262">
        <v>519</v>
      </c>
      <c r="S112" s="262">
        <v>681</v>
      </c>
      <c r="T112" s="262">
        <v>843</v>
      </c>
      <c r="U112" s="262">
        <v>1005</v>
      </c>
      <c r="V112">
        <v>217</v>
      </c>
    </row>
    <row r="113" spans="1:22">
      <c r="A113" t="s">
        <v>169</v>
      </c>
      <c r="B113">
        <v>219</v>
      </c>
      <c r="C113" t="s">
        <v>600</v>
      </c>
      <c r="D113" s="209">
        <v>13200</v>
      </c>
      <c r="E113" s="209">
        <v>16460</v>
      </c>
      <c r="F113" s="209">
        <v>20780</v>
      </c>
      <c r="G113" s="209">
        <v>25100</v>
      </c>
      <c r="H113" s="209">
        <v>29420</v>
      </c>
      <c r="I113" s="209">
        <v>33740</v>
      </c>
      <c r="J113" s="209">
        <v>38060</v>
      </c>
      <c r="K113" s="209">
        <v>42380</v>
      </c>
      <c r="M113" t="s">
        <v>288</v>
      </c>
      <c r="O113" t="s">
        <v>602</v>
      </c>
      <c r="P113" s="262">
        <v>330</v>
      </c>
      <c r="Q113" s="262">
        <v>357</v>
      </c>
      <c r="R113" s="262">
        <v>519</v>
      </c>
      <c r="S113" s="262">
        <v>681</v>
      </c>
      <c r="T113" s="262">
        <v>843</v>
      </c>
      <c r="U113" s="262">
        <v>1005</v>
      </c>
      <c r="V113">
        <v>219</v>
      </c>
    </row>
    <row r="114" spans="1:22">
      <c r="A114" t="s">
        <v>170</v>
      </c>
      <c r="B114">
        <v>221</v>
      </c>
      <c r="C114" t="s">
        <v>2355</v>
      </c>
      <c r="D114" s="209">
        <v>14750</v>
      </c>
      <c r="E114" s="209">
        <v>16850</v>
      </c>
      <c r="F114" s="209">
        <v>20780</v>
      </c>
      <c r="G114" s="209">
        <v>25100</v>
      </c>
      <c r="H114" s="209">
        <v>29420</v>
      </c>
      <c r="I114" s="209">
        <v>33740</v>
      </c>
      <c r="J114" s="209">
        <v>38060</v>
      </c>
      <c r="K114" s="209">
        <v>42380</v>
      </c>
      <c r="M114" t="s">
        <v>288</v>
      </c>
      <c r="O114" t="s">
        <v>605</v>
      </c>
      <c r="P114" s="262">
        <v>368</v>
      </c>
      <c r="Q114" s="262">
        <v>395</v>
      </c>
      <c r="R114" s="262">
        <v>519</v>
      </c>
      <c r="S114" s="262">
        <v>681</v>
      </c>
      <c r="T114" s="262">
        <v>843</v>
      </c>
      <c r="U114" s="262">
        <v>1005</v>
      </c>
      <c r="V114">
        <v>221</v>
      </c>
    </row>
    <row r="115" spans="1:22">
      <c r="A115" t="s">
        <v>171</v>
      </c>
      <c r="B115">
        <v>223</v>
      </c>
      <c r="C115" t="s">
        <v>606</v>
      </c>
      <c r="D115" s="209">
        <v>12140</v>
      </c>
      <c r="E115" s="209">
        <v>16460</v>
      </c>
      <c r="F115" s="209">
        <v>20780</v>
      </c>
      <c r="G115" s="209">
        <v>25100</v>
      </c>
      <c r="H115" s="209">
        <v>29420</v>
      </c>
      <c r="I115" s="209">
        <v>33740</v>
      </c>
      <c r="J115" s="209">
        <v>38060</v>
      </c>
      <c r="K115" s="209">
        <v>42380</v>
      </c>
      <c r="M115" t="s">
        <v>288</v>
      </c>
      <c r="O115" t="s">
        <v>608</v>
      </c>
      <c r="P115" s="262">
        <v>303</v>
      </c>
      <c r="Q115" s="262">
        <v>357</v>
      </c>
      <c r="R115" s="262">
        <v>519</v>
      </c>
      <c r="S115" s="262">
        <v>681</v>
      </c>
      <c r="T115" s="262">
        <v>843</v>
      </c>
      <c r="U115" s="262">
        <v>1005</v>
      </c>
      <c r="V115">
        <v>223</v>
      </c>
    </row>
    <row r="116" spans="1:22">
      <c r="A116" t="s">
        <v>172</v>
      </c>
      <c r="B116">
        <v>225</v>
      </c>
      <c r="C116" t="s">
        <v>609</v>
      </c>
      <c r="D116" s="209">
        <v>12140</v>
      </c>
      <c r="E116" s="209">
        <v>16460</v>
      </c>
      <c r="F116" s="209">
        <v>20780</v>
      </c>
      <c r="G116" s="209">
        <v>25100</v>
      </c>
      <c r="H116" s="209">
        <v>29420</v>
      </c>
      <c r="I116" s="209">
        <v>33740</v>
      </c>
      <c r="J116" s="209">
        <v>38060</v>
      </c>
      <c r="K116" s="209">
        <v>42380</v>
      </c>
      <c r="M116" t="s">
        <v>288</v>
      </c>
      <c r="O116" t="s">
        <v>611</v>
      </c>
      <c r="P116" s="262">
        <v>303</v>
      </c>
      <c r="Q116" s="262">
        <v>357</v>
      </c>
      <c r="R116" s="262">
        <v>519</v>
      </c>
      <c r="S116" s="262">
        <v>681</v>
      </c>
      <c r="T116" s="262">
        <v>843</v>
      </c>
      <c r="U116" s="262">
        <v>1005</v>
      </c>
      <c r="V116">
        <v>225</v>
      </c>
    </row>
    <row r="117" spans="1:22">
      <c r="A117" t="s">
        <v>174</v>
      </c>
      <c r="B117">
        <v>227</v>
      </c>
      <c r="C117" t="s">
        <v>612</v>
      </c>
      <c r="D117" s="209">
        <v>13250</v>
      </c>
      <c r="E117" s="209">
        <v>16460</v>
      </c>
      <c r="F117" s="209">
        <v>20780</v>
      </c>
      <c r="G117" s="209">
        <v>25100</v>
      </c>
      <c r="H117" s="209">
        <v>29420</v>
      </c>
      <c r="I117" s="209">
        <v>33740</v>
      </c>
      <c r="J117" s="209">
        <v>38060</v>
      </c>
      <c r="K117" s="209">
        <v>42380</v>
      </c>
      <c r="M117" t="s">
        <v>288</v>
      </c>
      <c r="O117" t="s">
        <v>614</v>
      </c>
      <c r="P117" s="262">
        <v>331</v>
      </c>
      <c r="Q117" s="262">
        <v>357</v>
      </c>
      <c r="R117" s="262">
        <v>519</v>
      </c>
      <c r="S117" s="262">
        <v>681</v>
      </c>
      <c r="T117" s="262">
        <v>843</v>
      </c>
      <c r="U117" s="262">
        <v>1005</v>
      </c>
      <c r="V117">
        <v>227</v>
      </c>
    </row>
    <row r="118" spans="1:22">
      <c r="A118" t="s">
        <v>175</v>
      </c>
      <c r="B118">
        <v>229</v>
      </c>
      <c r="C118" t="s">
        <v>2356</v>
      </c>
      <c r="D118" s="209">
        <v>12140</v>
      </c>
      <c r="E118" s="209">
        <v>16460</v>
      </c>
      <c r="F118" s="209">
        <v>20780</v>
      </c>
      <c r="G118" s="209">
        <v>25100</v>
      </c>
      <c r="H118" s="209">
        <v>29420</v>
      </c>
      <c r="I118" s="209">
        <v>33740</v>
      </c>
      <c r="J118" s="209">
        <v>38060</v>
      </c>
      <c r="K118" s="209">
        <v>42380</v>
      </c>
      <c r="M118" t="s">
        <v>288</v>
      </c>
      <c r="O118" t="s">
        <v>617</v>
      </c>
      <c r="P118" s="262">
        <v>303</v>
      </c>
      <c r="Q118" s="262">
        <v>357</v>
      </c>
      <c r="R118" s="262">
        <v>519</v>
      </c>
      <c r="S118" s="262">
        <v>681</v>
      </c>
      <c r="T118" s="262">
        <v>843</v>
      </c>
      <c r="U118" s="262">
        <v>1005</v>
      </c>
      <c r="V118">
        <v>229</v>
      </c>
    </row>
    <row r="119" spans="1:22">
      <c r="A119" t="s">
        <v>45</v>
      </c>
      <c r="B119">
        <v>231</v>
      </c>
      <c r="C119" t="s">
        <v>410</v>
      </c>
      <c r="D119" s="209">
        <v>16250</v>
      </c>
      <c r="E119" s="209">
        <v>18550</v>
      </c>
      <c r="F119" s="209">
        <v>20850</v>
      </c>
      <c r="G119" s="209">
        <v>25100</v>
      </c>
      <c r="H119" s="209">
        <v>29420</v>
      </c>
      <c r="I119" s="209">
        <v>33740</v>
      </c>
      <c r="J119" s="209">
        <v>38060</v>
      </c>
      <c r="K119" s="209">
        <v>42380</v>
      </c>
      <c r="M119" t="s">
        <v>288</v>
      </c>
      <c r="O119" t="s">
        <v>619</v>
      </c>
      <c r="P119" s="262">
        <v>406</v>
      </c>
      <c r="Q119" s="262">
        <v>435</v>
      </c>
      <c r="R119" s="262">
        <v>521</v>
      </c>
      <c r="S119" s="262">
        <v>681</v>
      </c>
      <c r="T119" s="262">
        <v>843</v>
      </c>
      <c r="U119" s="262">
        <v>1005</v>
      </c>
      <c r="V119">
        <v>231</v>
      </c>
    </row>
    <row r="120" spans="1:22">
      <c r="A120" t="s">
        <v>176</v>
      </c>
      <c r="B120">
        <v>233</v>
      </c>
      <c r="C120" t="s">
        <v>620</v>
      </c>
      <c r="D120" s="209">
        <v>13100</v>
      </c>
      <c r="E120" s="209">
        <v>16460</v>
      </c>
      <c r="F120" s="209">
        <v>20780</v>
      </c>
      <c r="G120" s="209">
        <v>25100</v>
      </c>
      <c r="H120" s="209">
        <v>29420</v>
      </c>
      <c r="I120" s="209">
        <v>33740</v>
      </c>
      <c r="J120" s="209">
        <v>38060</v>
      </c>
      <c r="K120" s="209">
        <v>42380</v>
      </c>
      <c r="M120" t="s">
        <v>288</v>
      </c>
      <c r="O120" t="s">
        <v>622</v>
      </c>
      <c r="P120" s="262">
        <v>327</v>
      </c>
      <c r="Q120" s="262">
        <v>357</v>
      </c>
      <c r="R120" s="262">
        <v>519</v>
      </c>
      <c r="S120" s="262">
        <v>681</v>
      </c>
      <c r="T120" s="262">
        <v>843</v>
      </c>
      <c r="U120" s="262">
        <v>1005</v>
      </c>
      <c r="V120">
        <v>233</v>
      </c>
    </row>
    <row r="121" spans="1:22">
      <c r="A121" t="s">
        <v>75</v>
      </c>
      <c r="B121">
        <v>235</v>
      </c>
      <c r="C121" t="s">
        <v>623</v>
      </c>
      <c r="D121" s="209">
        <v>13650</v>
      </c>
      <c r="E121" s="209">
        <v>16460</v>
      </c>
      <c r="F121" s="209">
        <v>20780</v>
      </c>
      <c r="G121" s="209">
        <v>25100</v>
      </c>
      <c r="H121" s="209">
        <v>29420</v>
      </c>
      <c r="I121" s="209">
        <v>33740</v>
      </c>
      <c r="J121" s="209">
        <v>38060</v>
      </c>
      <c r="K121" s="209">
        <v>42380</v>
      </c>
      <c r="M121" t="s">
        <v>288</v>
      </c>
      <c r="O121" t="s">
        <v>625</v>
      </c>
      <c r="P121" s="262">
        <v>341</v>
      </c>
      <c r="Q121" s="262">
        <v>365</v>
      </c>
      <c r="R121" s="262">
        <v>519</v>
      </c>
      <c r="S121" s="262">
        <v>681</v>
      </c>
      <c r="T121" s="262">
        <v>843</v>
      </c>
      <c r="U121" s="262">
        <v>1005</v>
      </c>
      <c r="V121">
        <v>235</v>
      </c>
    </row>
    <row r="122" spans="1:22">
      <c r="A122" t="s">
        <v>177</v>
      </c>
      <c r="B122">
        <v>237</v>
      </c>
      <c r="C122" t="s">
        <v>626</v>
      </c>
      <c r="D122" s="209">
        <v>13050</v>
      </c>
      <c r="E122" s="209">
        <v>16460</v>
      </c>
      <c r="F122" s="209">
        <v>20780</v>
      </c>
      <c r="G122" s="209">
        <v>25100</v>
      </c>
      <c r="H122" s="209">
        <v>29420</v>
      </c>
      <c r="I122" s="209">
        <v>33740</v>
      </c>
      <c r="J122" s="209">
        <v>38060</v>
      </c>
      <c r="K122" s="209">
        <v>42380</v>
      </c>
      <c r="M122" t="s">
        <v>288</v>
      </c>
      <c r="O122" t="s">
        <v>628</v>
      </c>
      <c r="P122" s="262">
        <v>326</v>
      </c>
      <c r="Q122" s="262">
        <v>357</v>
      </c>
      <c r="R122" s="262">
        <v>519</v>
      </c>
      <c r="S122" s="262">
        <v>681</v>
      </c>
      <c r="T122" s="262">
        <v>843</v>
      </c>
      <c r="U122" s="262">
        <v>1005</v>
      </c>
      <c r="V122">
        <v>237</v>
      </c>
    </row>
    <row r="123" spans="1:22">
      <c r="A123" t="s">
        <v>178</v>
      </c>
      <c r="B123">
        <v>239</v>
      </c>
      <c r="C123" t="s">
        <v>629</v>
      </c>
      <c r="D123" s="209">
        <v>15000</v>
      </c>
      <c r="E123" s="209">
        <v>17150</v>
      </c>
      <c r="F123" s="209">
        <v>20780</v>
      </c>
      <c r="G123" s="209">
        <v>25100</v>
      </c>
      <c r="H123" s="209">
        <v>29420</v>
      </c>
      <c r="I123" s="209">
        <v>33740</v>
      </c>
      <c r="J123" s="209">
        <v>38060</v>
      </c>
      <c r="K123" s="209">
        <v>42380</v>
      </c>
      <c r="M123" t="s">
        <v>288</v>
      </c>
      <c r="O123" t="s">
        <v>631</v>
      </c>
      <c r="P123" s="262">
        <v>375</v>
      </c>
      <c r="Q123" s="262">
        <v>401</v>
      </c>
      <c r="R123" s="262">
        <v>519</v>
      </c>
      <c r="S123" s="262">
        <v>681</v>
      </c>
      <c r="T123" s="262">
        <v>843</v>
      </c>
      <c r="U123" s="262">
        <v>1005</v>
      </c>
      <c r="V123">
        <v>239</v>
      </c>
    </row>
    <row r="124" spans="1:22">
      <c r="A124" t="s">
        <v>179</v>
      </c>
      <c r="B124">
        <v>241</v>
      </c>
      <c r="C124" t="s">
        <v>632</v>
      </c>
      <c r="D124" s="209">
        <v>12250</v>
      </c>
      <c r="E124" s="209">
        <v>16460</v>
      </c>
      <c r="F124" s="209">
        <v>20780</v>
      </c>
      <c r="G124" s="209">
        <v>25100</v>
      </c>
      <c r="H124" s="209">
        <v>29420</v>
      </c>
      <c r="I124" s="209">
        <v>33740</v>
      </c>
      <c r="J124" s="209">
        <v>38060</v>
      </c>
      <c r="K124" s="209">
        <v>42380</v>
      </c>
      <c r="M124" t="s">
        <v>288</v>
      </c>
      <c r="O124" t="s">
        <v>634</v>
      </c>
      <c r="P124" s="262">
        <v>306</v>
      </c>
      <c r="Q124" s="262">
        <v>357</v>
      </c>
      <c r="R124" s="262">
        <v>519</v>
      </c>
      <c r="S124" s="262">
        <v>681</v>
      </c>
      <c r="T124" s="262">
        <v>843</v>
      </c>
      <c r="U124" s="262">
        <v>1005</v>
      </c>
      <c r="V124">
        <v>241</v>
      </c>
    </row>
    <row r="125" spans="1:22">
      <c r="A125" t="s">
        <v>180</v>
      </c>
      <c r="B125">
        <v>243</v>
      </c>
      <c r="C125" t="s">
        <v>635</v>
      </c>
      <c r="D125" s="209">
        <v>13600</v>
      </c>
      <c r="E125" s="209">
        <v>16460</v>
      </c>
      <c r="F125" s="209">
        <v>20780</v>
      </c>
      <c r="G125" s="209">
        <v>25100</v>
      </c>
      <c r="H125" s="209">
        <v>29420</v>
      </c>
      <c r="I125" s="209">
        <v>33740</v>
      </c>
      <c r="J125" s="209">
        <v>38060</v>
      </c>
      <c r="K125" s="209">
        <v>42380</v>
      </c>
      <c r="M125" t="s">
        <v>288</v>
      </c>
      <c r="O125" t="s">
        <v>637</v>
      </c>
      <c r="P125" s="262">
        <v>340</v>
      </c>
      <c r="Q125" s="262">
        <v>364</v>
      </c>
      <c r="R125" s="262">
        <v>519</v>
      </c>
      <c r="S125" s="262">
        <v>681</v>
      </c>
      <c r="T125" s="262">
        <v>843</v>
      </c>
      <c r="U125" s="262">
        <v>1005</v>
      </c>
      <c r="V125">
        <v>243</v>
      </c>
    </row>
    <row r="126" spans="1:22">
      <c r="A126" t="s">
        <v>31</v>
      </c>
      <c r="B126">
        <v>245</v>
      </c>
      <c r="C126" t="s">
        <v>2354</v>
      </c>
      <c r="D126" s="209">
        <v>13000</v>
      </c>
      <c r="E126" s="209">
        <v>16460</v>
      </c>
      <c r="F126" s="209">
        <v>20780</v>
      </c>
      <c r="G126" s="209">
        <v>25100</v>
      </c>
      <c r="H126" s="209">
        <v>29420</v>
      </c>
      <c r="I126" s="209">
        <v>33740</v>
      </c>
      <c r="J126" s="209">
        <v>38060</v>
      </c>
      <c r="K126" s="209">
        <v>42380</v>
      </c>
      <c r="M126" t="s">
        <v>288</v>
      </c>
      <c r="O126" t="s">
        <v>639</v>
      </c>
      <c r="P126" s="262">
        <v>325</v>
      </c>
      <c r="Q126" s="262">
        <v>357</v>
      </c>
      <c r="R126" s="262">
        <v>519</v>
      </c>
      <c r="S126" s="262">
        <v>681</v>
      </c>
      <c r="T126" s="262">
        <v>843</v>
      </c>
      <c r="U126" s="262">
        <v>1005</v>
      </c>
      <c r="V126">
        <v>245</v>
      </c>
    </row>
    <row r="127" spans="1:22">
      <c r="A127" t="s">
        <v>181</v>
      </c>
      <c r="B127">
        <v>247</v>
      </c>
      <c r="C127" t="s">
        <v>640</v>
      </c>
      <c r="D127" s="209">
        <v>12140</v>
      </c>
      <c r="E127" s="209">
        <v>16460</v>
      </c>
      <c r="F127" s="209">
        <v>20780</v>
      </c>
      <c r="G127" s="209">
        <v>25100</v>
      </c>
      <c r="H127" s="209">
        <v>29420</v>
      </c>
      <c r="I127" s="209">
        <v>33740</v>
      </c>
      <c r="J127" s="209">
        <v>38060</v>
      </c>
      <c r="K127" s="209">
        <v>42380</v>
      </c>
      <c r="M127" t="s">
        <v>288</v>
      </c>
      <c r="O127" t="s">
        <v>642</v>
      </c>
      <c r="P127" s="262">
        <v>303</v>
      </c>
      <c r="Q127" s="262">
        <v>357</v>
      </c>
      <c r="R127" s="262">
        <v>519</v>
      </c>
      <c r="S127" s="262">
        <v>681</v>
      </c>
      <c r="T127" s="262">
        <v>843</v>
      </c>
      <c r="U127" s="262">
        <v>1005</v>
      </c>
      <c r="V127">
        <v>247</v>
      </c>
    </row>
    <row r="128" spans="1:22">
      <c r="A128" t="s">
        <v>182</v>
      </c>
      <c r="B128">
        <v>249</v>
      </c>
      <c r="C128" t="s">
        <v>643</v>
      </c>
      <c r="D128" s="209">
        <v>12140</v>
      </c>
      <c r="E128" s="209">
        <v>16460</v>
      </c>
      <c r="F128" s="209">
        <v>20780</v>
      </c>
      <c r="G128" s="209">
        <v>25100</v>
      </c>
      <c r="H128" s="209">
        <v>29420</v>
      </c>
      <c r="I128" s="209">
        <v>33740</v>
      </c>
      <c r="J128" s="209">
        <v>38060</v>
      </c>
      <c r="K128" s="209">
        <v>42380</v>
      </c>
      <c r="M128" t="s">
        <v>288</v>
      </c>
      <c r="O128" t="s">
        <v>645</v>
      </c>
      <c r="P128" s="262">
        <v>303</v>
      </c>
      <c r="Q128" s="262">
        <v>357</v>
      </c>
      <c r="R128" s="262">
        <v>519</v>
      </c>
      <c r="S128" s="262">
        <v>681</v>
      </c>
      <c r="T128" s="262">
        <v>843</v>
      </c>
      <c r="U128" s="262">
        <v>1005</v>
      </c>
      <c r="V128">
        <v>249</v>
      </c>
    </row>
    <row r="129" spans="1:22">
      <c r="A129" t="s">
        <v>46</v>
      </c>
      <c r="B129">
        <v>251</v>
      </c>
      <c r="C129" t="s">
        <v>646</v>
      </c>
      <c r="D129" s="209">
        <v>15800</v>
      </c>
      <c r="E129" s="209">
        <v>18050</v>
      </c>
      <c r="F129" s="209">
        <v>20780</v>
      </c>
      <c r="G129" s="209">
        <v>25100</v>
      </c>
      <c r="H129" s="209">
        <v>29420</v>
      </c>
      <c r="I129" s="209">
        <v>33740</v>
      </c>
      <c r="J129" s="209">
        <v>38060</v>
      </c>
      <c r="K129" s="209">
        <v>42380</v>
      </c>
      <c r="M129" t="s">
        <v>288</v>
      </c>
      <c r="O129" t="s">
        <v>648</v>
      </c>
      <c r="P129" s="262">
        <v>395</v>
      </c>
      <c r="Q129" s="262">
        <v>423</v>
      </c>
      <c r="R129" s="262">
        <v>519</v>
      </c>
      <c r="S129" s="262">
        <v>681</v>
      </c>
      <c r="T129" s="262">
        <v>843</v>
      </c>
      <c r="U129" s="262">
        <v>1005</v>
      </c>
      <c r="V129">
        <v>251</v>
      </c>
    </row>
    <row r="130" spans="1:22">
      <c r="A130" t="s">
        <v>18</v>
      </c>
      <c r="B130">
        <v>253</v>
      </c>
      <c r="C130" t="s">
        <v>373</v>
      </c>
      <c r="D130" s="209">
        <v>13150</v>
      </c>
      <c r="E130" s="209">
        <v>16460</v>
      </c>
      <c r="F130" s="209">
        <v>20780</v>
      </c>
      <c r="G130" s="209">
        <v>25100</v>
      </c>
      <c r="H130" s="209">
        <v>29420</v>
      </c>
      <c r="I130" s="209">
        <v>33740</v>
      </c>
      <c r="J130" s="209">
        <v>38060</v>
      </c>
      <c r="K130" s="209">
        <v>42380</v>
      </c>
      <c r="M130" t="s">
        <v>288</v>
      </c>
      <c r="O130" t="s">
        <v>650</v>
      </c>
      <c r="P130" s="262">
        <v>328</v>
      </c>
      <c r="Q130" s="262">
        <v>357</v>
      </c>
      <c r="R130" s="262">
        <v>519</v>
      </c>
      <c r="S130" s="262">
        <v>681</v>
      </c>
      <c r="T130" s="262">
        <v>843</v>
      </c>
      <c r="U130" s="262">
        <v>1005</v>
      </c>
      <c r="V130">
        <v>253</v>
      </c>
    </row>
    <row r="131" spans="1:22">
      <c r="A131" t="s">
        <v>183</v>
      </c>
      <c r="B131">
        <v>255</v>
      </c>
      <c r="C131" t="s">
        <v>651</v>
      </c>
      <c r="D131" s="209">
        <v>12800</v>
      </c>
      <c r="E131" s="209">
        <v>16460</v>
      </c>
      <c r="F131" s="209">
        <v>20780</v>
      </c>
      <c r="G131" s="209">
        <v>25100</v>
      </c>
      <c r="H131" s="209">
        <v>29420</v>
      </c>
      <c r="I131" s="209">
        <v>33740</v>
      </c>
      <c r="J131" s="209">
        <v>38060</v>
      </c>
      <c r="K131" s="209">
        <v>42380</v>
      </c>
      <c r="M131" t="s">
        <v>288</v>
      </c>
      <c r="O131" t="s">
        <v>653</v>
      </c>
      <c r="P131" s="262">
        <v>320</v>
      </c>
      <c r="Q131" s="262">
        <v>357</v>
      </c>
      <c r="R131" s="262">
        <v>519</v>
      </c>
      <c r="S131" s="262">
        <v>681</v>
      </c>
      <c r="T131" s="262">
        <v>843</v>
      </c>
      <c r="U131" s="262">
        <v>1005</v>
      </c>
      <c r="V131">
        <v>255</v>
      </c>
    </row>
    <row r="132" spans="1:22">
      <c r="A132" t="s">
        <v>47</v>
      </c>
      <c r="B132">
        <v>257</v>
      </c>
      <c r="C132" t="s">
        <v>410</v>
      </c>
      <c r="D132" s="209">
        <v>16250</v>
      </c>
      <c r="E132" s="209">
        <v>18550</v>
      </c>
      <c r="F132" s="209">
        <v>20850</v>
      </c>
      <c r="G132" s="209">
        <v>25100</v>
      </c>
      <c r="H132" s="209">
        <v>29420</v>
      </c>
      <c r="I132" s="209">
        <v>33740</v>
      </c>
      <c r="J132" s="209">
        <v>38060</v>
      </c>
      <c r="K132" s="209">
        <v>42380</v>
      </c>
      <c r="M132" t="s">
        <v>288</v>
      </c>
      <c r="O132" t="s">
        <v>655</v>
      </c>
      <c r="P132" s="262">
        <v>406</v>
      </c>
      <c r="Q132" s="262">
        <v>435</v>
      </c>
      <c r="R132" s="262">
        <v>521</v>
      </c>
      <c r="S132" s="262">
        <v>681</v>
      </c>
      <c r="T132" s="262">
        <v>843</v>
      </c>
      <c r="U132" s="262">
        <v>1005</v>
      </c>
      <c r="V132">
        <v>257</v>
      </c>
    </row>
    <row r="133" spans="1:22">
      <c r="A133" t="s">
        <v>184</v>
      </c>
      <c r="B133">
        <v>259</v>
      </c>
      <c r="C133" t="s">
        <v>656</v>
      </c>
      <c r="D133" s="209">
        <v>19600</v>
      </c>
      <c r="E133" s="209">
        <v>22400</v>
      </c>
      <c r="F133" s="209">
        <v>25200</v>
      </c>
      <c r="G133" s="209">
        <v>28000</v>
      </c>
      <c r="H133" s="209">
        <v>30250</v>
      </c>
      <c r="I133" s="209">
        <v>33740</v>
      </c>
      <c r="J133" s="209">
        <v>38060</v>
      </c>
      <c r="K133" s="209">
        <v>42380</v>
      </c>
      <c r="M133" t="s">
        <v>288</v>
      </c>
      <c r="O133" t="s">
        <v>658</v>
      </c>
      <c r="P133" s="262">
        <v>490</v>
      </c>
      <c r="Q133" s="262">
        <v>525</v>
      </c>
      <c r="R133" s="262">
        <v>630</v>
      </c>
      <c r="S133" s="262">
        <v>728</v>
      </c>
      <c r="T133" s="262">
        <v>843</v>
      </c>
      <c r="U133" s="262">
        <v>1005</v>
      </c>
      <c r="V133">
        <v>259</v>
      </c>
    </row>
    <row r="134" spans="1:22">
      <c r="A134" t="s">
        <v>185</v>
      </c>
      <c r="B134">
        <v>261</v>
      </c>
      <c r="C134" t="s">
        <v>659</v>
      </c>
      <c r="D134" s="209">
        <v>12140</v>
      </c>
      <c r="E134" s="209">
        <v>16460</v>
      </c>
      <c r="F134" s="209">
        <v>20780</v>
      </c>
      <c r="G134" s="209">
        <v>25100</v>
      </c>
      <c r="H134" s="209">
        <v>29420</v>
      </c>
      <c r="I134" s="209">
        <v>33740</v>
      </c>
      <c r="J134" s="209">
        <v>38060</v>
      </c>
      <c r="K134" s="209">
        <v>42380</v>
      </c>
      <c r="M134" t="s">
        <v>288</v>
      </c>
      <c r="O134" t="s">
        <v>661</v>
      </c>
      <c r="P134" s="262">
        <v>303</v>
      </c>
      <c r="Q134" s="262">
        <v>357</v>
      </c>
      <c r="R134" s="262">
        <v>519</v>
      </c>
      <c r="S134" s="262">
        <v>681</v>
      </c>
      <c r="T134" s="262">
        <v>843</v>
      </c>
      <c r="U134" s="262">
        <v>1005</v>
      </c>
      <c r="V134">
        <v>261</v>
      </c>
    </row>
    <row r="135" spans="1:22">
      <c r="A135" t="s">
        <v>186</v>
      </c>
      <c r="B135">
        <v>263</v>
      </c>
      <c r="C135" t="s">
        <v>662</v>
      </c>
      <c r="D135" s="209">
        <v>13300</v>
      </c>
      <c r="E135" s="209">
        <v>16460</v>
      </c>
      <c r="F135" s="209">
        <v>20780</v>
      </c>
      <c r="G135" s="209">
        <v>25100</v>
      </c>
      <c r="H135" s="209">
        <v>29420</v>
      </c>
      <c r="I135" s="209">
        <v>33740</v>
      </c>
      <c r="J135" s="209">
        <v>38060</v>
      </c>
      <c r="K135" s="209">
        <v>42380</v>
      </c>
      <c r="M135" t="s">
        <v>288</v>
      </c>
      <c r="O135" t="s">
        <v>664</v>
      </c>
      <c r="P135" s="262">
        <v>332</v>
      </c>
      <c r="Q135" s="262">
        <v>357</v>
      </c>
      <c r="R135" s="262">
        <v>519</v>
      </c>
      <c r="S135" s="262">
        <v>681</v>
      </c>
      <c r="T135" s="262">
        <v>843</v>
      </c>
      <c r="U135" s="262">
        <v>1005</v>
      </c>
      <c r="V135">
        <v>263</v>
      </c>
    </row>
    <row r="136" spans="1:22">
      <c r="A136" t="s">
        <v>187</v>
      </c>
      <c r="B136">
        <v>265</v>
      </c>
      <c r="C136" t="s">
        <v>665</v>
      </c>
      <c r="D136" s="209">
        <v>12250</v>
      </c>
      <c r="E136" s="209">
        <v>16460</v>
      </c>
      <c r="F136" s="209">
        <v>20780</v>
      </c>
      <c r="G136" s="209">
        <v>25100</v>
      </c>
      <c r="H136" s="209">
        <v>29420</v>
      </c>
      <c r="I136" s="209">
        <v>33740</v>
      </c>
      <c r="J136" s="209">
        <v>38060</v>
      </c>
      <c r="K136" s="209">
        <v>42380</v>
      </c>
      <c r="M136" t="s">
        <v>288</v>
      </c>
      <c r="O136" t="s">
        <v>667</v>
      </c>
      <c r="P136" s="262">
        <v>306</v>
      </c>
      <c r="Q136" s="262">
        <v>357</v>
      </c>
      <c r="R136" s="262">
        <v>519</v>
      </c>
      <c r="S136" s="262">
        <v>681</v>
      </c>
      <c r="T136" s="262">
        <v>843</v>
      </c>
      <c r="U136" s="262">
        <v>1005</v>
      </c>
      <c r="V136">
        <v>265</v>
      </c>
    </row>
    <row r="137" spans="1:22">
      <c r="A137" t="s">
        <v>188</v>
      </c>
      <c r="B137">
        <v>267</v>
      </c>
      <c r="C137" t="s">
        <v>668</v>
      </c>
      <c r="D137" s="209">
        <v>12140</v>
      </c>
      <c r="E137" s="209">
        <v>16460</v>
      </c>
      <c r="F137" s="209">
        <v>20780</v>
      </c>
      <c r="G137" s="209">
        <v>25100</v>
      </c>
      <c r="H137" s="209">
        <v>29420</v>
      </c>
      <c r="I137" s="209">
        <v>33740</v>
      </c>
      <c r="J137" s="209">
        <v>38060</v>
      </c>
      <c r="K137" s="209">
        <v>42380</v>
      </c>
      <c r="M137" t="s">
        <v>288</v>
      </c>
      <c r="O137" t="s">
        <v>670</v>
      </c>
      <c r="P137" s="262">
        <v>303</v>
      </c>
      <c r="Q137" s="262">
        <v>357</v>
      </c>
      <c r="R137" s="262">
        <v>519</v>
      </c>
      <c r="S137" s="262">
        <v>681</v>
      </c>
      <c r="T137" s="262">
        <v>843</v>
      </c>
      <c r="U137" s="262">
        <v>1005</v>
      </c>
      <c r="V137">
        <v>267</v>
      </c>
    </row>
    <row r="138" spans="1:22">
      <c r="A138" t="s">
        <v>189</v>
      </c>
      <c r="B138">
        <v>269</v>
      </c>
      <c r="C138" t="s">
        <v>671</v>
      </c>
      <c r="D138" s="209">
        <v>15700</v>
      </c>
      <c r="E138" s="209">
        <v>17950</v>
      </c>
      <c r="F138" s="209">
        <v>20780</v>
      </c>
      <c r="G138" s="209">
        <v>25100</v>
      </c>
      <c r="H138" s="209">
        <v>29420</v>
      </c>
      <c r="I138" s="209">
        <v>33740</v>
      </c>
      <c r="J138" s="209">
        <v>38060</v>
      </c>
      <c r="K138" s="209">
        <v>42380</v>
      </c>
      <c r="M138" t="s">
        <v>288</v>
      </c>
      <c r="O138" t="s">
        <v>673</v>
      </c>
      <c r="P138" s="262">
        <v>392</v>
      </c>
      <c r="Q138" s="262">
        <v>420</v>
      </c>
      <c r="R138" s="262">
        <v>519</v>
      </c>
      <c r="S138" s="262">
        <v>681</v>
      </c>
      <c r="T138" s="262">
        <v>843</v>
      </c>
      <c r="U138" s="262">
        <v>1005</v>
      </c>
      <c r="V138">
        <v>269</v>
      </c>
    </row>
    <row r="139" spans="1:22">
      <c r="A139" t="s">
        <v>190</v>
      </c>
      <c r="B139">
        <v>271</v>
      </c>
      <c r="C139" t="s">
        <v>674</v>
      </c>
      <c r="D139" s="209">
        <v>12140</v>
      </c>
      <c r="E139" s="209">
        <v>16460</v>
      </c>
      <c r="F139" s="209">
        <v>20780</v>
      </c>
      <c r="G139" s="209">
        <v>25100</v>
      </c>
      <c r="H139" s="209">
        <v>29420</v>
      </c>
      <c r="I139" s="209">
        <v>33740</v>
      </c>
      <c r="J139" s="209">
        <v>38060</v>
      </c>
      <c r="K139" s="209">
        <v>42380</v>
      </c>
      <c r="M139" t="s">
        <v>288</v>
      </c>
      <c r="O139" t="s">
        <v>676</v>
      </c>
      <c r="P139" s="262">
        <v>303</v>
      </c>
      <c r="Q139" s="262">
        <v>357</v>
      </c>
      <c r="R139" s="262">
        <v>519</v>
      </c>
      <c r="S139" s="262">
        <v>681</v>
      </c>
      <c r="T139" s="262">
        <v>843</v>
      </c>
      <c r="U139" s="262">
        <v>1005</v>
      </c>
      <c r="V139">
        <v>271</v>
      </c>
    </row>
    <row r="140" spans="1:22">
      <c r="A140" t="s">
        <v>192</v>
      </c>
      <c r="B140">
        <v>273</v>
      </c>
      <c r="C140" t="s">
        <v>677</v>
      </c>
      <c r="D140" s="209">
        <v>12140</v>
      </c>
      <c r="E140" s="209">
        <v>16460</v>
      </c>
      <c r="F140" s="209">
        <v>20780</v>
      </c>
      <c r="G140" s="209">
        <v>25100</v>
      </c>
      <c r="H140" s="209">
        <v>29420</v>
      </c>
      <c r="I140" s="209">
        <v>33740</v>
      </c>
      <c r="J140" s="209">
        <v>38060</v>
      </c>
      <c r="K140" s="209">
        <v>42380</v>
      </c>
      <c r="M140" t="s">
        <v>288</v>
      </c>
      <c r="O140" t="s">
        <v>679</v>
      </c>
      <c r="P140" s="262">
        <v>303</v>
      </c>
      <c r="Q140" s="262">
        <v>357</v>
      </c>
      <c r="R140" s="262">
        <v>519</v>
      </c>
      <c r="S140" s="262">
        <v>681</v>
      </c>
      <c r="T140" s="262">
        <v>843</v>
      </c>
      <c r="U140" s="262">
        <v>1005</v>
      </c>
      <c r="V140">
        <v>273</v>
      </c>
    </row>
    <row r="141" spans="1:22">
      <c r="A141" t="s">
        <v>193</v>
      </c>
      <c r="B141">
        <v>275</v>
      </c>
      <c r="C141" t="s">
        <v>680</v>
      </c>
      <c r="D141" s="209">
        <v>12140</v>
      </c>
      <c r="E141" s="209">
        <v>16460</v>
      </c>
      <c r="F141" s="209">
        <v>20780</v>
      </c>
      <c r="G141" s="209">
        <v>25100</v>
      </c>
      <c r="H141" s="209">
        <v>29420</v>
      </c>
      <c r="I141" s="209">
        <v>33740</v>
      </c>
      <c r="J141" s="209">
        <v>38060</v>
      </c>
      <c r="K141" s="209">
        <v>42380</v>
      </c>
      <c r="M141" t="s">
        <v>288</v>
      </c>
      <c r="O141" t="s">
        <v>682</v>
      </c>
      <c r="P141" s="262">
        <v>303</v>
      </c>
      <c r="Q141" s="262">
        <v>357</v>
      </c>
      <c r="R141" s="262">
        <v>519</v>
      </c>
      <c r="S141" s="262">
        <v>681</v>
      </c>
      <c r="T141" s="262">
        <v>843</v>
      </c>
      <c r="U141" s="262">
        <v>1005</v>
      </c>
      <c r="V141">
        <v>275</v>
      </c>
    </row>
    <row r="142" spans="1:22">
      <c r="A142" t="s">
        <v>196</v>
      </c>
      <c r="B142">
        <v>277</v>
      </c>
      <c r="C142" t="s">
        <v>683</v>
      </c>
      <c r="D142" s="209">
        <v>12140</v>
      </c>
      <c r="E142" s="209">
        <v>16460</v>
      </c>
      <c r="F142" s="209">
        <v>20780</v>
      </c>
      <c r="G142" s="209">
        <v>25100</v>
      </c>
      <c r="H142" s="209">
        <v>29420</v>
      </c>
      <c r="I142" s="209">
        <v>33740</v>
      </c>
      <c r="J142" s="209">
        <v>38060</v>
      </c>
      <c r="K142" s="209">
        <v>42380</v>
      </c>
      <c r="M142" t="s">
        <v>288</v>
      </c>
      <c r="O142" t="s">
        <v>685</v>
      </c>
      <c r="P142" s="262">
        <v>303</v>
      </c>
      <c r="Q142" s="262">
        <v>357</v>
      </c>
      <c r="R142" s="262">
        <v>519</v>
      </c>
      <c r="S142" s="262">
        <v>681</v>
      </c>
      <c r="T142" s="262">
        <v>843</v>
      </c>
      <c r="U142" s="262">
        <v>1005</v>
      </c>
      <c r="V142">
        <v>277</v>
      </c>
    </row>
    <row r="143" spans="1:22">
      <c r="A143" t="s">
        <v>197</v>
      </c>
      <c r="B143">
        <v>279</v>
      </c>
      <c r="C143" t="s">
        <v>686</v>
      </c>
      <c r="D143" s="209">
        <v>12140</v>
      </c>
      <c r="E143" s="209">
        <v>16460</v>
      </c>
      <c r="F143" s="209">
        <v>20780</v>
      </c>
      <c r="G143" s="209">
        <v>25100</v>
      </c>
      <c r="H143" s="209">
        <v>29420</v>
      </c>
      <c r="I143" s="209">
        <v>33740</v>
      </c>
      <c r="J143" s="209">
        <v>38060</v>
      </c>
      <c r="K143" s="209">
        <v>42380</v>
      </c>
      <c r="M143" t="s">
        <v>288</v>
      </c>
      <c r="O143" t="s">
        <v>688</v>
      </c>
      <c r="P143" s="262">
        <v>303</v>
      </c>
      <c r="Q143" s="262">
        <v>357</v>
      </c>
      <c r="R143" s="262">
        <v>519</v>
      </c>
      <c r="S143" s="262">
        <v>681</v>
      </c>
      <c r="T143" s="262">
        <v>843</v>
      </c>
      <c r="U143" s="262">
        <v>1005</v>
      </c>
      <c r="V143">
        <v>279</v>
      </c>
    </row>
    <row r="144" spans="1:22">
      <c r="A144" t="s">
        <v>198</v>
      </c>
      <c r="B144">
        <v>281</v>
      </c>
      <c r="C144" t="s">
        <v>689</v>
      </c>
      <c r="D144" s="209">
        <v>12950</v>
      </c>
      <c r="E144" s="209">
        <v>16460</v>
      </c>
      <c r="F144" s="209">
        <v>20780</v>
      </c>
      <c r="G144" s="209">
        <v>25100</v>
      </c>
      <c r="H144" s="209">
        <v>29420</v>
      </c>
      <c r="I144" s="209">
        <v>33740</v>
      </c>
      <c r="J144" s="209">
        <v>38060</v>
      </c>
      <c r="K144" s="209">
        <v>42380</v>
      </c>
      <c r="M144" t="s">
        <v>288</v>
      </c>
      <c r="O144" t="s">
        <v>691</v>
      </c>
      <c r="P144" s="262">
        <v>323</v>
      </c>
      <c r="Q144" s="262">
        <v>357</v>
      </c>
      <c r="R144" s="262">
        <v>519</v>
      </c>
      <c r="S144" s="262">
        <v>681</v>
      </c>
      <c r="T144" s="262">
        <v>843</v>
      </c>
      <c r="U144" s="262">
        <v>1005</v>
      </c>
      <c r="V144">
        <v>281</v>
      </c>
    </row>
    <row r="145" spans="1:22">
      <c r="A145" t="s">
        <v>194</v>
      </c>
      <c r="B145">
        <v>283</v>
      </c>
      <c r="C145" t="s">
        <v>692</v>
      </c>
      <c r="D145" s="209">
        <v>12140</v>
      </c>
      <c r="E145" s="209">
        <v>16460</v>
      </c>
      <c r="F145" s="209">
        <v>20780</v>
      </c>
      <c r="G145" s="209">
        <v>25100</v>
      </c>
      <c r="H145" s="209">
        <v>29420</v>
      </c>
      <c r="I145" s="209">
        <v>33740</v>
      </c>
      <c r="J145" s="209">
        <v>38060</v>
      </c>
      <c r="K145" s="209">
        <v>42380</v>
      </c>
      <c r="M145" t="s">
        <v>288</v>
      </c>
      <c r="O145" t="s">
        <v>694</v>
      </c>
      <c r="P145" s="262">
        <v>303</v>
      </c>
      <c r="Q145" s="262">
        <v>357</v>
      </c>
      <c r="R145" s="262">
        <v>519</v>
      </c>
      <c r="S145" s="262">
        <v>681</v>
      </c>
      <c r="T145" s="262">
        <v>843</v>
      </c>
      <c r="U145" s="262">
        <v>1005</v>
      </c>
      <c r="V145">
        <v>283</v>
      </c>
    </row>
    <row r="146" spans="1:22">
      <c r="A146" t="s">
        <v>199</v>
      </c>
      <c r="B146">
        <v>285</v>
      </c>
      <c r="C146" t="s">
        <v>695</v>
      </c>
      <c r="D146" s="209">
        <v>12600</v>
      </c>
      <c r="E146" s="209">
        <v>16460</v>
      </c>
      <c r="F146" s="209">
        <v>20780</v>
      </c>
      <c r="G146" s="209">
        <v>25100</v>
      </c>
      <c r="H146" s="209">
        <v>29420</v>
      </c>
      <c r="I146" s="209">
        <v>33740</v>
      </c>
      <c r="J146" s="209">
        <v>38060</v>
      </c>
      <c r="K146" s="209">
        <v>42380</v>
      </c>
      <c r="M146" t="s">
        <v>288</v>
      </c>
      <c r="O146" t="s">
        <v>697</v>
      </c>
      <c r="P146" s="262">
        <v>315</v>
      </c>
      <c r="Q146" s="262">
        <v>357</v>
      </c>
      <c r="R146" s="262">
        <v>519</v>
      </c>
      <c r="S146" s="262">
        <v>681</v>
      </c>
      <c r="T146" s="262">
        <v>843</v>
      </c>
      <c r="U146" s="262">
        <v>1005</v>
      </c>
      <c r="V146">
        <v>285</v>
      </c>
    </row>
    <row r="147" spans="1:22">
      <c r="A147" t="s">
        <v>200</v>
      </c>
      <c r="B147">
        <v>287</v>
      </c>
      <c r="C147" t="s">
        <v>698</v>
      </c>
      <c r="D147" s="209">
        <v>14050</v>
      </c>
      <c r="E147" s="209">
        <v>16460</v>
      </c>
      <c r="F147" s="209">
        <v>20780</v>
      </c>
      <c r="G147" s="209">
        <v>25100</v>
      </c>
      <c r="H147" s="209">
        <v>29420</v>
      </c>
      <c r="I147" s="209">
        <v>33740</v>
      </c>
      <c r="J147" s="209">
        <v>38060</v>
      </c>
      <c r="K147" s="209">
        <v>42380</v>
      </c>
      <c r="M147" t="s">
        <v>288</v>
      </c>
      <c r="O147" t="s">
        <v>700</v>
      </c>
      <c r="P147" s="262">
        <v>351</v>
      </c>
      <c r="Q147" s="262">
        <v>376</v>
      </c>
      <c r="R147" s="262">
        <v>519</v>
      </c>
      <c r="S147" s="262">
        <v>681</v>
      </c>
      <c r="T147" s="262">
        <v>843</v>
      </c>
      <c r="U147" s="262">
        <v>1005</v>
      </c>
      <c r="V147">
        <v>287</v>
      </c>
    </row>
    <row r="148" spans="1:22">
      <c r="A148" t="s">
        <v>201</v>
      </c>
      <c r="B148">
        <v>289</v>
      </c>
      <c r="C148" t="s">
        <v>701</v>
      </c>
      <c r="D148" s="209">
        <v>13300</v>
      </c>
      <c r="E148" s="209">
        <v>16460</v>
      </c>
      <c r="F148" s="209">
        <v>20780</v>
      </c>
      <c r="G148" s="209">
        <v>25100</v>
      </c>
      <c r="H148" s="209">
        <v>29420</v>
      </c>
      <c r="I148" s="209">
        <v>33740</v>
      </c>
      <c r="J148" s="209">
        <v>38060</v>
      </c>
      <c r="K148" s="209">
        <v>42380</v>
      </c>
      <c r="M148" t="s">
        <v>288</v>
      </c>
      <c r="O148" t="s">
        <v>703</v>
      </c>
      <c r="P148" s="262">
        <v>332</v>
      </c>
      <c r="Q148" s="262">
        <v>357</v>
      </c>
      <c r="R148" s="262">
        <v>519</v>
      </c>
      <c r="S148" s="262">
        <v>681</v>
      </c>
      <c r="T148" s="262">
        <v>843</v>
      </c>
      <c r="U148" s="262">
        <v>1005</v>
      </c>
      <c r="V148">
        <v>289</v>
      </c>
    </row>
    <row r="149" spans="1:22">
      <c r="A149" t="s">
        <v>56</v>
      </c>
      <c r="B149">
        <v>291</v>
      </c>
      <c r="C149" t="s">
        <v>2348</v>
      </c>
      <c r="D149" s="209">
        <v>15750</v>
      </c>
      <c r="E149" s="209">
        <v>18000</v>
      </c>
      <c r="F149" s="209">
        <v>20780</v>
      </c>
      <c r="G149" s="209">
        <v>25100</v>
      </c>
      <c r="H149" s="209">
        <v>29420</v>
      </c>
      <c r="I149" s="209">
        <v>33740</v>
      </c>
      <c r="J149" s="209">
        <v>38060</v>
      </c>
      <c r="K149" s="209">
        <v>42380</v>
      </c>
      <c r="M149" t="s">
        <v>288</v>
      </c>
      <c r="O149" t="s">
        <v>705</v>
      </c>
      <c r="P149" s="262">
        <v>393</v>
      </c>
      <c r="Q149" s="262">
        <v>421</v>
      </c>
      <c r="R149" s="262">
        <v>519</v>
      </c>
      <c r="S149" s="262">
        <v>681</v>
      </c>
      <c r="T149" s="262">
        <v>843</v>
      </c>
      <c r="U149" s="262">
        <v>1005</v>
      </c>
      <c r="V149">
        <v>291</v>
      </c>
    </row>
    <row r="150" spans="1:22">
      <c r="A150" t="s">
        <v>202</v>
      </c>
      <c r="B150">
        <v>293</v>
      </c>
      <c r="C150" t="s">
        <v>706</v>
      </c>
      <c r="D150" s="209">
        <v>12140</v>
      </c>
      <c r="E150" s="209">
        <v>16460</v>
      </c>
      <c r="F150" s="209">
        <v>20780</v>
      </c>
      <c r="G150" s="209">
        <v>25100</v>
      </c>
      <c r="H150" s="209">
        <v>29420</v>
      </c>
      <c r="I150" s="209">
        <v>33740</v>
      </c>
      <c r="J150" s="209">
        <v>38060</v>
      </c>
      <c r="K150" s="209">
        <v>42380</v>
      </c>
      <c r="M150" t="s">
        <v>288</v>
      </c>
      <c r="O150" t="s">
        <v>708</v>
      </c>
      <c r="P150" s="262">
        <v>303</v>
      </c>
      <c r="Q150" s="262">
        <v>357</v>
      </c>
      <c r="R150" s="262">
        <v>519</v>
      </c>
      <c r="S150" s="262">
        <v>681</v>
      </c>
      <c r="T150" s="262">
        <v>843</v>
      </c>
      <c r="U150" s="262">
        <v>1005</v>
      </c>
      <c r="V150">
        <v>293</v>
      </c>
    </row>
    <row r="151" spans="1:22">
      <c r="A151" t="s">
        <v>203</v>
      </c>
      <c r="B151">
        <v>295</v>
      </c>
      <c r="C151" t="s">
        <v>709</v>
      </c>
      <c r="D151" s="209">
        <v>16700</v>
      </c>
      <c r="E151" s="209">
        <v>19050</v>
      </c>
      <c r="F151" s="209">
        <v>21450</v>
      </c>
      <c r="G151" s="209">
        <v>25100</v>
      </c>
      <c r="H151" s="209">
        <v>29420</v>
      </c>
      <c r="I151" s="209">
        <v>33740</v>
      </c>
      <c r="J151" s="209">
        <v>38060</v>
      </c>
      <c r="K151" s="209">
        <v>42380</v>
      </c>
      <c r="M151" t="s">
        <v>288</v>
      </c>
      <c r="O151" t="s">
        <v>711</v>
      </c>
      <c r="P151" s="262">
        <v>417</v>
      </c>
      <c r="Q151" s="262">
        <v>446</v>
      </c>
      <c r="R151" s="262">
        <v>536</v>
      </c>
      <c r="S151" s="262">
        <v>681</v>
      </c>
      <c r="T151" s="262">
        <v>843</v>
      </c>
      <c r="U151" s="262">
        <v>1005</v>
      </c>
      <c r="V151">
        <v>295</v>
      </c>
    </row>
    <row r="152" spans="1:22">
      <c r="A152" t="s">
        <v>204</v>
      </c>
      <c r="B152">
        <v>297</v>
      </c>
      <c r="C152" t="s">
        <v>712</v>
      </c>
      <c r="D152" s="209">
        <v>12140</v>
      </c>
      <c r="E152" s="209">
        <v>16460</v>
      </c>
      <c r="F152" s="209">
        <v>20780</v>
      </c>
      <c r="G152" s="209">
        <v>25100</v>
      </c>
      <c r="H152" s="209">
        <v>29420</v>
      </c>
      <c r="I152" s="209">
        <v>33740</v>
      </c>
      <c r="J152" s="209">
        <v>38060</v>
      </c>
      <c r="K152" s="209">
        <v>42380</v>
      </c>
      <c r="M152" t="s">
        <v>288</v>
      </c>
      <c r="O152" t="s">
        <v>714</v>
      </c>
      <c r="P152" s="262">
        <v>303</v>
      </c>
      <c r="Q152" s="262">
        <v>357</v>
      </c>
      <c r="R152" s="262">
        <v>519</v>
      </c>
      <c r="S152" s="262">
        <v>681</v>
      </c>
      <c r="T152" s="262">
        <v>843</v>
      </c>
      <c r="U152" s="262">
        <v>1005</v>
      </c>
      <c r="V152">
        <v>297</v>
      </c>
    </row>
    <row r="153" spans="1:22">
      <c r="A153" t="s">
        <v>205</v>
      </c>
      <c r="B153">
        <v>299</v>
      </c>
      <c r="C153" t="s">
        <v>715</v>
      </c>
      <c r="D153" s="209">
        <v>13550</v>
      </c>
      <c r="E153" s="209">
        <v>16460</v>
      </c>
      <c r="F153" s="209">
        <v>20780</v>
      </c>
      <c r="G153" s="209">
        <v>25100</v>
      </c>
      <c r="H153" s="209">
        <v>29420</v>
      </c>
      <c r="I153" s="209">
        <v>33740</v>
      </c>
      <c r="J153" s="209">
        <v>38060</v>
      </c>
      <c r="K153" s="209">
        <v>42380</v>
      </c>
      <c r="M153" t="s">
        <v>288</v>
      </c>
      <c r="O153" t="s">
        <v>717</v>
      </c>
      <c r="P153" s="262">
        <v>338</v>
      </c>
      <c r="Q153" s="262">
        <v>362</v>
      </c>
      <c r="R153" s="262">
        <v>519</v>
      </c>
      <c r="S153" s="262">
        <v>681</v>
      </c>
      <c r="T153" s="262">
        <v>843</v>
      </c>
      <c r="U153" s="262">
        <v>1005</v>
      </c>
      <c r="V153">
        <v>299</v>
      </c>
    </row>
    <row r="154" spans="1:22">
      <c r="A154" t="s">
        <v>206</v>
      </c>
      <c r="B154">
        <v>301</v>
      </c>
      <c r="C154" t="s">
        <v>718</v>
      </c>
      <c r="D154" s="209">
        <v>16500</v>
      </c>
      <c r="E154" s="209">
        <v>18850</v>
      </c>
      <c r="F154" s="209">
        <v>21200</v>
      </c>
      <c r="G154" s="209">
        <v>25100</v>
      </c>
      <c r="H154" s="209">
        <v>29420</v>
      </c>
      <c r="I154" s="209">
        <v>33740</v>
      </c>
      <c r="J154" s="209">
        <v>38060</v>
      </c>
      <c r="K154" s="209">
        <v>42380</v>
      </c>
      <c r="M154" t="s">
        <v>288</v>
      </c>
      <c r="O154" t="s">
        <v>720</v>
      </c>
      <c r="P154" s="262">
        <v>412</v>
      </c>
      <c r="Q154" s="262">
        <v>441</v>
      </c>
      <c r="R154" s="262">
        <v>530</v>
      </c>
      <c r="S154" s="262">
        <v>681</v>
      </c>
      <c r="T154" s="262">
        <v>843</v>
      </c>
      <c r="U154" s="262">
        <v>1005</v>
      </c>
      <c r="V154">
        <v>301</v>
      </c>
    </row>
    <row r="155" spans="1:22">
      <c r="A155" t="s">
        <v>68</v>
      </c>
      <c r="B155">
        <v>303</v>
      </c>
      <c r="C155" t="s">
        <v>2349</v>
      </c>
      <c r="D155" s="209">
        <v>13300</v>
      </c>
      <c r="E155" s="209">
        <v>16460</v>
      </c>
      <c r="F155" s="209">
        <v>20780</v>
      </c>
      <c r="G155" s="209">
        <v>25100</v>
      </c>
      <c r="H155" s="209">
        <v>29420</v>
      </c>
      <c r="I155" s="209">
        <v>33740</v>
      </c>
      <c r="J155" s="209">
        <v>38060</v>
      </c>
      <c r="K155" s="209">
        <v>42380</v>
      </c>
      <c r="M155" t="s">
        <v>288</v>
      </c>
      <c r="O155" t="s">
        <v>722</v>
      </c>
      <c r="P155" s="262">
        <v>332</v>
      </c>
      <c r="Q155" s="262">
        <v>357</v>
      </c>
      <c r="R155" s="262">
        <v>519</v>
      </c>
      <c r="S155" s="262">
        <v>681</v>
      </c>
      <c r="T155" s="262">
        <v>843</v>
      </c>
      <c r="U155" s="262">
        <v>1005</v>
      </c>
      <c r="V155">
        <v>303</v>
      </c>
    </row>
    <row r="156" spans="1:22">
      <c r="A156" t="s">
        <v>207</v>
      </c>
      <c r="B156">
        <v>305</v>
      </c>
      <c r="C156" t="s">
        <v>2357</v>
      </c>
      <c r="D156" s="209">
        <v>12140</v>
      </c>
      <c r="E156" s="209">
        <v>16460</v>
      </c>
      <c r="F156" s="209">
        <v>20780</v>
      </c>
      <c r="G156" s="209">
        <v>25100</v>
      </c>
      <c r="H156" s="209">
        <v>29420</v>
      </c>
      <c r="I156" s="209">
        <v>33740</v>
      </c>
      <c r="J156" s="209">
        <v>38060</v>
      </c>
      <c r="K156" s="209">
        <v>42380</v>
      </c>
      <c r="M156" t="s">
        <v>288</v>
      </c>
      <c r="O156" t="s">
        <v>725</v>
      </c>
      <c r="P156" s="262">
        <v>303</v>
      </c>
      <c r="Q156" s="262">
        <v>357</v>
      </c>
      <c r="R156" s="262">
        <v>519</v>
      </c>
      <c r="S156" s="262">
        <v>681</v>
      </c>
      <c r="T156" s="262">
        <v>843</v>
      </c>
      <c r="U156" s="262">
        <v>1005</v>
      </c>
      <c r="V156">
        <v>305</v>
      </c>
    </row>
    <row r="157" spans="1:22">
      <c r="A157" t="s">
        <v>214</v>
      </c>
      <c r="B157">
        <v>307</v>
      </c>
      <c r="C157" t="s">
        <v>726</v>
      </c>
      <c r="D157" s="209">
        <v>12140</v>
      </c>
      <c r="E157" s="209">
        <v>16460</v>
      </c>
      <c r="F157" s="209">
        <v>20780</v>
      </c>
      <c r="G157" s="209">
        <v>25100</v>
      </c>
      <c r="H157" s="209">
        <v>29420</v>
      </c>
      <c r="I157" s="209">
        <v>33740</v>
      </c>
      <c r="J157" s="209">
        <v>38060</v>
      </c>
      <c r="K157" s="209">
        <v>42380</v>
      </c>
      <c r="M157" t="s">
        <v>288</v>
      </c>
      <c r="O157" t="s">
        <v>728</v>
      </c>
      <c r="P157" s="262">
        <v>303</v>
      </c>
      <c r="Q157" s="262">
        <v>357</v>
      </c>
      <c r="R157" s="262">
        <v>519</v>
      </c>
      <c r="S157" s="262">
        <v>681</v>
      </c>
      <c r="T157" s="262">
        <v>843</v>
      </c>
      <c r="U157" s="262">
        <v>1005</v>
      </c>
      <c r="V157">
        <v>307</v>
      </c>
    </row>
    <row r="158" spans="1:22">
      <c r="A158" t="s">
        <v>90</v>
      </c>
      <c r="B158">
        <v>309</v>
      </c>
      <c r="C158" t="s">
        <v>2358</v>
      </c>
      <c r="D158" s="209">
        <v>12600</v>
      </c>
      <c r="E158" s="209">
        <v>16460</v>
      </c>
      <c r="F158" s="209">
        <v>20780</v>
      </c>
      <c r="G158" s="209">
        <v>25100</v>
      </c>
      <c r="H158" s="209">
        <v>29420</v>
      </c>
      <c r="I158" s="209">
        <v>33740</v>
      </c>
      <c r="J158" s="209">
        <v>38060</v>
      </c>
      <c r="K158" s="209">
        <v>42380</v>
      </c>
      <c r="M158" t="s">
        <v>288</v>
      </c>
      <c r="O158" t="s">
        <v>731</v>
      </c>
      <c r="P158" s="262">
        <v>315</v>
      </c>
      <c r="Q158" s="262">
        <v>357</v>
      </c>
      <c r="R158" s="262">
        <v>519</v>
      </c>
      <c r="S158" s="262">
        <v>681</v>
      </c>
      <c r="T158" s="262">
        <v>843</v>
      </c>
      <c r="U158" s="262">
        <v>1005</v>
      </c>
      <c r="V158">
        <v>309</v>
      </c>
    </row>
    <row r="159" spans="1:22">
      <c r="A159" t="s">
        <v>215</v>
      </c>
      <c r="B159">
        <v>311</v>
      </c>
      <c r="C159" t="s">
        <v>732</v>
      </c>
      <c r="D159" s="209">
        <v>12750</v>
      </c>
      <c r="E159" s="209">
        <v>16460</v>
      </c>
      <c r="F159" s="209">
        <v>20780</v>
      </c>
      <c r="G159" s="209">
        <v>25100</v>
      </c>
      <c r="H159" s="209">
        <v>29420</v>
      </c>
      <c r="I159" s="209">
        <v>33740</v>
      </c>
      <c r="J159" s="209">
        <v>38060</v>
      </c>
      <c r="K159" s="209">
        <v>42380</v>
      </c>
      <c r="M159" t="s">
        <v>288</v>
      </c>
      <c r="O159" t="s">
        <v>734</v>
      </c>
      <c r="P159" s="262">
        <v>318</v>
      </c>
      <c r="Q159" s="262">
        <v>357</v>
      </c>
      <c r="R159" s="262">
        <v>519</v>
      </c>
      <c r="S159" s="262">
        <v>681</v>
      </c>
      <c r="T159" s="262">
        <v>843</v>
      </c>
      <c r="U159" s="262">
        <v>1005</v>
      </c>
      <c r="V159">
        <v>311</v>
      </c>
    </row>
    <row r="160" spans="1:22">
      <c r="A160" t="s">
        <v>208</v>
      </c>
      <c r="B160">
        <v>313</v>
      </c>
      <c r="C160" t="s">
        <v>735</v>
      </c>
      <c r="D160" s="209">
        <v>12140</v>
      </c>
      <c r="E160" s="209">
        <v>16460</v>
      </c>
      <c r="F160" s="209">
        <v>20780</v>
      </c>
      <c r="G160" s="209">
        <v>25100</v>
      </c>
      <c r="H160" s="209">
        <v>29420</v>
      </c>
      <c r="I160" s="209">
        <v>33740</v>
      </c>
      <c r="J160" s="209">
        <v>38060</v>
      </c>
      <c r="K160" s="209">
        <v>42380</v>
      </c>
      <c r="M160" t="s">
        <v>288</v>
      </c>
      <c r="O160" t="s">
        <v>737</v>
      </c>
      <c r="P160" s="262">
        <v>303</v>
      </c>
      <c r="Q160" s="262">
        <v>357</v>
      </c>
      <c r="R160" s="262">
        <v>519</v>
      </c>
      <c r="S160" s="262">
        <v>681</v>
      </c>
      <c r="T160" s="262">
        <v>843</v>
      </c>
      <c r="U160" s="262">
        <v>1005</v>
      </c>
      <c r="V160">
        <v>313</v>
      </c>
    </row>
    <row r="161" spans="1:22">
      <c r="A161" t="s">
        <v>209</v>
      </c>
      <c r="B161">
        <v>315</v>
      </c>
      <c r="C161" t="s">
        <v>738</v>
      </c>
      <c r="D161" s="209">
        <v>12140</v>
      </c>
      <c r="E161" s="209">
        <v>16460</v>
      </c>
      <c r="F161" s="209">
        <v>20780</v>
      </c>
      <c r="G161" s="209">
        <v>25100</v>
      </c>
      <c r="H161" s="209">
        <v>29420</v>
      </c>
      <c r="I161" s="209">
        <v>33740</v>
      </c>
      <c r="J161" s="209">
        <v>38060</v>
      </c>
      <c r="K161" s="209">
        <v>42380</v>
      </c>
      <c r="M161" t="s">
        <v>288</v>
      </c>
      <c r="O161" t="s">
        <v>740</v>
      </c>
      <c r="P161" s="262">
        <v>303</v>
      </c>
      <c r="Q161" s="262">
        <v>357</v>
      </c>
      <c r="R161" s="262">
        <v>519</v>
      </c>
      <c r="S161" s="262">
        <v>681</v>
      </c>
      <c r="T161" s="262">
        <v>843</v>
      </c>
      <c r="U161" s="262">
        <v>1005</v>
      </c>
      <c r="V161">
        <v>315</v>
      </c>
    </row>
    <row r="162" spans="1:22">
      <c r="A162" t="s">
        <v>210</v>
      </c>
      <c r="B162">
        <v>317</v>
      </c>
      <c r="C162" t="s">
        <v>2359</v>
      </c>
      <c r="D162" s="209">
        <v>13200</v>
      </c>
      <c r="E162" s="209">
        <v>16460</v>
      </c>
      <c r="F162" s="209">
        <v>20780</v>
      </c>
      <c r="G162" s="209">
        <v>25100</v>
      </c>
      <c r="H162" s="209">
        <v>29420</v>
      </c>
      <c r="I162" s="209">
        <v>33740</v>
      </c>
      <c r="J162" s="209">
        <v>38060</v>
      </c>
      <c r="K162" s="209">
        <v>42380</v>
      </c>
      <c r="M162" t="s">
        <v>288</v>
      </c>
      <c r="O162" t="s">
        <v>743</v>
      </c>
      <c r="P162" s="262">
        <v>330</v>
      </c>
      <c r="Q162" s="262">
        <v>357</v>
      </c>
      <c r="R162" s="262">
        <v>519</v>
      </c>
      <c r="S162" s="262">
        <v>681</v>
      </c>
      <c r="T162" s="262">
        <v>843</v>
      </c>
      <c r="U162" s="262">
        <v>1005</v>
      </c>
      <c r="V162">
        <v>317</v>
      </c>
    </row>
    <row r="163" spans="1:22">
      <c r="A163" t="s">
        <v>211</v>
      </c>
      <c r="B163">
        <v>319</v>
      </c>
      <c r="C163" t="s">
        <v>744</v>
      </c>
      <c r="D163" s="209">
        <v>12600</v>
      </c>
      <c r="E163" s="209">
        <v>16460</v>
      </c>
      <c r="F163" s="209">
        <v>20780</v>
      </c>
      <c r="G163" s="209">
        <v>25100</v>
      </c>
      <c r="H163" s="209">
        <v>29420</v>
      </c>
      <c r="I163" s="209">
        <v>33740</v>
      </c>
      <c r="J163" s="209">
        <v>38060</v>
      </c>
      <c r="K163" s="209">
        <v>42380</v>
      </c>
      <c r="M163" t="s">
        <v>288</v>
      </c>
      <c r="O163" t="s">
        <v>746</v>
      </c>
      <c r="P163" s="262">
        <v>315</v>
      </c>
      <c r="Q163" s="262">
        <v>357</v>
      </c>
      <c r="R163" s="262">
        <v>519</v>
      </c>
      <c r="S163" s="262">
        <v>681</v>
      </c>
      <c r="T163" s="262">
        <v>843</v>
      </c>
      <c r="U163" s="262">
        <v>1005</v>
      </c>
      <c r="V163">
        <v>319</v>
      </c>
    </row>
    <row r="164" spans="1:22">
      <c r="A164" t="s">
        <v>212</v>
      </c>
      <c r="B164">
        <v>321</v>
      </c>
      <c r="C164" t="s">
        <v>747</v>
      </c>
      <c r="D164" s="209">
        <v>12140</v>
      </c>
      <c r="E164" s="209">
        <v>16460</v>
      </c>
      <c r="F164" s="209">
        <v>20780</v>
      </c>
      <c r="G164" s="209">
        <v>25100</v>
      </c>
      <c r="H164" s="209">
        <v>29420</v>
      </c>
      <c r="I164" s="209">
        <v>33740</v>
      </c>
      <c r="J164" s="209">
        <v>38060</v>
      </c>
      <c r="K164" s="209">
        <v>42380</v>
      </c>
      <c r="M164" t="s">
        <v>288</v>
      </c>
      <c r="O164" t="s">
        <v>749</v>
      </c>
      <c r="P164" s="262">
        <v>303</v>
      </c>
      <c r="Q164" s="262">
        <v>357</v>
      </c>
      <c r="R164" s="262">
        <v>519</v>
      </c>
      <c r="S164" s="262">
        <v>681</v>
      </c>
      <c r="T164" s="262">
        <v>843</v>
      </c>
      <c r="U164" s="262">
        <v>1005</v>
      </c>
      <c r="V164">
        <v>321</v>
      </c>
    </row>
    <row r="165" spans="1:22">
      <c r="A165" t="s">
        <v>213</v>
      </c>
      <c r="B165">
        <v>323</v>
      </c>
      <c r="C165" t="s">
        <v>750</v>
      </c>
      <c r="D165" s="209">
        <v>12140</v>
      </c>
      <c r="E165" s="209">
        <v>16460</v>
      </c>
      <c r="F165" s="209">
        <v>20780</v>
      </c>
      <c r="G165" s="209">
        <v>25100</v>
      </c>
      <c r="H165" s="209">
        <v>29420</v>
      </c>
      <c r="I165" s="209">
        <v>33740</v>
      </c>
      <c r="J165" s="209">
        <v>38060</v>
      </c>
      <c r="K165" s="209">
        <v>42380</v>
      </c>
      <c r="M165" t="s">
        <v>288</v>
      </c>
      <c r="O165" t="s">
        <v>752</v>
      </c>
      <c r="P165" s="262">
        <v>303</v>
      </c>
      <c r="Q165" s="262">
        <v>357</v>
      </c>
      <c r="R165" s="262">
        <v>519</v>
      </c>
      <c r="S165" s="262">
        <v>681</v>
      </c>
      <c r="T165" s="262">
        <v>843</v>
      </c>
      <c r="U165" s="262">
        <v>1005</v>
      </c>
      <c r="V165">
        <v>323</v>
      </c>
    </row>
    <row r="166" spans="1:22">
      <c r="A166" t="s">
        <v>216</v>
      </c>
      <c r="B166">
        <v>325</v>
      </c>
      <c r="C166" t="s">
        <v>753</v>
      </c>
      <c r="D166" s="209">
        <v>14750</v>
      </c>
      <c r="E166" s="209">
        <v>16850</v>
      </c>
      <c r="F166" s="209">
        <v>20780</v>
      </c>
      <c r="G166" s="209">
        <v>25100</v>
      </c>
      <c r="H166" s="209">
        <v>29420</v>
      </c>
      <c r="I166" s="209">
        <v>33740</v>
      </c>
      <c r="J166" s="209">
        <v>38060</v>
      </c>
      <c r="K166" s="209">
        <v>42380</v>
      </c>
      <c r="M166" t="s">
        <v>288</v>
      </c>
      <c r="O166" t="s">
        <v>755</v>
      </c>
      <c r="P166" s="262">
        <v>368</v>
      </c>
      <c r="Q166" s="262">
        <v>395</v>
      </c>
      <c r="R166" s="262">
        <v>519</v>
      </c>
      <c r="S166" s="262">
        <v>681</v>
      </c>
      <c r="T166" s="262">
        <v>843</v>
      </c>
      <c r="U166" s="262">
        <v>1005</v>
      </c>
      <c r="V166">
        <v>325</v>
      </c>
    </row>
    <row r="167" spans="1:22">
      <c r="A167" t="s">
        <v>217</v>
      </c>
      <c r="B167">
        <v>327</v>
      </c>
      <c r="C167" t="s">
        <v>756</v>
      </c>
      <c r="D167" s="209">
        <v>12140</v>
      </c>
      <c r="E167" s="209">
        <v>16460</v>
      </c>
      <c r="F167" s="209">
        <v>20780</v>
      </c>
      <c r="G167" s="209">
        <v>25100</v>
      </c>
      <c r="H167" s="209">
        <v>29420</v>
      </c>
      <c r="I167" s="209">
        <v>33740</v>
      </c>
      <c r="J167" s="209">
        <v>38060</v>
      </c>
      <c r="K167" s="209">
        <v>42380</v>
      </c>
      <c r="M167" t="s">
        <v>288</v>
      </c>
      <c r="O167" t="s">
        <v>758</v>
      </c>
      <c r="P167" s="262">
        <v>303</v>
      </c>
      <c r="Q167" s="262">
        <v>357</v>
      </c>
      <c r="R167" s="262">
        <v>519</v>
      </c>
      <c r="S167" s="262">
        <v>681</v>
      </c>
      <c r="T167" s="262">
        <v>843</v>
      </c>
      <c r="U167" s="262">
        <v>1005</v>
      </c>
      <c r="V167">
        <v>327</v>
      </c>
    </row>
    <row r="168" spans="1:22">
      <c r="A168" t="s">
        <v>71</v>
      </c>
      <c r="B168">
        <v>329</v>
      </c>
      <c r="C168" t="s">
        <v>2360</v>
      </c>
      <c r="D168" s="209">
        <v>19050</v>
      </c>
      <c r="E168" s="209">
        <v>21750</v>
      </c>
      <c r="F168" s="209">
        <v>24450</v>
      </c>
      <c r="G168" s="209">
        <v>27150</v>
      </c>
      <c r="H168" s="209">
        <v>29420</v>
      </c>
      <c r="I168" s="209">
        <v>33740</v>
      </c>
      <c r="J168" s="209">
        <v>38060</v>
      </c>
      <c r="K168" s="209">
        <v>42380</v>
      </c>
      <c r="M168" t="s">
        <v>288</v>
      </c>
      <c r="O168" t="s">
        <v>761</v>
      </c>
      <c r="P168" s="262">
        <v>476</v>
      </c>
      <c r="Q168" s="262">
        <v>510</v>
      </c>
      <c r="R168" s="262">
        <v>611</v>
      </c>
      <c r="S168" s="262">
        <v>706</v>
      </c>
      <c r="T168" s="262">
        <v>843</v>
      </c>
      <c r="U168" s="262">
        <v>1005</v>
      </c>
      <c r="V168">
        <v>329</v>
      </c>
    </row>
    <row r="169" spans="1:22">
      <c r="A169" t="s">
        <v>218</v>
      </c>
      <c r="B169">
        <v>331</v>
      </c>
      <c r="C169" t="s">
        <v>762</v>
      </c>
      <c r="D169" s="209">
        <v>12140</v>
      </c>
      <c r="E169" s="209">
        <v>16460</v>
      </c>
      <c r="F169" s="209">
        <v>20780</v>
      </c>
      <c r="G169" s="209">
        <v>25100</v>
      </c>
      <c r="H169" s="209">
        <v>29420</v>
      </c>
      <c r="I169" s="209">
        <v>33740</v>
      </c>
      <c r="J169" s="209">
        <v>38060</v>
      </c>
      <c r="K169" s="209">
        <v>42380</v>
      </c>
      <c r="M169" t="s">
        <v>288</v>
      </c>
      <c r="O169" t="s">
        <v>764</v>
      </c>
      <c r="P169" s="262">
        <v>303</v>
      </c>
      <c r="Q169" s="262">
        <v>357</v>
      </c>
      <c r="R169" s="262">
        <v>519</v>
      </c>
      <c r="S169" s="262">
        <v>681</v>
      </c>
      <c r="T169" s="262">
        <v>843</v>
      </c>
      <c r="U169" s="262">
        <v>1005</v>
      </c>
      <c r="V169">
        <v>331</v>
      </c>
    </row>
    <row r="170" spans="1:22">
      <c r="A170" t="s">
        <v>219</v>
      </c>
      <c r="B170">
        <v>333</v>
      </c>
      <c r="C170" t="s">
        <v>765</v>
      </c>
      <c r="D170" s="209">
        <v>12140</v>
      </c>
      <c r="E170" s="209">
        <v>16460</v>
      </c>
      <c r="F170" s="209">
        <v>20780</v>
      </c>
      <c r="G170" s="209">
        <v>25100</v>
      </c>
      <c r="H170" s="209">
        <v>29420</v>
      </c>
      <c r="I170" s="209">
        <v>33740</v>
      </c>
      <c r="J170" s="209">
        <v>38060</v>
      </c>
      <c r="K170" s="209">
        <v>42380</v>
      </c>
      <c r="M170" t="s">
        <v>288</v>
      </c>
      <c r="O170" t="s">
        <v>767</v>
      </c>
      <c r="P170" s="262">
        <v>303</v>
      </c>
      <c r="Q170" s="262">
        <v>357</v>
      </c>
      <c r="R170" s="262">
        <v>519</v>
      </c>
      <c r="S170" s="262">
        <v>681</v>
      </c>
      <c r="T170" s="262">
        <v>843</v>
      </c>
      <c r="U170" s="262">
        <v>1005</v>
      </c>
      <c r="V170">
        <v>333</v>
      </c>
    </row>
    <row r="171" spans="1:22">
      <c r="A171" t="s">
        <v>220</v>
      </c>
      <c r="B171">
        <v>335</v>
      </c>
      <c r="C171" t="s">
        <v>768</v>
      </c>
      <c r="D171" s="209">
        <v>13450</v>
      </c>
      <c r="E171" s="209">
        <v>16460</v>
      </c>
      <c r="F171" s="209">
        <v>20780</v>
      </c>
      <c r="G171" s="209">
        <v>25100</v>
      </c>
      <c r="H171" s="209">
        <v>29420</v>
      </c>
      <c r="I171" s="209">
        <v>33740</v>
      </c>
      <c r="J171" s="209">
        <v>38060</v>
      </c>
      <c r="K171" s="209">
        <v>42380</v>
      </c>
      <c r="M171" t="s">
        <v>288</v>
      </c>
      <c r="O171" t="s">
        <v>770</v>
      </c>
      <c r="P171" s="262">
        <v>336</v>
      </c>
      <c r="Q171" s="262">
        <v>360</v>
      </c>
      <c r="R171" s="262">
        <v>519</v>
      </c>
      <c r="S171" s="262">
        <v>681</v>
      </c>
      <c r="T171" s="262">
        <v>843</v>
      </c>
      <c r="U171" s="262">
        <v>1005</v>
      </c>
      <c r="V171">
        <v>335</v>
      </c>
    </row>
    <row r="172" spans="1:22">
      <c r="A172" t="s">
        <v>221</v>
      </c>
      <c r="B172">
        <v>337</v>
      </c>
      <c r="C172" t="s">
        <v>771</v>
      </c>
      <c r="D172" s="209">
        <v>12140</v>
      </c>
      <c r="E172" s="209">
        <v>16460</v>
      </c>
      <c r="F172" s="209">
        <v>20780</v>
      </c>
      <c r="G172" s="209">
        <v>25100</v>
      </c>
      <c r="H172" s="209">
        <v>29420</v>
      </c>
      <c r="I172" s="209">
        <v>33740</v>
      </c>
      <c r="J172" s="209">
        <v>38060</v>
      </c>
      <c r="K172" s="209">
        <v>42380</v>
      </c>
      <c r="M172" t="s">
        <v>288</v>
      </c>
      <c r="O172" t="s">
        <v>773</v>
      </c>
      <c r="P172" s="262">
        <v>303</v>
      </c>
      <c r="Q172" s="262">
        <v>357</v>
      </c>
      <c r="R172" s="262">
        <v>519</v>
      </c>
      <c r="S172" s="262">
        <v>681</v>
      </c>
      <c r="T172" s="262">
        <v>843</v>
      </c>
      <c r="U172" s="262">
        <v>1005</v>
      </c>
      <c r="V172">
        <v>337</v>
      </c>
    </row>
    <row r="173" spans="1:22">
      <c r="A173" t="s">
        <v>57</v>
      </c>
      <c r="B173">
        <v>339</v>
      </c>
      <c r="C173" t="s">
        <v>2348</v>
      </c>
      <c r="D173" s="209">
        <v>15750</v>
      </c>
      <c r="E173" s="209">
        <v>18000</v>
      </c>
      <c r="F173" s="209">
        <v>20780</v>
      </c>
      <c r="G173" s="209">
        <v>25100</v>
      </c>
      <c r="H173" s="209">
        <v>29420</v>
      </c>
      <c r="I173" s="209">
        <v>33740</v>
      </c>
      <c r="J173" s="209">
        <v>38060</v>
      </c>
      <c r="K173" s="209">
        <v>42380</v>
      </c>
      <c r="M173" t="s">
        <v>288</v>
      </c>
      <c r="O173" t="s">
        <v>775</v>
      </c>
      <c r="P173" s="262">
        <v>393</v>
      </c>
      <c r="Q173" s="262">
        <v>421</v>
      </c>
      <c r="R173" s="262">
        <v>519</v>
      </c>
      <c r="S173" s="262">
        <v>681</v>
      </c>
      <c r="T173" s="262">
        <v>843</v>
      </c>
      <c r="U173" s="262">
        <v>1005</v>
      </c>
      <c r="V173">
        <v>339</v>
      </c>
    </row>
    <row r="174" spans="1:22">
      <c r="A174" t="s">
        <v>222</v>
      </c>
      <c r="B174">
        <v>341</v>
      </c>
      <c r="C174" t="s">
        <v>776</v>
      </c>
      <c r="D174" s="209">
        <v>12140</v>
      </c>
      <c r="E174" s="209">
        <v>16460</v>
      </c>
      <c r="F174" s="209">
        <v>20780</v>
      </c>
      <c r="G174" s="209">
        <v>25100</v>
      </c>
      <c r="H174" s="209">
        <v>29420</v>
      </c>
      <c r="I174" s="209">
        <v>33740</v>
      </c>
      <c r="J174" s="209">
        <v>38060</v>
      </c>
      <c r="K174" s="209">
        <v>42380</v>
      </c>
      <c r="M174" t="s">
        <v>288</v>
      </c>
      <c r="O174" t="s">
        <v>778</v>
      </c>
      <c r="P174" s="262">
        <v>303</v>
      </c>
      <c r="Q174" s="262">
        <v>357</v>
      </c>
      <c r="R174" s="262">
        <v>519</v>
      </c>
      <c r="S174" s="262">
        <v>681</v>
      </c>
      <c r="T174" s="262">
        <v>843</v>
      </c>
      <c r="U174" s="262">
        <v>1005</v>
      </c>
      <c r="V174">
        <v>341</v>
      </c>
    </row>
    <row r="175" spans="1:22">
      <c r="A175" t="s">
        <v>223</v>
      </c>
      <c r="B175">
        <v>343</v>
      </c>
      <c r="C175" t="s">
        <v>779</v>
      </c>
      <c r="D175" s="209">
        <v>12140</v>
      </c>
      <c r="E175" s="209">
        <v>16460</v>
      </c>
      <c r="F175" s="209">
        <v>20780</v>
      </c>
      <c r="G175" s="209">
        <v>25100</v>
      </c>
      <c r="H175" s="209">
        <v>29420</v>
      </c>
      <c r="I175" s="209">
        <v>33740</v>
      </c>
      <c r="J175" s="209">
        <v>38060</v>
      </c>
      <c r="K175" s="209">
        <v>42380</v>
      </c>
      <c r="M175" t="s">
        <v>288</v>
      </c>
      <c r="O175" t="s">
        <v>781</v>
      </c>
      <c r="P175" s="262">
        <v>303</v>
      </c>
      <c r="Q175" s="262">
        <v>357</v>
      </c>
      <c r="R175" s="262">
        <v>519</v>
      </c>
      <c r="S175" s="262">
        <v>681</v>
      </c>
      <c r="T175" s="262">
        <v>843</v>
      </c>
      <c r="U175" s="262">
        <v>1005</v>
      </c>
      <c r="V175">
        <v>343</v>
      </c>
    </row>
    <row r="176" spans="1:22">
      <c r="A176" t="s">
        <v>224</v>
      </c>
      <c r="B176">
        <v>345</v>
      </c>
      <c r="C176" t="s">
        <v>782</v>
      </c>
      <c r="D176" s="209">
        <v>12140</v>
      </c>
      <c r="E176" s="209">
        <v>16460</v>
      </c>
      <c r="F176" s="209">
        <v>20780</v>
      </c>
      <c r="G176" s="209">
        <v>25100</v>
      </c>
      <c r="H176" s="209">
        <v>29420</v>
      </c>
      <c r="I176" s="209">
        <v>33740</v>
      </c>
      <c r="J176" s="209">
        <v>38060</v>
      </c>
      <c r="K176" s="209">
        <v>42380</v>
      </c>
      <c r="M176" t="s">
        <v>288</v>
      </c>
      <c r="O176" t="s">
        <v>784</v>
      </c>
      <c r="P176" s="262">
        <v>303</v>
      </c>
      <c r="Q176" s="262">
        <v>357</v>
      </c>
      <c r="R176" s="262">
        <v>519</v>
      </c>
      <c r="S176" s="262">
        <v>681</v>
      </c>
      <c r="T176" s="262">
        <v>843</v>
      </c>
      <c r="U176" s="262">
        <v>1005</v>
      </c>
      <c r="V176">
        <v>345</v>
      </c>
    </row>
    <row r="177" spans="1:22">
      <c r="A177" t="s">
        <v>225</v>
      </c>
      <c r="B177">
        <v>347</v>
      </c>
      <c r="C177" t="s">
        <v>785</v>
      </c>
      <c r="D177" s="209">
        <v>12140</v>
      </c>
      <c r="E177" s="209">
        <v>16460</v>
      </c>
      <c r="F177" s="209">
        <v>20780</v>
      </c>
      <c r="G177" s="209">
        <v>25100</v>
      </c>
      <c r="H177" s="209">
        <v>29420</v>
      </c>
      <c r="I177" s="209">
        <v>33740</v>
      </c>
      <c r="J177" s="209">
        <v>38060</v>
      </c>
      <c r="K177" s="209">
        <v>42380</v>
      </c>
      <c r="M177" t="s">
        <v>288</v>
      </c>
      <c r="O177" t="s">
        <v>787</v>
      </c>
      <c r="P177" s="262">
        <v>303</v>
      </c>
      <c r="Q177" s="262">
        <v>357</v>
      </c>
      <c r="R177" s="262">
        <v>519</v>
      </c>
      <c r="S177" s="262">
        <v>681</v>
      </c>
      <c r="T177" s="262">
        <v>843</v>
      </c>
      <c r="U177" s="262">
        <v>1005</v>
      </c>
      <c r="V177">
        <v>347</v>
      </c>
    </row>
    <row r="178" spans="1:22">
      <c r="A178" t="s">
        <v>226</v>
      </c>
      <c r="B178">
        <v>349</v>
      </c>
      <c r="C178" t="s">
        <v>788</v>
      </c>
      <c r="D178" s="209">
        <v>12140</v>
      </c>
      <c r="E178" s="209">
        <v>16460</v>
      </c>
      <c r="F178" s="209">
        <v>20780</v>
      </c>
      <c r="G178" s="209">
        <v>25100</v>
      </c>
      <c r="H178" s="209">
        <v>29420</v>
      </c>
      <c r="I178" s="209">
        <v>33740</v>
      </c>
      <c r="J178" s="209">
        <v>38060</v>
      </c>
      <c r="K178" s="209">
        <v>42380</v>
      </c>
      <c r="M178" t="s">
        <v>288</v>
      </c>
      <c r="O178" t="s">
        <v>790</v>
      </c>
      <c r="P178" s="262">
        <v>303</v>
      </c>
      <c r="Q178" s="262">
        <v>357</v>
      </c>
      <c r="R178" s="262">
        <v>519</v>
      </c>
      <c r="S178" s="262">
        <v>681</v>
      </c>
      <c r="T178" s="262">
        <v>843</v>
      </c>
      <c r="U178" s="262">
        <v>1005</v>
      </c>
      <c r="V178">
        <v>349</v>
      </c>
    </row>
    <row r="179" spans="1:22">
      <c r="A179" t="s">
        <v>227</v>
      </c>
      <c r="B179">
        <v>351</v>
      </c>
      <c r="C179" t="s">
        <v>2361</v>
      </c>
      <c r="D179" s="209">
        <v>12140</v>
      </c>
      <c r="E179" s="209">
        <v>16460</v>
      </c>
      <c r="F179" s="209">
        <v>20780</v>
      </c>
      <c r="G179" s="209">
        <v>25100</v>
      </c>
      <c r="H179" s="209">
        <v>29420</v>
      </c>
      <c r="I179" s="209">
        <v>33740</v>
      </c>
      <c r="J179" s="209">
        <v>38060</v>
      </c>
      <c r="K179" s="209">
        <v>42380</v>
      </c>
      <c r="M179" t="s">
        <v>288</v>
      </c>
      <c r="O179" t="s">
        <v>793</v>
      </c>
      <c r="P179" s="262">
        <v>303</v>
      </c>
      <c r="Q179" s="262">
        <v>357</v>
      </c>
      <c r="R179" s="262">
        <v>519</v>
      </c>
      <c r="S179" s="262">
        <v>681</v>
      </c>
      <c r="T179" s="262">
        <v>843</v>
      </c>
      <c r="U179" s="262">
        <v>1005</v>
      </c>
      <c r="V179">
        <v>351</v>
      </c>
    </row>
    <row r="180" spans="1:22">
      <c r="A180" t="s">
        <v>228</v>
      </c>
      <c r="B180">
        <v>353</v>
      </c>
      <c r="C180" t="s">
        <v>794</v>
      </c>
      <c r="D180" s="209">
        <v>12140</v>
      </c>
      <c r="E180" s="209">
        <v>16460</v>
      </c>
      <c r="F180" s="209">
        <v>20780</v>
      </c>
      <c r="G180" s="209">
        <v>25100</v>
      </c>
      <c r="H180" s="209">
        <v>29420</v>
      </c>
      <c r="I180" s="209">
        <v>33740</v>
      </c>
      <c r="J180" s="209">
        <v>38060</v>
      </c>
      <c r="K180" s="209">
        <v>42380</v>
      </c>
      <c r="M180" t="s">
        <v>288</v>
      </c>
      <c r="O180" t="s">
        <v>796</v>
      </c>
      <c r="P180" s="262">
        <v>303</v>
      </c>
      <c r="Q180" s="262">
        <v>357</v>
      </c>
      <c r="R180" s="262">
        <v>519</v>
      </c>
      <c r="S180" s="262">
        <v>681</v>
      </c>
      <c r="T180" s="262">
        <v>843</v>
      </c>
      <c r="U180" s="262">
        <v>1005</v>
      </c>
      <c r="V180">
        <v>353</v>
      </c>
    </row>
    <row r="181" spans="1:22">
      <c r="A181" t="s">
        <v>38</v>
      </c>
      <c r="B181">
        <v>355</v>
      </c>
      <c r="C181" t="s">
        <v>797</v>
      </c>
      <c r="D181" s="209">
        <v>13550</v>
      </c>
      <c r="E181" s="209">
        <v>16460</v>
      </c>
      <c r="F181" s="209">
        <v>20780</v>
      </c>
      <c r="G181" s="209">
        <v>25100</v>
      </c>
      <c r="H181" s="209">
        <v>29420</v>
      </c>
      <c r="I181" s="209">
        <v>33740</v>
      </c>
      <c r="J181" s="209">
        <v>38060</v>
      </c>
      <c r="K181" s="209">
        <v>42380</v>
      </c>
      <c r="M181" t="s">
        <v>288</v>
      </c>
      <c r="O181" t="s">
        <v>799</v>
      </c>
      <c r="P181" s="262">
        <v>338</v>
      </c>
      <c r="Q181" s="262">
        <v>362</v>
      </c>
      <c r="R181" s="262">
        <v>519</v>
      </c>
      <c r="S181" s="262">
        <v>681</v>
      </c>
      <c r="T181" s="262">
        <v>843</v>
      </c>
      <c r="U181" s="262">
        <v>1005</v>
      </c>
      <c r="V181">
        <v>355</v>
      </c>
    </row>
    <row r="182" spans="1:22">
      <c r="A182" t="s">
        <v>229</v>
      </c>
      <c r="B182">
        <v>357</v>
      </c>
      <c r="C182" t="s">
        <v>800</v>
      </c>
      <c r="D182" s="209">
        <v>13400</v>
      </c>
      <c r="E182" s="209">
        <v>16460</v>
      </c>
      <c r="F182" s="209">
        <v>20780</v>
      </c>
      <c r="G182" s="209">
        <v>25100</v>
      </c>
      <c r="H182" s="209">
        <v>29420</v>
      </c>
      <c r="I182" s="209">
        <v>33740</v>
      </c>
      <c r="J182" s="209">
        <v>38060</v>
      </c>
      <c r="K182" s="209">
        <v>42380</v>
      </c>
      <c r="M182" t="s">
        <v>288</v>
      </c>
      <c r="O182" t="s">
        <v>802</v>
      </c>
      <c r="P182" s="262">
        <v>335</v>
      </c>
      <c r="Q182" s="262">
        <v>358</v>
      </c>
      <c r="R182" s="262">
        <v>519</v>
      </c>
      <c r="S182" s="262">
        <v>681</v>
      </c>
      <c r="T182" s="262">
        <v>843</v>
      </c>
      <c r="U182" s="262">
        <v>1005</v>
      </c>
      <c r="V182">
        <v>357</v>
      </c>
    </row>
    <row r="183" spans="1:22">
      <c r="A183" t="s">
        <v>230</v>
      </c>
      <c r="B183">
        <v>359</v>
      </c>
      <c r="C183" t="s">
        <v>2362</v>
      </c>
      <c r="D183" s="209">
        <v>14700</v>
      </c>
      <c r="E183" s="209">
        <v>16800</v>
      </c>
      <c r="F183" s="209">
        <v>20780</v>
      </c>
      <c r="G183" s="209">
        <v>25100</v>
      </c>
      <c r="H183" s="209">
        <v>29420</v>
      </c>
      <c r="I183" s="209">
        <v>33740</v>
      </c>
      <c r="J183" s="209">
        <v>38060</v>
      </c>
      <c r="K183" s="209">
        <v>42380</v>
      </c>
      <c r="M183" t="s">
        <v>288</v>
      </c>
      <c r="O183" t="s">
        <v>805</v>
      </c>
      <c r="P183" s="262">
        <v>367</v>
      </c>
      <c r="Q183" s="262">
        <v>393</v>
      </c>
      <c r="R183" s="262">
        <v>519</v>
      </c>
      <c r="S183" s="262">
        <v>681</v>
      </c>
      <c r="T183" s="262">
        <v>843</v>
      </c>
      <c r="U183" s="262">
        <v>1005</v>
      </c>
      <c r="V183">
        <v>359</v>
      </c>
    </row>
    <row r="184" spans="1:22">
      <c r="A184" t="s">
        <v>32</v>
      </c>
      <c r="B184">
        <v>361</v>
      </c>
      <c r="C184" t="s">
        <v>2354</v>
      </c>
      <c r="D184" s="209">
        <v>13000</v>
      </c>
      <c r="E184" s="209">
        <v>16460</v>
      </c>
      <c r="F184" s="209">
        <v>20780</v>
      </c>
      <c r="G184" s="209">
        <v>25100</v>
      </c>
      <c r="H184" s="209">
        <v>29420</v>
      </c>
      <c r="I184" s="209">
        <v>33740</v>
      </c>
      <c r="J184" s="209">
        <v>38060</v>
      </c>
      <c r="K184" s="209">
        <v>42380</v>
      </c>
      <c r="M184" t="s">
        <v>288</v>
      </c>
      <c r="O184" t="s">
        <v>807</v>
      </c>
      <c r="P184" s="262">
        <v>325</v>
      </c>
      <c r="Q184" s="262">
        <v>357</v>
      </c>
      <c r="R184" s="262">
        <v>519</v>
      </c>
      <c r="S184" s="262">
        <v>681</v>
      </c>
      <c r="T184" s="262">
        <v>843</v>
      </c>
      <c r="U184" s="262">
        <v>1005</v>
      </c>
      <c r="V184">
        <v>361</v>
      </c>
    </row>
    <row r="185" spans="1:22">
      <c r="A185" t="s">
        <v>231</v>
      </c>
      <c r="B185">
        <v>363</v>
      </c>
      <c r="C185" t="s">
        <v>808</v>
      </c>
      <c r="D185" s="209">
        <v>12140</v>
      </c>
      <c r="E185" s="209">
        <v>16460</v>
      </c>
      <c r="F185" s="209">
        <v>20780</v>
      </c>
      <c r="G185" s="209">
        <v>25100</v>
      </c>
      <c r="H185" s="209">
        <v>29420</v>
      </c>
      <c r="I185" s="209">
        <v>33740</v>
      </c>
      <c r="J185" s="209">
        <v>38060</v>
      </c>
      <c r="K185" s="209">
        <v>42380</v>
      </c>
      <c r="M185" t="s">
        <v>288</v>
      </c>
      <c r="O185" t="s">
        <v>810</v>
      </c>
      <c r="P185" s="262">
        <v>303</v>
      </c>
      <c r="Q185" s="262">
        <v>357</v>
      </c>
      <c r="R185" s="262">
        <v>519</v>
      </c>
      <c r="S185" s="262">
        <v>681</v>
      </c>
      <c r="T185" s="262">
        <v>843</v>
      </c>
      <c r="U185" s="262">
        <v>1005</v>
      </c>
      <c r="V185">
        <v>363</v>
      </c>
    </row>
    <row r="186" spans="1:22">
      <c r="A186" t="s">
        <v>232</v>
      </c>
      <c r="B186">
        <v>365</v>
      </c>
      <c r="C186" t="s">
        <v>811</v>
      </c>
      <c r="D186" s="209">
        <v>13400</v>
      </c>
      <c r="E186" s="209">
        <v>16460</v>
      </c>
      <c r="F186" s="209">
        <v>20780</v>
      </c>
      <c r="G186" s="209">
        <v>25100</v>
      </c>
      <c r="H186" s="209">
        <v>29420</v>
      </c>
      <c r="I186" s="209">
        <v>33740</v>
      </c>
      <c r="J186" s="209">
        <v>38060</v>
      </c>
      <c r="K186" s="209">
        <v>42380</v>
      </c>
      <c r="M186" t="s">
        <v>288</v>
      </c>
      <c r="O186" t="s">
        <v>813</v>
      </c>
      <c r="P186" s="262">
        <v>335</v>
      </c>
      <c r="Q186" s="262">
        <v>358</v>
      </c>
      <c r="R186" s="262">
        <v>519</v>
      </c>
      <c r="S186" s="262">
        <v>681</v>
      </c>
      <c r="T186" s="262">
        <v>843</v>
      </c>
      <c r="U186" s="262">
        <v>1005</v>
      </c>
      <c r="V186">
        <v>365</v>
      </c>
    </row>
    <row r="187" spans="1:22">
      <c r="A187" t="s">
        <v>48</v>
      </c>
      <c r="B187">
        <v>367</v>
      </c>
      <c r="C187" t="s">
        <v>646</v>
      </c>
      <c r="D187" s="209">
        <v>15800</v>
      </c>
      <c r="E187" s="209">
        <v>18050</v>
      </c>
      <c r="F187" s="209">
        <v>20780</v>
      </c>
      <c r="G187" s="209">
        <v>25100</v>
      </c>
      <c r="H187" s="209">
        <v>29420</v>
      </c>
      <c r="I187" s="209">
        <v>33740</v>
      </c>
      <c r="J187" s="209">
        <v>38060</v>
      </c>
      <c r="K187" s="209">
        <v>42380</v>
      </c>
      <c r="M187" t="s">
        <v>288</v>
      </c>
      <c r="O187" t="s">
        <v>815</v>
      </c>
      <c r="P187" s="262">
        <v>395</v>
      </c>
      <c r="Q187" s="262">
        <v>423</v>
      </c>
      <c r="R187" s="262">
        <v>519</v>
      </c>
      <c r="S187" s="262">
        <v>681</v>
      </c>
      <c r="T187" s="262">
        <v>843</v>
      </c>
      <c r="U187" s="262">
        <v>1005</v>
      </c>
      <c r="V187">
        <v>367</v>
      </c>
    </row>
    <row r="188" spans="1:22">
      <c r="A188" t="s">
        <v>233</v>
      </c>
      <c r="B188">
        <v>369</v>
      </c>
      <c r="C188" t="s">
        <v>816</v>
      </c>
      <c r="D188" s="209">
        <v>12140</v>
      </c>
      <c r="E188" s="209">
        <v>16460</v>
      </c>
      <c r="F188" s="209">
        <v>20780</v>
      </c>
      <c r="G188" s="209">
        <v>25100</v>
      </c>
      <c r="H188" s="209">
        <v>29420</v>
      </c>
      <c r="I188" s="209">
        <v>33740</v>
      </c>
      <c r="J188" s="209">
        <v>38060</v>
      </c>
      <c r="K188" s="209">
        <v>42380</v>
      </c>
      <c r="M188" t="s">
        <v>288</v>
      </c>
      <c r="O188" t="s">
        <v>818</v>
      </c>
      <c r="P188" s="262">
        <v>303</v>
      </c>
      <c r="Q188" s="262">
        <v>357</v>
      </c>
      <c r="R188" s="262">
        <v>519</v>
      </c>
      <c r="S188" s="262">
        <v>681</v>
      </c>
      <c r="T188" s="262">
        <v>843</v>
      </c>
      <c r="U188" s="262">
        <v>1005</v>
      </c>
      <c r="V188">
        <v>369</v>
      </c>
    </row>
    <row r="189" spans="1:22">
      <c r="A189" t="s">
        <v>234</v>
      </c>
      <c r="B189">
        <v>371</v>
      </c>
      <c r="C189" t="s">
        <v>819</v>
      </c>
      <c r="D189" s="209">
        <v>14000</v>
      </c>
      <c r="E189" s="209">
        <v>16460</v>
      </c>
      <c r="F189" s="209">
        <v>20780</v>
      </c>
      <c r="G189" s="209">
        <v>25100</v>
      </c>
      <c r="H189" s="209">
        <v>29420</v>
      </c>
      <c r="I189" s="209">
        <v>33740</v>
      </c>
      <c r="J189" s="209">
        <v>38060</v>
      </c>
      <c r="K189" s="209">
        <v>42380</v>
      </c>
      <c r="M189" t="s">
        <v>288</v>
      </c>
      <c r="O189" t="s">
        <v>821</v>
      </c>
      <c r="P189" s="262">
        <v>350</v>
      </c>
      <c r="Q189" s="262">
        <v>375</v>
      </c>
      <c r="R189" s="262">
        <v>519</v>
      </c>
      <c r="S189" s="262">
        <v>681</v>
      </c>
      <c r="T189" s="262">
        <v>843</v>
      </c>
      <c r="U189" s="262">
        <v>1005</v>
      </c>
      <c r="V189">
        <v>371</v>
      </c>
    </row>
    <row r="190" spans="1:22">
      <c r="A190" t="s">
        <v>235</v>
      </c>
      <c r="B190">
        <v>373</v>
      </c>
      <c r="C190" t="s">
        <v>822</v>
      </c>
      <c r="D190" s="209">
        <v>12140</v>
      </c>
      <c r="E190" s="209">
        <v>16460</v>
      </c>
      <c r="F190" s="209">
        <v>20780</v>
      </c>
      <c r="G190" s="209">
        <v>25100</v>
      </c>
      <c r="H190" s="209">
        <v>29420</v>
      </c>
      <c r="I190" s="209">
        <v>33740</v>
      </c>
      <c r="J190" s="209">
        <v>38060</v>
      </c>
      <c r="K190" s="209">
        <v>42380</v>
      </c>
      <c r="M190" t="s">
        <v>288</v>
      </c>
      <c r="O190" t="s">
        <v>824</v>
      </c>
      <c r="P190" s="262">
        <v>303</v>
      </c>
      <c r="Q190" s="262">
        <v>357</v>
      </c>
      <c r="R190" s="262">
        <v>519</v>
      </c>
      <c r="S190" s="262">
        <v>681</v>
      </c>
      <c r="T190" s="262">
        <v>843</v>
      </c>
      <c r="U190" s="262">
        <v>1005</v>
      </c>
      <c r="V190">
        <v>373</v>
      </c>
    </row>
    <row r="191" spans="1:22">
      <c r="A191" t="s">
        <v>23</v>
      </c>
      <c r="B191">
        <v>375</v>
      </c>
      <c r="C191" t="s">
        <v>2343</v>
      </c>
      <c r="D191" s="209">
        <v>14000</v>
      </c>
      <c r="E191" s="209">
        <v>16460</v>
      </c>
      <c r="F191" s="209">
        <v>20780</v>
      </c>
      <c r="G191" s="209">
        <v>25100</v>
      </c>
      <c r="H191" s="209">
        <v>29420</v>
      </c>
      <c r="I191" s="209">
        <v>33740</v>
      </c>
      <c r="J191" s="209">
        <v>38060</v>
      </c>
      <c r="K191" s="209">
        <v>42380</v>
      </c>
      <c r="M191" t="s">
        <v>288</v>
      </c>
      <c r="O191" t="s">
        <v>826</v>
      </c>
      <c r="P191" s="262">
        <v>350</v>
      </c>
      <c r="Q191" s="262">
        <v>375</v>
      </c>
      <c r="R191" s="262">
        <v>519</v>
      </c>
      <c r="S191" s="262">
        <v>681</v>
      </c>
      <c r="T191" s="262">
        <v>843</v>
      </c>
      <c r="U191" s="262">
        <v>1005</v>
      </c>
      <c r="V191">
        <v>375</v>
      </c>
    </row>
    <row r="192" spans="1:22">
      <c r="A192" t="s">
        <v>236</v>
      </c>
      <c r="B192">
        <v>377</v>
      </c>
      <c r="C192" t="s">
        <v>827</v>
      </c>
      <c r="D192" s="209">
        <v>12140</v>
      </c>
      <c r="E192" s="209">
        <v>16460</v>
      </c>
      <c r="F192" s="209">
        <v>20780</v>
      </c>
      <c r="G192" s="209">
        <v>25100</v>
      </c>
      <c r="H192" s="209">
        <v>29420</v>
      </c>
      <c r="I192" s="209">
        <v>33740</v>
      </c>
      <c r="J192" s="209">
        <v>38060</v>
      </c>
      <c r="K192" s="209">
        <v>42380</v>
      </c>
      <c r="M192" t="s">
        <v>288</v>
      </c>
      <c r="O192" t="s">
        <v>829</v>
      </c>
      <c r="P192" s="262">
        <v>303</v>
      </c>
      <c r="Q192" s="262">
        <v>357</v>
      </c>
      <c r="R192" s="262">
        <v>519</v>
      </c>
      <c r="S192" s="262">
        <v>681</v>
      </c>
      <c r="T192" s="262">
        <v>843</v>
      </c>
      <c r="U192" s="262">
        <v>1005</v>
      </c>
      <c r="V192">
        <v>377</v>
      </c>
    </row>
    <row r="193" spans="1:22">
      <c r="A193" t="s">
        <v>237</v>
      </c>
      <c r="B193">
        <v>379</v>
      </c>
      <c r="C193" t="s">
        <v>830</v>
      </c>
      <c r="D193" s="209">
        <v>12800</v>
      </c>
      <c r="E193" s="209">
        <v>16460</v>
      </c>
      <c r="F193" s="209">
        <v>20780</v>
      </c>
      <c r="G193" s="209">
        <v>25100</v>
      </c>
      <c r="H193" s="209">
        <v>29420</v>
      </c>
      <c r="I193" s="209">
        <v>33740</v>
      </c>
      <c r="J193" s="209">
        <v>38060</v>
      </c>
      <c r="K193" s="209">
        <v>42380</v>
      </c>
      <c r="M193" t="s">
        <v>288</v>
      </c>
      <c r="O193" t="s">
        <v>832</v>
      </c>
      <c r="P193" s="262">
        <v>320</v>
      </c>
      <c r="Q193" s="262">
        <v>357</v>
      </c>
      <c r="R193" s="262">
        <v>519</v>
      </c>
      <c r="S193" s="262">
        <v>681</v>
      </c>
      <c r="T193" s="262">
        <v>843</v>
      </c>
      <c r="U193" s="262">
        <v>1005</v>
      </c>
      <c r="V193">
        <v>379</v>
      </c>
    </row>
    <row r="194" spans="1:22">
      <c r="A194" t="s">
        <v>24</v>
      </c>
      <c r="B194">
        <v>381</v>
      </c>
      <c r="C194" t="s">
        <v>2343</v>
      </c>
      <c r="D194" s="209">
        <v>14000</v>
      </c>
      <c r="E194" s="209">
        <v>16460</v>
      </c>
      <c r="F194" s="209">
        <v>20780</v>
      </c>
      <c r="G194" s="209">
        <v>25100</v>
      </c>
      <c r="H194" s="209">
        <v>29420</v>
      </c>
      <c r="I194" s="209">
        <v>33740</v>
      </c>
      <c r="J194" s="209">
        <v>38060</v>
      </c>
      <c r="K194" s="209">
        <v>42380</v>
      </c>
      <c r="M194" t="s">
        <v>288</v>
      </c>
      <c r="O194" t="s">
        <v>834</v>
      </c>
      <c r="P194" s="262">
        <v>350</v>
      </c>
      <c r="Q194" s="262">
        <v>375</v>
      </c>
      <c r="R194" s="262">
        <v>519</v>
      </c>
      <c r="S194" s="262">
        <v>681</v>
      </c>
      <c r="T194" s="262">
        <v>843</v>
      </c>
      <c r="U194" s="262">
        <v>1005</v>
      </c>
      <c r="V194">
        <v>381</v>
      </c>
    </row>
    <row r="195" spans="1:22">
      <c r="A195" t="s">
        <v>238</v>
      </c>
      <c r="B195">
        <v>383</v>
      </c>
      <c r="C195" t="s">
        <v>835</v>
      </c>
      <c r="D195" s="209">
        <v>15000</v>
      </c>
      <c r="E195" s="209">
        <v>17150</v>
      </c>
      <c r="F195" s="209">
        <v>20780</v>
      </c>
      <c r="G195" s="209">
        <v>25100</v>
      </c>
      <c r="H195" s="209">
        <v>29420</v>
      </c>
      <c r="I195" s="209">
        <v>33740</v>
      </c>
      <c r="J195" s="209">
        <v>38060</v>
      </c>
      <c r="K195" s="209">
        <v>42380</v>
      </c>
      <c r="M195" t="s">
        <v>288</v>
      </c>
      <c r="O195" t="s">
        <v>837</v>
      </c>
      <c r="P195" s="262">
        <v>375</v>
      </c>
      <c r="Q195" s="262">
        <v>401</v>
      </c>
      <c r="R195" s="262">
        <v>519</v>
      </c>
      <c r="S195" s="262">
        <v>681</v>
      </c>
      <c r="T195" s="262">
        <v>843</v>
      </c>
      <c r="U195" s="262">
        <v>1005</v>
      </c>
      <c r="V195">
        <v>383</v>
      </c>
    </row>
    <row r="196" spans="1:22">
      <c r="A196" t="s">
        <v>239</v>
      </c>
      <c r="B196">
        <v>385</v>
      </c>
      <c r="C196" t="s">
        <v>838</v>
      </c>
      <c r="D196" s="209">
        <v>12140</v>
      </c>
      <c r="E196" s="209">
        <v>16460</v>
      </c>
      <c r="F196" s="209">
        <v>20780</v>
      </c>
      <c r="G196" s="209">
        <v>25100</v>
      </c>
      <c r="H196" s="209">
        <v>29420</v>
      </c>
      <c r="I196" s="209">
        <v>33740</v>
      </c>
      <c r="J196" s="209">
        <v>38060</v>
      </c>
      <c r="K196" s="209">
        <v>42380</v>
      </c>
      <c r="M196" t="s">
        <v>288</v>
      </c>
      <c r="O196" t="s">
        <v>840</v>
      </c>
      <c r="P196" s="262">
        <v>303</v>
      </c>
      <c r="Q196" s="262">
        <v>357</v>
      </c>
      <c r="R196" s="262">
        <v>519</v>
      </c>
      <c r="S196" s="262">
        <v>681</v>
      </c>
      <c r="T196" s="262">
        <v>843</v>
      </c>
      <c r="U196" s="262">
        <v>1005</v>
      </c>
      <c r="V196">
        <v>385</v>
      </c>
    </row>
    <row r="197" spans="1:22">
      <c r="A197" t="s">
        <v>240</v>
      </c>
      <c r="B197">
        <v>387</v>
      </c>
      <c r="C197" t="s">
        <v>841</v>
      </c>
      <c r="D197" s="209">
        <v>12140</v>
      </c>
      <c r="E197" s="209">
        <v>16460</v>
      </c>
      <c r="F197" s="209">
        <v>20780</v>
      </c>
      <c r="G197" s="209">
        <v>25100</v>
      </c>
      <c r="H197" s="209">
        <v>29420</v>
      </c>
      <c r="I197" s="209">
        <v>33740</v>
      </c>
      <c r="J197" s="209">
        <v>38060</v>
      </c>
      <c r="K197" s="209">
        <v>42380</v>
      </c>
      <c r="M197" t="s">
        <v>288</v>
      </c>
      <c r="O197" t="s">
        <v>843</v>
      </c>
      <c r="P197" s="262">
        <v>303</v>
      </c>
      <c r="Q197" s="262">
        <v>357</v>
      </c>
      <c r="R197" s="262">
        <v>519</v>
      </c>
      <c r="S197" s="262">
        <v>681</v>
      </c>
      <c r="T197" s="262">
        <v>843</v>
      </c>
      <c r="U197" s="262">
        <v>1005</v>
      </c>
      <c r="V197">
        <v>387</v>
      </c>
    </row>
    <row r="198" spans="1:22">
      <c r="A198" t="s">
        <v>241</v>
      </c>
      <c r="B198">
        <v>389</v>
      </c>
      <c r="C198" t="s">
        <v>844</v>
      </c>
      <c r="D198" s="209">
        <v>12250</v>
      </c>
      <c r="E198" s="209">
        <v>16460</v>
      </c>
      <c r="F198" s="209">
        <v>20780</v>
      </c>
      <c r="G198" s="209">
        <v>25100</v>
      </c>
      <c r="H198" s="209">
        <v>29420</v>
      </c>
      <c r="I198" s="209">
        <v>33740</v>
      </c>
      <c r="J198" s="209">
        <v>38060</v>
      </c>
      <c r="K198" s="209">
        <v>42380</v>
      </c>
      <c r="M198" t="s">
        <v>288</v>
      </c>
      <c r="O198" t="s">
        <v>846</v>
      </c>
      <c r="P198" s="262">
        <v>306</v>
      </c>
      <c r="Q198" s="262">
        <v>357</v>
      </c>
      <c r="R198" s="262">
        <v>519</v>
      </c>
      <c r="S198" s="262">
        <v>681</v>
      </c>
      <c r="T198" s="262">
        <v>843</v>
      </c>
      <c r="U198" s="262">
        <v>1005</v>
      </c>
      <c r="V198">
        <v>389</v>
      </c>
    </row>
    <row r="199" spans="1:22">
      <c r="A199" t="s">
        <v>242</v>
      </c>
      <c r="B199">
        <v>391</v>
      </c>
      <c r="C199" t="s">
        <v>847</v>
      </c>
      <c r="D199" s="209">
        <v>12140</v>
      </c>
      <c r="E199" s="209">
        <v>16460</v>
      </c>
      <c r="F199" s="209">
        <v>20780</v>
      </c>
      <c r="G199" s="209">
        <v>25100</v>
      </c>
      <c r="H199" s="209">
        <v>29420</v>
      </c>
      <c r="I199" s="209">
        <v>33740</v>
      </c>
      <c r="J199" s="209">
        <v>38060</v>
      </c>
      <c r="K199" s="209">
        <v>42380</v>
      </c>
      <c r="M199" t="s">
        <v>288</v>
      </c>
      <c r="O199" t="s">
        <v>849</v>
      </c>
      <c r="P199" s="262">
        <v>303</v>
      </c>
      <c r="Q199" s="262">
        <v>357</v>
      </c>
      <c r="R199" s="262">
        <v>519</v>
      </c>
      <c r="S199" s="262">
        <v>681</v>
      </c>
      <c r="T199" s="262">
        <v>843</v>
      </c>
      <c r="U199" s="262">
        <v>1005</v>
      </c>
      <c r="V199">
        <v>391</v>
      </c>
    </row>
    <row r="200" spans="1:22">
      <c r="A200" t="s">
        <v>243</v>
      </c>
      <c r="B200">
        <v>393</v>
      </c>
      <c r="C200" t="s">
        <v>850</v>
      </c>
      <c r="D200" s="209">
        <v>18500</v>
      </c>
      <c r="E200" s="209">
        <v>21150</v>
      </c>
      <c r="F200" s="209">
        <v>23800</v>
      </c>
      <c r="G200" s="209">
        <v>26400</v>
      </c>
      <c r="H200" s="209">
        <v>29420</v>
      </c>
      <c r="I200" s="209">
        <v>33740</v>
      </c>
      <c r="J200" s="209">
        <v>38060</v>
      </c>
      <c r="K200" s="209">
        <v>42380</v>
      </c>
      <c r="M200" t="s">
        <v>288</v>
      </c>
      <c r="O200" t="s">
        <v>852</v>
      </c>
      <c r="P200" s="262">
        <v>462</v>
      </c>
      <c r="Q200" s="262">
        <v>495</v>
      </c>
      <c r="R200" s="262">
        <v>595</v>
      </c>
      <c r="S200" s="262">
        <v>686</v>
      </c>
      <c r="T200" s="262">
        <v>843</v>
      </c>
      <c r="U200" s="262">
        <v>1005</v>
      </c>
      <c r="V200">
        <v>393</v>
      </c>
    </row>
    <row r="201" spans="1:22">
      <c r="A201" t="s">
        <v>36</v>
      </c>
      <c r="B201">
        <v>395</v>
      </c>
      <c r="C201" t="s">
        <v>348</v>
      </c>
      <c r="D201" s="209">
        <v>14150</v>
      </c>
      <c r="E201" s="209">
        <v>16460</v>
      </c>
      <c r="F201" s="209">
        <v>20780</v>
      </c>
      <c r="G201" s="209">
        <v>25100</v>
      </c>
      <c r="H201" s="209">
        <v>29420</v>
      </c>
      <c r="I201" s="209">
        <v>33740</v>
      </c>
      <c r="J201" s="209">
        <v>38060</v>
      </c>
      <c r="K201" s="209">
        <v>42380</v>
      </c>
      <c r="M201" t="s">
        <v>288</v>
      </c>
      <c r="O201" t="s">
        <v>854</v>
      </c>
      <c r="P201" s="262">
        <v>353</v>
      </c>
      <c r="Q201" s="262">
        <v>379</v>
      </c>
      <c r="R201" s="262">
        <v>519</v>
      </c>
      <c r="S201" s="262">
        <v>681</v>
      </c>
      <c r="T201" s="262">
        <v>843</v>
      </c>
      <c r="U201" s="262">
        <v>1005</v>
      </c>
      <c r="V201">
        <v>395</v>
      </c>
    </row>
    <row r="202" spans="1:22">
      <c r="A202" t="s">
        <v>49</v>
      </c>
      <c r="B202">
        <v>397</v>
      </c>
      <c r="C202" t="s">
        <v>410</v>
      </c>
      <c r="D202" s="209">
        <v>16250</v>
      </c>
      <c r="E202" s="209">
        <v>18550</v>
      </c>
      <c r="F202" s="209">
        <v>20850</v>
      </c>
      <c r="G202" s="209">
        <v>25100</v>
      </c>
      <c r="H202" s="209">
        <v>29420</v>
      </c>
      <c r="I202" s="209">
        <v>33740</v>
      </c>
      <c r="J202" s="209">
        <v>38060</v>
      </c>
      <c r="K202" s="209">
        <v>42380</v>
      </c>
      <c r="M202" t="s">
        <v>288</v>
      </c>
      <c r="O202" t="s">
        <v>856</v>
      </c>
      <c r="P202" s="262">
        <v>406</v>
      </c>
      <c r="Q202" s="262">
        <v>435</v>
      </c>
      <c r="R202" s="262">
        <v>521</v>
      </c>
      <c r="S202" s="262">
        <v>681</v>
      </c>
      <c r="T202" s="262">
        <v>843</v>
      </c>
      <c r="U202" s="262">
        <v>1005</v>
      </c>
      <c r="V202">
        <v>397</v>
      </c>
    </row>
    <row r="203" spans="1:22">
      <c r="A203" t="s">
        <v>244</v>
      </c>
      <c r="B203">
        <v>399</v>
      </c>
      <c r="C203" t="s">
        <v>857</v>
      </c>
      <c r="D203" s="209">
        <v>12140</v>
      </c>
      <c r="E203" s="209">
        <v>16460</v>
      </c>
      <c r="F203" s="209">
        <v>20780</v>
      </c>
      <c r="G203" s="209">
        <v>25100</v>
      </c>
      <c r="H203" s="209">
        <v>29420</v>
      </c>
      <c r="I203" s="209">
        <v>33740</v>
      </c>
      <c r="J203" s="209">
        <v>38060</v>
      </c>
      <c r="K203" s="209">
        <v>42380</v>
      </c>
      <c r="M203" t="s">
        <v>288</v>
      </c>
      <c r="O203" t="s">
        <v>859</v>
      </c>
      <c r="P203" s="262">
        <v>303</v>
      </c>
      <c r="Q203" s="262">
        <v>357</v>
      </c>
      <c r="R203" s="262">
        <v>519</v>
      </c>
      <c r="S203" s="262">
        <v>681</v>
      </c>
      <c r="T203" s="262">
        <v>843</v>
      </c>
      <c r="U203" s="262">
        <v>1005</v>
      </c>
      <c r="V203">
        <v>399</v>
      </c>
    </row>
    <row r="204" spans="1:22">
      <c r="A204" t="s">
        <v>245</v>
      </c>
      <c r="B204">
        <v>401</v>
      </c>
      <c r="C204" t="s">
        <v>860</v>
      </c>
      <c r="D204" s="209">
        <v>12140</v>
      </c>
      <c r="E204" s="209">
        <v>16460</v>
      </c>
      <c r="F204" s="209">
        <v>20780</v>
      </c>
      <c r="G204" s="209">
        <v>25100</v>
      </c>
      <c r="H204" s="209">
        <v>29420</v>
      </c>
      <c r="I204" s="209">
        <v>33740</v>
      </c>
      <c r="J204" s="209">
        <v>38060</v>
      </c>
      <c r="K204" s="209">
        <v>42380</v>
      </c>
      <c r="M204" t="s">
        <v>288</v>
      </c>
      <c r="O204" t="s">
        <v>862</v>
      </c>
      <c r="P204" s="262">
        <v>303</v>
      </c>
      <c r="Q204" s="262">
        <v>357</v>
      </c>
      <c r="R204" s="262">
        <v>519</v>
      </c>
      <c r="S204" s="262">
        <v>681</v>
      </c>
      <c r="T204" s="262">
        <v>843</v>
      </c>
      <c r="U204" s="262">
        <v>1005</v>
      </c>
      <c r="V204">
        <v>401</v>
      </c>
    </row>
    <row r="205" spans="1:22">
      <c r="A205" t="s">
        <v>246</v>
      </c>
      <c r="B205">
        <v>403</v>
      </c>
      <c r="C205" t="s">
        <v>863</v>
      </c>
      <c r="D205" s="209">
        <v>12140</v>
      </c>
      <c r="E205" s="209">
        <v>16460</v>
      </c>
      <c r="F205" s="209">
        <v>20780</v>
      </c>
      <c r="G205" s="209">
        <v>25100</v>
      </c>
      <c r="H205" s="209">
        <v>29420</v>
      </c>
      <c r="I205" s="209">
        <v>33740</v>
      </c>
      <c r="J205" s="209">
        <v>38060</v>
      </c>
      <c r="K205" s="209">
        <v>42380</v>
      </c>
      <c r="M205" t="s">
        <v>288</v>
      </c>
      <c r="O205" t="s">
        <v>865</v>
      </c>
      <c r="P205" s="262">
        <v>303</v>
      </c>
      <c r="Q205" s="262">
        <v>357</v>
      </c>
      <c r="R205" s="262">
        <v>519</v>
      </c>
      <c r="S205" s="262">
        <v>681</v>
      </c>
      <c r="T205" s="262">
        <v>843</v>
      </c>
      <c r="U205" s="262">
        <v>1005</v>
      </c>
      <c r="V205">
        <v>403</v>
      </c>
    </row>
    <row r="206" spans="1:22">
      <c r="A206" t="s">
        <v>247</v>
      </c>
      <c r="B206">
        <v>405</v>
      </c>
      <c r="C206" t="s">
        <v>866</v>
      </c>
      <c r="D206" s="209">
        <v>12140</v>
      </c>
      <c r="E206" s="209">
        <v>16460</v>
      </c>
      <c r="F206" s="209">
        <v>20780</v>
      </c>
      <c r="G206" s="209">
        <v>25100</v>
      </c>
      <c r="H206" s="209">
        <v>29420</v>
      </c>
      <c r="I206" s="209">
        <v>33740</v>
      </c>
      <c r="J206" s="209">
        <v>38060</v>
      </c>
      <c r="K206" s="209">
        <v>42380</v>
      </c>
      <c r="M206" t="s">
        <v>288</v>
      </c>
      <c r="O206" t="s">
        <v>868</v>
      </c>
      <c r="P206" s="262">
        <v>303</v>
      </c>
      <c r="Q206" s="262">
        <v>357</v>
      </c>
      <c r="R206" s="262">
        <v>519</v>
      </c>
      <c r="S206" s="262">
        <v>681</v>
      </c>
      <c r="T206" s="262">
        <v>843</v>
      </c>
      <c r="U206" s="262">
        <v>1005</v>
      </c>
      <c r="V206">
        <v>405</v>
      </c>
    </row>
    <row r="207" spans="1:22">
      <c r="A207" t="s">
        <v>58</v>
      </c>
      <c r="B207">
        <v>407</v>
      </c>
      <c r="C207" t="s">
        <v>2363</v>
      </c>
      <c r="D207" s="209">
        <v>12550</v>
      </c>
      <c r="E207" s="209">
        <v>16460</v>
      </c>
      <c r="F207" s="209">
        <v>20780</v>
      </c>
      <c r="G207" s="209">
        <v>25100</v>
      </c>
      <c r="H207" s="209">
        <v>29420</v>
      </c>
      <c r="I207" s="209">
        <v>33740</v>
      </c>
      <c r="J207" s="209">
        <v>38060</v>
      </c>
      <c r="K207" s="209">
        <v>42380</v>
      </c>
      <c r="M207" t="s">
        <v>288</v>
      </c>
      <c r="O207" t="s">
        <v>870</v>
      </c>
      <c r="P207" s="262">
        <v>313</v>
      </c>
      <c r="Q207" s="262">
        <v>357</v>
      </c>
      <c r="R207" s="262">
        <v>519</v>
      </c>
      <c r="S207" s="262">
        <v>681</v>
      </c>
      <c r="T207" s="262">
        <v>843</v>
      </c>
      <c r="U207" s="262">
        <v>1005</v>
      </c>
      <c r="V207">
        <v>407</v>
      </c>
    </row>
    <row r="208" spans="1:22">
      <c r="A208" t="s">
        <v>39</v>
      </c>
      <c r="B208">
        <v>409</v>
      </c>
      <c r="C208" t="s">
        <v>797</v>
      </c>
      <c r="D208" s="209">
        <v>13550</v>
      </c>
      <c r="E208" s="209">
        <v>16460</v>
      </c>
      <c r="F208" s="209">
        <v>20780</v>
      </c>
      <c r="G208" s="209">
        <v>25100</v>
      </c>
      <c r="H208" s="209">
        <v>29420</v>
      </c>
      <c r="I208" s="209">
        <v>33740</v>
      </c>
      <c r="J208" s="209">
        <v>38060</v>
      </c>
      <c r="K208" s="209">
        <v>42380</v>
      </c>
      <c r="M208" t="s">
        <v>288</v>
      </c>
      <c r="O208" t="s">
        <v>872</v>
      </c>
      <c r="P208" s="262">
        <v>338</v>
      </c>
      <c r="Q208" s="262">
        <v>362</v>
      </c>
      <c r="R208" s="262">
        <v>519</v>
      </c>
      <c r="S208" s="262">
        <v>681</v>
      </c>
      <c r="T208" s="262">
        <v>843</v>
      </c>
      <c r="U208" s="262">
        <v>1005</v>
      </c>
      <c r="V208">
        <v>409</v>
      </c>
    </row>
    <row r="209" spans="1:22">
      <c r="A209" t="s">
        <v>248</v>
      </c>
      <c r="B209">
        <v>411</v>
      </c>
      <c r="C209" t="s">
        <v>873</v>
      </c>
      <c r="D209" s="209">
        <v>12140</v>
      </c>
      <c r="E209" s="209">
        <v>16460</v>
      </c>
      <c r="F209" s="209">
        <v>20780</v>
      </c>
      <c r="G209" s="209">
        <v>25100</v>
      </c>
      <c r="H209" s="209">
        <v>29420</v>
      </c>
      <c r="I209" s="209">
        <v>33740</v>
      </c>
      <c r="J209" s="209">
        <v>38060</v>
      </c>
      <c r="K209" s="209">
        <v>42380</v>
      </c>
      <c r="M209" t="s">
        <v>288</v>
      </c>
      <c r="O209" t="s">
        <v>875</v>
      </c>
      <c r="P209" s="262">
        <v>303</v>
      </c>
      <c r="Q209" s="262">
        <v>357</v>
      </c>
      <c r="R209" s="262">
        <v>519</v>
      </c>
      <c r="S209" s="262">
        <v>681</v>
      </c>
      <c r="T209" s="262">
        <v>843</v>
      </c>
      <c r="U209" s="262">
        <v>1005</v>
      </c>
      <c r="V209">
        <v>411</v>
      </c>
    </row>
    <row r="210" spans="1:22">
      <c r="A210" t="s">
        <v>249</v>
      </c>
      <c r="B210">
        <v>413</v>
      </c>
      <c r="C210" t="s">
        <v>876</v>
      </c>
      <c r="D210" s="209">
        <v>14900</v>
      </c>
      <c r="E210" s="209">
        <v>17000</v>
      </c>
      <c r="F210" s="209">
        <v>20780</v>
      </c>
      <c r="G210" s="209">
        <v>25100</v>
      </c>
      <c r="H210" s="209">
        <v>29420</v>
      </c>
      <c r="I210" s="209">
        <v>33740</v>
      </c>
      <c r="J210" s="209">
        <v>38060</v>
      </c>
      <c r="K210" s="209">
        <v>42380</v>
      </c>
      <c r="M210" t="s">
        <v>288</v>
      </c>
      <c r="O210" t="s">
        <v>878</v>
      </c>
      <c r="P210" s="262">
        <v>372</v>
      </c>
      <c r="Q210" s="262">
        <v>398</v>
      </c>
      <c r="R210" s="262">
        <v>519</v>
      </c>
      <c r="S210" s="262">
        <v>681</v>
      </c>
      <c r="T210" s="262">
        <v>843</v>
      </c>
      <c r="U210" s="262">
        <v>1005</v>
      </c>
      <c r="V210">
        <v>413</v>
      </c>
    </row>
    <row r="211" spans="1:22">
      <c r="A211" t="s">
        <v>250</v>
      </c>
      <c r="B211">
        <v>415</v>
      </c>
      <c r="C211" t="s">
        <v>879</v>
      </c>
      <c r="D211" s="209">
        <v>14250</v>
      </c>
      <c r="E211" s="209">
        <v>16460</v>
      </c>
      <c r="F211" s="209">
        <v>20780</v>
      </c>
      <c r="G211" s="209">
        <v>25100</v>
      </c>
      <c r="H211" s="209">
        <v>29420</v>
      </c>
      <c r="I211" s="209">
        <v>33740</v>
      </c>
      <c r="J211" s="209">
        <v>38060</v>
      </c>
      <c r="K211" s="209">
        <v>42380</v>
      </c>
      <c r="M211" t="s">
        <v>288</v>
      </c>
      <c r="O211" t="s">
        <v>881</v>
      </c>
      <c r="P211" s="262">
        <v>356</v>
      </c>
      <c r="Q211" s="262">
        <v>381</v>
      </c>
      <c r="R211" s="262">
        <v>519</v>
      </c>
      <c r="S211" s="262">
        <v>681</v>
      </c>
      <c r="T211" s="262">
        <v>843</v>
      </c>
      <c r="U211" s="262">
        <v>1005</v>
      </c>
      <c r="V211">
        <v>415</v>
      </c>
    </row>
    <row r="212" spans="1:22">
      <c r="A212" t="s">
        <v>251</v>
      </c>
      <c r="B212">
        <v>417</v>
      </c>
      <c r="C212" t="s">
        <v>882</v>
      </c>
      <c r="D212" s="209">
        <v>12900</v>
      </c>
      <c r="E212" s="209">
        <v>16460</v>
      </c>
      <c r="F212" s="209">
        <v>20780</v>
      </c>
      <c r="G212" s="209">
        <v>25100</v>
      </c>
      <c r="H212" s="209">
        <v>29420</v>
      </c>
      <c r="I212" s="209">
        <v>33740</v>
      </c>
      <c r="J212" s="209">
        <v>38060</v>
      </c>
      <c r="K212" s="209">
        <v>42380</v>
      </c>
      <c r="M212" t="s">
        <v>288</v>
      </c>
      <c r="O212" t="s">
        <v>884</v>
      </c>
      <c r="P212" s="262">
        <v>322</v>
      </c>
      <c r="Q212" s="262">
        <v>357</v>
      </c>
      <c r="R212" s="262">
        <v>519</v>
      </c>
      <c r="S212" s="262">
        <v>681</v>
      </c>
      <c r="T212" s="262">
        <v>843</v>
      </c>
      <c r="U212" s="262">
        <v>1005</v>
      </c>
      <c r="V212">
        <v>417</v>
      </c>
    </row>
    <row r="213" spans="1:22">
      <c r="A213" t="s">
        <v>252</v>
      </c>
      <c r="B213">
        <v>419</v>
      </c>
      <c r="C213" t="s">
        <v>885</v>
      </c>
      <c r="D213" s="209">
        <v>12140</v>
      </c>
      <c r="E213" s="209">
        <v>16460</v>
      </c>
      <c r="F213" s="209">
        <v>20780</v>
      </c>
      <c r="G213" s="209">
        <v>25100</v>
      </c>
      <c r="H213" s="209">
        <v>29420</v>
      </c>
      <c r="I213" s="209">
        <v>33740</v>
      </c>
      <c r="J213" s="209">
        <v>38060</v>
      </c>
      <c r="K213" s="209">
        <v>42380</v>
      </c>
      <c r="M213" t="s">
        <v>288</v>
      </c>
      <c r="O213" t="s">
        <v>887</v>
      </c>
      <c r="P213" s="262">
        <v>303</v>
      </c>
      <c r="Q213" s="262">
        <v>357</v>
      </c>
      <c r="R213" s="262">
        <v>519</v>
      </c>
      <c r="S213" s="262">
        <v>681</v>
      </c>
      <c r="T213" s="262">
        <v>843</v>
      </c>
      <c r="U213" s="262">
        <v>1005</v>
      </c>
      <c r="V213">
        <v>419</v>
      </c>
    </row>
    <row r="214" spans="1:22">
      <c r="A214" t="s">
        <v>253</v>
      </c>
      <c r="B214">
        <v>421</v>
      </c>
      <c r="C214" t="s">
        <v>888</v>
      </c>
      <c r="D214" s="209">
        <v>13300</v>
      </c>
      <c r="E214" s="209">
        <v>16460</v>
      </c>
      <c r="F214" s="209">
        <v>20780</v>
      </c>
      <c r="G214" s="209">
        <v>25100</v>
      </c>
      <c r="H214" s="209">
        <v>29420</v>
      </c>
      <c r="I214" s="209">
        <v>33740</v>
      </c>
      <c r="J214" s="209">
        <v>38060</v>
      </c>
      <c r="K214" s="209">
        <v>42380</v>
      </c>
      <c r="M214" t="s">
        <v>288</v>
      </c>
      <c r="O214" t="s">
        <v>890</v>
      </c>
      <c r="P214" s="262">
        <v>332</v>
      </c>
      <c r="Q214" s="262">
        <v>357</v>
      </c>
      <c r="R214" s="262">
        <v>519</v>
      </c>
      <c r="S214" s="262">
        <v>681</v>
      </c>
      <c r="T214" s="262">
        <v>843</v>
      </c>
      <c r="U214" s="262">
        <v>1005</v>
      </c>
      <c r="V214">
        <v>421</v>
      </c>
    </row>
    <row r="215" spans="1:22">
      <c r="A215" t="s">
        <v>86</v>
      </c>
      <c r="B215">
        <v>423</v>
      </c>
      <c r="C215" t="s">
        <v>891</v>
      </c>
      <c r="D215" s="209">
        <v>13450</v>
      </c>
      <c r="E215" s="209">
        <v>16460</v>
      </c>
      <c r="F215" s="209">
        <v>20780</v>
      </c>
      <c r="G215" s="209">
        <v>25100</v>
      </c>
      <c r="H215" s="209">
        <v>29420</v>
      </c>
      <c r="I215" s="209">
        <v>33740</v>
      </c>
      <c r="J215" s="209">
        <v>38060</v>
      </c>
      <c r="K215" s="209">
        <v>42380</v>
      </c>
      <c r="M215" t="s">
        <v>288</v>
      </c>
      <c r="O215" t="s">
        <v>893</v>
      </c>
      <c r="P215" s="262">
        <v>336</v>
      </c>
      <c r="Q215" s="262">
        <v>360</v>
      </c>
      <c r="R215" s="262">
        <v>519</v>
      </c>
      <c r="S215" s="262">
        <v>681</v>
      </c>
      <c r="T215" s="262">
        <v>843</v>
      </c>
      <c r="U215" s="262">
        <v>1005</v>
      </c>
      <c r="V215">
        <v>423</v>
      </c>
    </row>
    <row r="216" spans="1:22">
      <c r="A216" t="s">
        <v>254</v>
      </c>
      <c r="B216">
        <v>425</v>
      </c>
      <c r="C216" t="s">
        <v>2364</v>
      </c>
      <c r="D216" s="209">
        <v>13450</v>
      </c>
      <c r="E216" s="209">
        <v>16460</v>
      </c>
      <c r="F216" s="209">
        <v>20780</v>
      </c>
      <c r="G216" s="209">
        <v>25100</v>
      </c>
      <c r="H216" s="209">
        <v>29420</v>
      </c>
      <c r="I216" s="209">
        <v>33740</v>
      </c>
      <c r="J216" s="209">
        <v>38060</v>
      </c>
      <c r="K216" s="209">
        <v>42380</v>
      </c>
      <c r="M216" t="s">
        <v>288</v>
      </c>
      <c r="O216" t="s">
        <v>896</v>
      </c>
      <c r="P216" s="262">
        <v>336</v>
      </c>
      <c r="Q216" s="262">
        <v>360</v>
      </c>
      <c r="R216" s="262">
        <v>519</v>
      </c>
      <c r="S216" s="262">
        <v>681</v>
      </c>
      <c r="T216" s="262">
        <v>843</v>
      </c>
      <c r="U216" s="262">
        <v>1005</v>
      </c>
      <c r="V216">
        <v>425</v>
      </c>
    </row>
    <row r="217" spans="1:22">
      <c r="A217" t="s">
        <v>255</v>
      </c>
      <c r="B217">
        <v>427</v>
      </c>
      <c r="C217" t="s">
        <v>897</v>
      </c>
      <c r="D217" s="209">
        <v>12140</v>
      </c>
      <c r="E217" s="209">
        <v>16460</v>
      </c>
      <c r="F217" s="209">
        <v>20780</v>
      </c>
      <c r="G217" s="209">
        <v>25100</v>
      </c>
      <c r="H217" s="209">
        <v>29420</v>
      </c>
      <c r="I217" s="209">
        <v>33740</v>
      </c>
      <c r="J217" s="209">
        <v>38060</v>
      </c>
      <c r="K217" s="209">
        <v>42380</v>
      </c>
      <c r="M217" t="s">
        <v>288</v>
      </c>
      <c r="O217" t="s">
        <v>899</v>
      </c>
      <c r="P217" s="262">
        <v>303</v>
      </c>
      <c r="Q217" s="262">
        <v>357</v>
      </c>
      <c r="R217" s="262">
        <v>519</v>
      </c>
      <c r="S217" s="262">
        <v>681</v>
      </c>
      <c r="T217" s="262">
        <v>843</v>
      </c>
      <c r="U217" s="262">
        <v>1005</v>
      </c>
      <c r="V217">
        <v>427</v>
      </c>
    </row>
    <row r="218" spans="1:22">
      <c r="A218" t="s">
        <v>256</v>
      </c>
      <c r="B218">
        <v>429</v>
      </c>
      <c r="C218" t="s">
        <v>900</v>
      </c>
      <c r="D218" s="209">
        <v>12140</v>
      </c>
      <c r="E218" s="209">
        <v>16460</v>
      </c>
      <c r="F218" s="209">
        <v>20780</v>
      </c>
      <c r="G218" s="209">
        <v>25100</v>
      </c>
      <c r="H218" s="209">
        <v>29420</v>
      </c>
      <c r="I218" s="209">
        <v>33740</v>
      </c>
      <c r="J218" s="209">
        <v>38060</v>
      </c>
      <c r="K218" s="209">
        <v>42380</v>
      </c>
      <c r="M218" t="s">
        <v>288</v>
      </c>
      <c r="O218" t="s">
        <v>902</v>
      </c>
      <c r="P218" s="262">
        <v>303</v>
      </c>
      <c r="Q218" s="262">
        <v>357</v>
      </c>
      <c r="R218" s="262">
        <v>519</v>
      </c>
      <c r="S218" s="262">
        <v>681</v>
      </c>
      <c r="T218" s="262">
        <v>843</v>
      </c>
      <c r="U218" s="262">
        <v>1005</v>
      </c>
      <c r="V218">
        <v>429</v>
      </c>
    </row>
    <row r="219" spans="1:22">
      <c r="A219" t="s">
        <v>257</v>
      </c>
      <c r="B219">
        <v>431</v>
      </c>
      <c r="C219" t="s">
        <v>903</v>
      </c>
      <c r="D219" s="209">
        <v>13400</v>
      </c>
      <c r="E219" s="209">
        <v>16460</v>
      </c>
      <c r="F219" s="209">
        <v>20780</v>
      </c>
      <c r="G219" s="209">
        <v>25100</v>
      </c>
      <c r="H219" s="209">
        <v>29420</v>
      </c>
      <c r="I219" s="209">
        <v>33740</v>
      </c>
      <c r="J219" s="209">
        <v>38060</v>
      </c>
      <c r="K219" s="209">
        <v>42380</v>
      </c>
      <c r="M219" t="s">
        <v>288</v>
      </c>
      <c r="O219" t="s">
        <v>905</v>
      </c>
      <c r="P219" s="262">
        <v>335</v>
      </c>
      <c r="Q219" s="262">
        <v>358</v>
      </c>
      <c r="R219" s="262">
        <v>519</v>
      </c>
      <c r="S219" s="262">
        <v>681</v>
      </c>
      <c r="T219" s="262">
        <v>843</v>
      </c>
      <c r="U219" s="262">
        <v>1005</v>
      </c>
      <c r="V219">
        <v>431</v>
      </c>
    </row>
    <row r="220" spans="1:22">
      <c r="A220" t="s">
        <v>258</v>
      </c>
      <c r="B220">
        <v>433</v>
      </c>
      <c r="C220" t="s">
        <v>906</v>
      </c>
      <c r="D220" s="209">
        <v>12700</v>
      </c>
      <c r="E220" s="209">
        <v>16460</v>
      </c>
      <c r="F220" s="209">
        <v>20780</v>
      </c>
      <c r="G220" s="209">
        <v>25100</v>
      </c>
      <c r="H220" s="209">
        <v>29420</v>
      </c>
      <c r="I220" s="209">
        <v>33740</v>
      </c>
      <c r="J220" s="209">
        <v>38060</v>
      </c>
      <c r="K220" s="209">
        <v>42380</v>
      </c>
      <c r="M220" t="s">
        <v>288</v>
      </c>
      <c r="O220" t="s">
        <v>908</v>
      </c>
      <c r="P220" s="262">
        <v>317</v>
      </c>
      <c r="Q220" s="262">
        <v>357</v>
      </c>
      <c r="R220" s="262">
        <v>519</v>
      </c>
      <c r="S220" s="262">
        <v>681</v>
      </c>
      <c r="T220" s="262">
        <v>843</v>
      </c>
      <c r="U220" s="262">
        <v>1005</v>
      </c>
      <c r="V220">
        <v>433</v>
      </c>
    </row>
    <row r="221" spans="1:22">
      <c r="A221" t="s">
        <v>259</v>
      </c>
      <c r="B221">
        <v>435</v>
      </c>
      <c r="C221" t="s">
        <v>909</v>
      </c>
      <c r="D221" s="209">
        <v>12350</v>
      </c>
      <c r="E221" s="209">
        <v>16460</v>
      </c>
      <c r="F221" s="209">
        <v>20780</v>
      </c>
      <c r="G221" s="209">
        <v>25100</v>
      </c>
      <c r="H221" s="209">
        <v>29420</v>
      </c>
      <c r="I221" s="209">
        <v>33740</v>
      </c>
      <c r="J221" s="209">
        <v>38060</v>
      </c>
      <c r="K221" s="209">
        <v>42380</v>
      </c>
      <c r="M221" t="s">
        <v>288</v>
      </c>
      <c r="O221" t="s">
        <v>911</v>
      </c>
      <c r="P221" s="262">
        <v>308</v>
      </c>
      <c r="Q221" s="262">
        <v>357</v>
      </c>
      <c r="R221" s="262">
        <v>519</v>
      </c>
      <c r="S221" s="262">
        <v>681</v>
      </c>
      <c r="T221" s="262">
        <v>843</v>
      </c>
      <c r="U221" s="262">
        <v>1005</v>
      </c>
      <c r="V221">
        <v>435</v>
      </c>
    </row>
    <row r="222" spans="1:22">
      <c r="A222" t="s">
        <v>260</v>
      </c>
      <c r="B222">
        <v>437</v>
      </c>
      <c r="C222" t="s">
        <v>912</v>
      </c>
      <c r="D222" s="209">
        <v>12140</v>
      </c>
      <c r="E222" s="209">
        <v>16460</v>
      </c>
      <c r="F222" s="209">
        <v>20780</v>
      </c>
      <c r="G222" s="209">
        <v>25100</v>
      </c>
      <c r="H222" s="209">
        <v>29420</v>
      </c>
      <c r="I222" s="209">
        <v>33740</v>
      </c>
      <c r="J222" s="209">
        <v>38060</v>
      </c>
      <c r="K222" s="209">
        <v>42380</v>
      </c>
      <c r="M222" t="s">
        <v>288</v>
      </c>
      <c r="O222" t="s">
        <v>914</v>
      </c>
      <c r="P222" s="262">
        <v>303</v>
      </c>
      <c r="Q222" s="262">
        <v>357</v>
      </c>
      <c r="R222" s="262">
        <v>519</v>
      </c>
      <c r="S222" s="262">
        <v>681</v>
      </c>
      <c r="T222" s="262">
        <v>843</v>
      </c>
      <c r="U222" s="262">
        <v>1005</v>
      </c>
      <c r="V222">
        <v>437</v>
      </c>
    </row>
    <row r="223" spans="1:22">
      <c r="A223" t="s">
        <v>50</v>
      </c>
      <c r="B223">
        <v>439</v>
      </c>
      <c r="C223" t="s">
        <v>646</v>
      </c>
      <c r="D223" s="209">
        <v>15800</v>
      </c>
      <c r="E223" s="209">
        <v>18050</v>
      </c>
      <c r="F223" s="209">
        <v>20780</v>
      </c>
      <c r="G223" s="209">
        <v>25100</v>
      </c>
      <c r="H223" s="209">
        <v>29420</v>
      </c>
      <c r="I223" s="209">
        <v>33740</v>
      </c>
      <c r="J223" s="209">
        <v>38060</v>
      </c>
      <c r="K223" s="209">
        <v>42380</v>
      </c>
      <c r="M223" t="s">
        <v>288</v>
      </c>
      <c r="O223" t="s">
        <v>916</v>
      </c>
      <c r="P223" s="262">
        <v>395</v>
      </c>
      <c r="Q223" s="262">
        <v>423</v>
      </c>
      <c r="R223" s="262">
        <v>519</v>
      </c>
      <c r="S223" s="262">
        <v>681</v>
      </c>
      <c r="T223" s="262">
        <v>843</v>
      </c>
      <c r="U223" s="262">
        <v>1005</v>
      </c>
      <c r="V223">
        <v>439</v>
      </c>
    </row>
    <row r="224" spans="1:22">
      <c r="A224" t="s">
        <v>19</v>
      </c>
      <c r="B224">
        <v>441</v>
      </c>
      <c r="C224" t="s">
        <v>373</v>
      </c>
      <c r="D224" s="209">
        <v>13150</v>
      </c>
      <c r="E224" s="209">
        <v>16460</v>
      </c>
      <c r="F224" s="209">
        <v>20780</v>
      </c>
      <c r="G224" s="209">
        <v>25100</v>
      </c>
      <c r="H224" s="209">
        <v>29420</v>
      </c>
      <c r="I224" s="209">
        <v>33740</v>
      </c>
      <c r="J224" s="209">
        <v>38060</v>
      </c>
      <c r="K224" s="209">
        <v>42380</v>
      </c>
      <c r="M224" t="s">
        <v>288</v>
      </c>
      <c r="O224" t="s">
        <v>918</v>
      </c>
      <c r="P224" s="262">
        <v>328</v>
      </c>
      <c r="Q224" s="262">
        <v>357</v>
      </c>
      <c r="R224" s="262">
        <v>519</v>
      </c>
      <c r="S224" s="262">
        <v>681</v>
      </c>
      <c r="T224" s="262">
        <v>843</v>
      </c>
      <c r="U224" s="262">
        <v>1005</v>
      </c>
      <c r="V224">
        <v>441</v>
      </c>
    </row>
    <row r="225" spans="1:22">
      <c r="A225" t="s">
        <v>261</v>
      </c>
      <c r="B225">
        <v>443</v>
      </c>
      <c r="C225" t="s">
        <v>919</v>
      </c>
      <c r="D225" s="209">
        <v>12140</v>
      </c>
      <c r="E225" s="209">
        <v>16460</v>
      </c>
      <c r="F225" s="209">
        <v>20780</v>
      </c>
      <c r="G225" s="209">
        <v>25100</v>
      </c>
      <c r="H225" s="209">
        <v>29420</v>
      </c>
      <c r="I225" s="209">
        <v>33740</v>
      </c>
      <c r="J225" s="209">
        <v>38060</v>
      </c>
      <c r="K225" s="209">
        <v>42380</v>
      </c>
      <c r="M225" t="s">
        <v>288</v>
      </c>
      <c r="O225" t="s">
        <v>921</v>
      </c>
      <c r="P225" s="262">
        <v>303</v>
      </c>
      <c r="Q225" s="262">
        <v>357</v>
      </c>
      <c r="R225" s="262">
        <v>519</v>
      </c>
      <c r="S225" s="262">
        <v>681</v>
      </c>
      <c r="T225" s="262">
        <v>843</v>
      </c>
      <c r="U225" s="262">
        <v>1005</v>
      </c>
      <c r="V225">
        <v>443</v>
      </c>
    </row>
    <row r="226" spans="1:22">
      <c r="A226" t="s">
        <v>262</v>
      </c>
      <c r="B226">
        <v>445</v>
      </c>
      <c r="C226" t="s">
        <v>922</v>
      </c>
      <c r="D226" s="209">
        <v>12140</v>
      </c>
      <c r="E226" s="209">
        <v>16460</v>
      </c>
      <c r="F226" s="209">
        <v>20780</v>
      </c>
      <c r="G226" s="209">
        <v>25100</v>
      </c>
      <c r="H226" s="209">
        <v>29420</v>
      </c>
      <c r="I226" s="209">
        <v>33740</v>
      </c>
      <c r="J226" s="209">
        <v>38060</v>
      </c>
      <c r="K226" s="209">
        <v>42380</v>
      </c>
      <c r="M226" t="s">
        <v>288</v>
      </c>
      <c r="O226" t="s">
        <v>924</v>
      </c>
      <c r="P226" s="262">
        <v>303</v>
      </c>
      <c r="Q226" s="262">
        <v>357</v>
      </c>
      <c r="R226" s="262">
        <v>519</v>
      </c>
      <c r="S226" s="262">
        <v>681</v>
      </c>
      <c r="T226" s="262">
        <v>843</v>
      </c>
      <c r="U226" s="262">
        <v>1005</v>
      </c>
      <c r="V226">
        <v>445</v>
      </c>
    </row>
    <row r="227" spans="1:22">
      <c r="A227" t="s">
        <v>263</v>
      </c>
      <c r="B227">
        <v>447</v>
      </c>
      <c r="C227" t="s">
        <v>925</v>
      </c>
      <c r="D227" s="209">
        <v>12140</v>
      </c>
      <c r="E227" s="209">
        <v>16460</v>
      </c>
      <c r="F227" s="209">
        <v>20780</v>
      </c>
      <c r="G227" s="209">
        <v>25100</v>
      </c>
      <c r="H227" s="209">
        <v>29420</v>
      </c>
      <c r="I227" s="209">
        <v>33740</v>
      </c>
      <c r="J227" s="209">
        <v>38060</v>
      </c>
      <c r="K227" s="209">
        <v>42380</v>
      </c>
      <c r="M227" t="s">
        <v>288</v>
      </c>
      <c r="O227" t="s">
        <v>927</v>
      </c>
      <c r="P227" s="262">
        <v>303</v>
      </c>
      <c r="Q227" s="262">
        <v>357</v>
      </c>
      <c r="R227" s="262">
        <v>519</v>
      </c>
      <c r="S227" s="262">
        <v>681</v>
      </c>
      <c r="T227" s="262">
        <v>843</v>
      </c>
      <c r="U227" s="262">
        <v>1005</v>
      </c>
      <c r="V227">
        <v>447</v>
      </c>
    </row>
    <row r="228" spans="1:22">
      <c r="A228" t="s">
        <v>264</v>
      </c>
      <c r="B228">
        <v>449</v>
      </c>
      <c r="C228" t="s">
        <v>928</v>
      </c>
      <c r="D228" s="209">
        <v>12140</v>
      </c>
      <c r="E228" s="209">
        <v>16460</v>
      </c>
      <c r="F228" s="209">
        <v>20780</v>
      </c>
      <c r="G228" s="209">
        <v>25100</v>
      </c>
      <c r="H228" s="209">
        <v>29420</v>
      </c>
      <c r="I228" s="209">
        <v>33740</v>
      </c>
      <c r="J228" s="209">
        <v>38060</v>
      </c>
      <c r="K228" s="209">
        <v>42380</v>
      </c>
      <c r="M228" t="s">
        <v>288</v>
      </c>
      <c r="O228" t="s">
        <v>930</v>
      </c>
      <c r="P228" s="262">
        <v>303</v>
      </c>
      <c r="Q228" s="262">
        <v>357</v>
      </c>
      <c r="R228" s="262">
        <v>519</v>
      </c>
      <c r="S228" s="262">
        <v>681</v>
      </c>
      <c r="T228" s="262">
        <v>843</v>
      </c>
      <c r="U228" s="262">
        <v>1005</v>
      </c>
      <c r="V228">
        <v>449</v>
      </c>
    </row>
    <row r="229" spans="1:22">
      <c r="A229" t="s">
        <v>76</v>
      </c>
      <c r="B229">
        <v>451</v>
      </c>
      <c r="C229" t="s">
        <v>623</v>
      </c>
      <c r="D229" s="209">
        <v>13650</v>
      </c>
      <c r="E229" s="209">
        <v>16460</v>
      </c>
      <c r="F229" s="209">
        <v>20780</v>
      </c>
      <c r="G229" s="209">
        <v>25100</v>
      </c>
      <c r="H229" s="209">
        <v>29420</v>
      </c>
      <c r="I229" s="209">
        <v>33740</v>
      </c>
      <c r="J229" s="209">
        <v>38060</v>
      </c>
      <c r="K229" s="209">
        <v>42380</v>
      </c>
      <c r="M229" t="s">
        <v>288</v>
      </c>
      <c r="O229" t="s">
        <v>932</v>
      </c>
      <c r="P229" s="262">
        <v>341</v>
      </c>
      <c r="Q229" s="262">
        <v>365</v>
      </c>
      <c r="R229" s="262">
        <v>519</v>
      </c>
      <c r="S229" s="262">
        <v>681</v>
      </c>
      <c r="T229" s="262">
        <v>843</v>
      </c>
      <c r="U229" s="262">
        <v>1005</v>
      </c>
      <c r="V229">
        <v>451</v>
      </c>
    </row>
    <row r="230" spans="1:22">
      <c r="A230" t="s">
        <v>28</v>
      </c>
      <c r="B230">
        <v>453</v>
      </c>
      <c r="C230" t="s">
        <v>2344</v>
      </c>
      <c r="D230" s="209">
        <v>18100</v>
      </c>
      <c r="E230" s="209">
        <v>20650</v>
      </c>
      <c r="F230" s="209">
        <v>23250</v>
      </c>
      <c r="G230" s="209">
        <v>25800</v>
      </c>
      <c r="H230" s="209">
        <v>29420</v>
      </c>
      <c r="I230" s="209">
        <v>33740</v>
      </c>
      <c r="J230" s="209">
        <v>38060</v>
      </c>
      <c r="K230" s="209">
        <v>42380</v>
      </c>
      <c r="M230" t="s">
        <v>288</v>
      </c>
      <c r="O230" t="s">
        <v>934</v>
      </c>
      <c r="P230" s="262">
        <v>452</v>
      </c>
      <c r="Q230" s="262">
        <v>484</v>
      </c>
      <c r="R230" s="262">
        <v>581</v>
      </c>
      <c r="S230" s="262">
        <v>681</v>
      </c>
      <c r="T230" s="262">
        <v>843</v>
      </c>
      <c r="U230" s="262">
        <v>1005</v>
      </c>
      <c r="V230">
        <v>453</v>
      </c>
    </row>
    <row r="231" spans="1:22">
      <c r="A231" t="s">
        <v>265</v>
      </c>
      <c r="B231">
        <v>455</v>
      </c>
      <c r="C231" t="s">
        <v>935</v>
      </c>
      <c r="D231" s="209">
        <v>12140</v>
      </c>
      <c r="E231" s="209">
        <v>16460</v>
      </c>
      <c r="F231" s="209">
        <v>20780</v>
      </c>
      <c r="G231" s="209">
        <v>25100</v>
      </c>
      <c r="H231" s="209">
        <v>29420</v>
      </c>
      <c r="I231" s="209">
        <v>33740</v>
      </c>
      <c r="J231" s="209">
        <v>38060</v>
      </c>
      <c r="K231" s="209">
        <v>42380</v>
      </c>
      <c r="M231" t="s">
        <v>288</v>
      </c>
      <c r="O231" t="s">
        <v>937</v>
      </c>
      <c r="P231" s="262">
        <v>303</v>
      </c>
      <c r="Q231" s="262">
        <v>357</v>
      </c>
      <c r="R231" s="262">
        <v>519</v>
      </c>
      <c r="S231" s="262">
        <v>681</v>
      </c>
      <c r="T231" s="262">
        <v>843</v>
      </c>
      <c r="U231" s="262">
        <v>1005</v>
      </c>
      <c r="V231">
        <v>455</v>
      </c>
    </row>
    <row r="232" spans="1:22">
      <c r="A232" t="s">
        <v>85</v>
      </c>
      <c r="B232">
        <v>457</v>
      </c>
      <c r="C232" t="s">
        <v>938</v>
      </c>
      <c r="D232" s="209">
        <v>12140</v>
      </c>
      <c r="E232" s="209">
        <v>16460</v>
      </c>
      <c r="F232" s="209">
        <v>20780</v>
      </c>
      <c r="G232" s="209">
        <v>25100</v>
      </c>
      <c r="H232" s="209">
        <v>29420</v>
      </c>
      <c r="I232" s="209">
        <v>33740</v>
      </c>
      <c r="J232" s="209">
        <v>38060</v>
      </c>
      <c r="K232" s="209">
        <v>42380</v>
      </c>
      <c r="M232" t="s">
        <v>288</v>
      </c>
      <c r="O232" t="s">
        <v>940</v>
      </c>
      <c r="P232" s="262">
        <v>303</v>
      </c>
      <c r="Q232" s="262">
        <v>357</v>
      </c>
      <c r="R232" s="262">
        <v>519</v>
      </c>
      <c r="S232" s="262">
        <v>681</v>
      </c>
      <c r="T232" s="262">
        <v>843</v>
      </c>
      <c r="U232" s="262">
        <v>1005</v>
      </c>
      <c r="V232">
        <v>457</v>
      </c>
    </row>
    <row r="233" spans="1:22">
      <c r="A233" t="s">
        <v>67</v>
      </c>
      <c r="B233">
        <v>459</v>
      </c>
      <c r="C233" t="s">
        <v>549</v>
      </c>
      <c r="D233" s="209">
        <v>12500</v>
      </c>
      <c r="E233" s="209">
        <v>16460</v>
      </c>
      <c r="F233" s="209">
        <v>20780</v>
      </c>
      <c r="G233" s="209">
        <v>25100</v>
      </c>
      <c r="H233" s="209">
        <v>29420</v>
      </c>
      <c r="I233" s="209">
        <v>33740</v>
      </c>
      <c r="J233" s="209">
        <v>38060</v>
      </c>
      <c r="K233" s="209">
        <v>42380</v>
      </c>
      <c r="M233" t="s">
        <v>288</v>
      </c>
      <c r="O233" t="s">
        <v>942</v>
      </c>
      <c r="P233" s="262">
        <v>312</v>
      </c>
      <c r="Q233" s="262">
        <v>357</v>
      </c>
      <c r="R233" s="262">
        <v>519</v>
      </c>
      <c r="S233" s="262">
        <v>681</v>
      </c>
      <c r="T233" s="262">
        <v>843</v>
      </c>
      <c r="U233" s="262">
        <v>1005</v>
      </c>
      <c r="V233">
        <v>459</v>
      </c>
    </row>
    <row r="234" spans="1:22">
      <c r="A234" t="s">
        <v>266</v>
      </c>
      <c r="B234">
        <v>461</v>
      </c>
      <c r="C234" t="s">
        <v>943</v>
      </c>
      <c r="D234" s="209">
        <v>12800</v>
      </c>
      <c r="E234" s="209">
        <v>16460</v>
      </c>
      <c r="F234" s="209">
        <v>20780</v>
      </c>
      <c r="G234" s="209">
        <v>25100</v>
      </c>
      <c r="H234" s="209">
        <v>29420</v>
      </c>
      <c r="I234" s="209">
        <v>33740</v>
      </c>
      <c r="J234" s="209">
        <v>38060</v>
      </c>
      <c r="K234" s="209">
        <v>42380</v>
      </c>
      <c r="M234" t="s">
        <v>288</v>
      </c>
      <c r="O234" t="s">
        <v>945</v>
      </c>
      <c r="P234" s="262">
        <v>320</v>
      </c>
      <c r="Q234" s="262">
        <v>357</v>
      </c>
      <c r="R234" s="262">
        <v>519</v>
      </c>
      <c r="S234" s="262">
        <v>681</v>
      </c>
      <c r="T234" s="262">
        <v>843</v>
      </c>
      <c r="U234" s="262">
        <v>1005</v>
      </c>
      <c r="V234">
        <v>461</v>
      </c>
    </row>
    <row r="235" spans="1:22">
      <c r="A235" t="s">
        <v>267</v>
      </c>
      <c r="B235">
        <v>463</v>
      </c>
      <c r="C235" t="s">
        <v>946</v>
      </c>
      <c r="D235" s="209">
        <v>12140</v>
      </c>
      <c r="E235" s="209">
        <v>16460</v>
      </c>
      <c r="F235" s="209">
        <v>20780</v>
      </c>
      <c r="G235" s="209">
        <v>25100</v>
      </c>
      <c r="H235" s="209">
        <v>29420</v>
      </c>
      <c r="I235" s="209">
        <v>33740</v>
      </c>
      <c r="J235" s="209">
        <v>38060</v>
      </c>
      <c r="K235" s="209">
        <v>42380</v>
      </c>
      <c r="M235" t="s">
        <v>288</v>
      </c>
      <c r="O235" t="s">
        <v>948</v>
      </c>
      <c r="P235" s="262">
        <v>303</v>
      </c>
      <c r="Q235" s="262">
        <v>357</v>
      </c>
      <c r="R235" s="262">
        <v>519</v>
      </c>
      <c r="S235" s="262">
        <v>681</v>
      </c>
      <c r="T235" s="262">
        <v>843</v>
      </c>
      <c r="U235" s="262">
        <v>1005</v>
      </c>
      <c r="V235">
        <v>463</v>
      </c>
    </row>
    <row r="236" spans="1:22">
      <c r="A236" t="s">
        <v>269</v>
      </c>
      <c r="B236">
        <v>465</v>
      </c>
      <c r="C236" t="s">
        <v>949</v>
      </c>
      <c r="D236" s="209">
        <v>12140</v>
      </c>
      <c r="E236" s="209">
        <v>16460</v>
      </c>
      <c r="F236" s="209">
        <v>20780</v>
      </c>
      <c r="G236" s="209">
        <v>25100</v>
      </c>
      <c r="H236" s="209">
        <v>29420</v>
      </c>
      <c r="I236" s="209">
        <v>33740</v>
      </c>
      <c r="J236" s="209">
        <v>38060</v>
      </c>
      <c r="K236" s="209">
        <v>42380</v>
      </c>
      <c r="M236" t="s">
        <v>288</v>
      </c>
      <c r="O236" t="s">
        <v>951</v>
      </c>
      <c r="P236" s="262">
        <v>303</v>
      </c>
      <c r="Q236" s="262">
        <v>357</v>
      </c>
      <c r="R236" s="262">
        <v>519</v>
      </c>
      <c r="S236" s="262">
        <v>681</v>
      </c>
      <c r="T236" s="262">
        <v>843</v>
      </c>
      <c r="U236" s="262">
        <v>1005</v>
      </c>
      <c r="V236">
        <v>465</v>
      </c>
    </row>
    <row r="237" spans="1:22">
      <c r="A237" t="s">
        <v>270</v>
      </c>
      <c r="B237">
        <v>467</v>
      </c>
      <c r="C237" t="s">
        <v>952</v>
      </c>
      <c r="D237" s="209">
        <v>12150</v>
      </c>
      <c r="E237" s="209">
        <v>16460</v>
      </c>
      <c r="F237" s="209">
        <v>20780</v>
      </c>
      <c r="G237" s="209">
        <v>25100</v>
      </c>
      <c r="H237" s="209">
        <v>29420</v>
      </c>
      <c r="I237" s="209">
        <v>33740</v>
      </c>
      <c r="J237" s="209">
        <v>38060</v>
      </c>
      <c r="K237" s="209">
        <v>42380</v>
      </c>
      <c r="M237" t="s">
        <v>288</v>
      </c>
      <c r="O237" t="s">
        <v>954</v>
      </c>
      <c r="P237" s="262">
        <v>303</v>
      </c>
      <c r="Q237" s="262">
        <v>357</v>
      </c>
      <c r="R237" s="262">
        <v>519</v>
      </c>
      <c r="S237" s="262">
        <v>681</v>
      </c>
      <c r="T237" s="262">
        <v>843</v>
      </c>
      <c r="U237" s="262">
        <v>1005</v>
      </c>
      <c r="V237">
        <v>467</v>
      </c>
    </row>
    <row r="238" spans="1:22">
      <c r="A238" t="s">
        <v>87</v>
      </c>
      <c r="B238">
        <v>469</v>
      </c>
      <c r="C238" t="s">
        <v>2353</v>
      </c>
      <c r="D238" s="209">
        <v>14600</v>
      </c>
      <c r="E238" s="209">
        <v>16650</v>
      </c>
      <c r="F238" s="209">
        <v>20780</v>
      </c>
      <c r="G238" s="209">
        <v>25100</v>
      </c>
      <c r="H238" s="209">
        <v>29420</v>
      </c>
      <c r="I238" s="209">
        <v>33740</v>
      </c>
      <c r="J238" s="209">
        <v>38060</v>
      </c>
      <c r="K238" s="209">
        <v>42380</v>
      </c>
      <c r="M238" t="s">
        <v>288</v>
      </c>
      <c r="O238" t="s">
        <v>956</v>
      </c>
      <c r="P238" s="262">
        <v>365</v>
      </c>
      <c r="Q238" s="262">
        <v>390</v>
      </c>
      <c r="R238" s="262">
        <v>519</v>
      </c>
      <c r="S238" s="262">
        <v>681</v>
      </c>
      <c r="T238" s="262">
        <v>843</v>
      </c>
      <c r="U238" s="262">
        <v>1005</v>
      </c>
      <c r="V238">
        <v>469</v>
      </c>
    </row>
    <row r="239" spans="1:22">
      <c r="A239" t="s">
        <v>271</v>
      </c>
      <c r="B239">
        <v>471</v>
      </c>
      <c r="C239" t="s">
        <v>957</v>
      </c>
      <c r="D239" s="209">
        <v>13400</v>
      </c>
      <c r="E239" s="209">
        <v>16460</v>
      </c>
      <c r="F239" s="209">
        <v>20780</v>
      </c>
      <c r="G239" s="209">
        <v>25100</v>
      </c>
      <c r="H239" s="209">
        <v>29420</v>
      </c>
      <c r="I239" s="209">
        <v>33740</v>
      </c>
      <c r="J239" s="209">
        <v>38060</v>
      </c>
      <c r="K239" s="209">
        <v>42380</v>
      </c>
      <c r="M239" t="s">
        <v>288</v>
      </c>
      <c r="O239" t="s">
        <v>959</v>
      </c>
      <c r="P239" s="262">
        <v>335</v>
      </c>
      <c r="Q239" s="262">
        <v>358</v>
      </c>
      <c r="R239" s="262">
        <v>519</v>
      </c>
      <c r="S239" s="262">
        <v>681</v>
      </c>
      <c r="T239" s="262">
        <v>843</v>
      </c>
      <c r="U239" s="262">
        <v>1005</v>
      </c>
      <c r="V239">
        <v>471</v>
      </c>
    </row>
    <row r="240" spans="1:22">
      <c r="A240" t="s">
        <v>59</v>
      </c>
      <c r="B240">
        <v>473</v>
      </c>
      <c r="C240" t="s">
        <v>2348</v>
      </c>
      <c r="D240" s="209">
        <v>15750</v>
      </c>
      <c r="E240" s="209">
        <v>18000</v>
      </c>
      <c r="F240" s="209">
        <v>20780</v>
      </c>
      <c r="G240" s="209">
        <v>25100</v>
      </c>
      <c r="H240" s="209">
        <v>29420</v>
      </c>
      <c r="I240" s="209">
        <v>33740</v>
      </c>
      <c r="J240" s="209">
        <v>38060</v>
      </c>
      <c r="K240" s="209">
        <v>42380</v>
      </c>
      <c r="M240" t="s">
        <v>288</v>
      </c>
      <c r="O240" t="s">
        <v>961</v>
      </c>
      <c r="P240" s="262">
        <v>393</v>
      </c>
      <c r="Q240" s="262">
        <v>421</v>
      </c>
      <c r="R240" s="262">
        <v>519</v>
      </c>
      <c r="S240" s="262">
        <v>681</v>
      </c>
      <c r="T240" s="262">
        <v>843</v>
      </c>
      <c r="U240" s="262">
        <v>1005</v>
      </c>
      <c r="V240">
        <v>473</v>
      </c>
    </row>
    <row r="241" spans="1:22">
      <c r="A241" t="s">
        <v>272</v>
      </c>
      <c r="B241">
        <v>475</v>
      </c>
      <c r="C241" t="s">
        <v>962</v>
      </c>
      <c r="D241" s="209">
        <v>13200</v>
      </c>
      <c r="E241" s="209">
        <v>16460</v>
      </c>
      <c r="F241" s="209">
        <v>20780</v>
      </c>
      <c r="G241" s="209">
        <v>25100</v>
      </c>
      <c r="H241" s="209">
        <v>29420</v>
      </c>
      <c r="I241" s="209">
        <v>33740</v>
      </c>
      <c r="J241" s="209">
        <v>38060</v>
      </c>
      <c r="K241" s="209">
        <v>42380</v>
      </c>
      <c r="M241" t="s">
        <v>288</v>
      </c>
      <c r="O241" t="s">
        <v>964</v>
      </c>
      <c r="P241" s="262">
        <v>330</v>
      </c>
      <c r="Q241" s="262">
        <v>357</v>
      </c>
      <c r="R241" s="262">
        <v>519</v>
      </c>
      <c r="S241" s="262">
        <v>681</v>
      </c>
      <c r="T241" s="262">
        <v>843</v>
      </c>
      <c r="U241" s="262">
        <v>1005</v>
      </c>
      <c r="V241">
        <v>475</v>
      </c>
    </row>
    <row r="242" spans="1:22">
      <c r="A242" t="s">
        <v>273</v>
      </c>
      <c r="B242">
        <v>477</v>
      </c>
      <c r="C242" t="s">
        <v>965</v>
      </c>
      <c r="D242" s="209">
        <v>13550</v>
      </c>
      <c r="E242" s="209">
        <v>16460</v>
      </c>
      <c r="F242" s="209">
        <v>20780</v>
      </c>
      <c r="G242" s="209">
        <v>25100</v>
      </c>
      <c r="H242" s="209">
        <v>29420</v>
      </c>
      <c r="I242" s="209">
        <v>33740</v>
      </c>
      <c r="J242" s="209">
        <v>38060</v>
      </c>
      <c r="K242" s="209">
        <v>42380</v>
      </c>
      <c r="M242" t="s">
        <v>288</v>
      </c>
      <c r="O242" t="s">
        <v>967</v>
      </c>
      <c r="P242" s="262">
        <v>338</v>
      </c>
      <c r="Q242" s="262">
        <v>362</v>
      </c>
      <c r="R242" s="262">
        <v>519</v>
      </c>
      <c r="S242" s="262">
        <v>681</v>
      </c>
      <c r="T242" s="262">
        <v>843</v>
      </c>
      <c r="U242" s="262">
        <v>1005</v>
      </c>
      <c r="V242">
        <v>477</v>
      </c>
    </row>
    <row r="243" spans="1:22">
      <c r="A243" t="s">
        <v>63</v>
      </c>
      <c r="B243">
        <v>479</v>
      </c>
      <c r="C243" t="s">
        <v>968</v>
      </c>
      <c r="D243" s="209">
        <v>12140</v>
      </c>
      <c r="E243" s="209">
        <v>16460</v>
      </c>
      <c r="F243" s="209">
        <v>20780</v>
      </c>
      <c r="G243" s="209">
        <v>25100</v>
      </c>
      <c r="H243" s="209">
        <v>29420</v>
      </c>
      <c r="I243" s="209">
        <v>33740</v>
      </c>
      <c r="J243" s="209">
        <v>38060</v>
      </c>
      <c r="K243" s="209">
        <v>42380</v>
      </c>
      <c r="M243" t="s">
        <v>288</v>
      </c>
      <c r="O243" t="s">
        <v>970</v>
      </c>
      <c r="P243" s="262">
        <v>303</v>
      </c>
      <c r="Q243" s="262">
        <v>357</v>
      </c>
      <c r="R243" s="262">
        <v>519</v>
      </c>
      <c r="S243" s="262">
        <v>681</v>
      </c>
      <c r="T243" s="262">
        <v>843</v>
      </c>
      <c r="U243" s="262">
        <v>1005</v>
      </c>
      <c r="V243">
        <v>479</v>
      </c>
    </row>
    <row r="244" spans="1:22">
      <c r="A244" t="s">
        <v>274</v>
      </c>
      <c r="B244">
        <v>481</v>
      </c>
      <c r="C244" t="s">
        <v>971</v>
      </c>
      <c r="D244" s="209">
        <v>12140</v>
      </c>
      <c r="E244" s="209">
        <v>16460</v>
      </c>
      <c r="F244" s="209">
        <v>20780</v>
      </c>
      <c r="G244" s="209">
        <v>25100</v>
      </c>
      <c r="H244" s="209">
        <v>29420</v>
      </c>
      <c r="I244" s="209">
        <v>33740</v>
      </c>
      <c r="J244" s="209">
        <v>38060</v>
      </c>
      <c r="K244" s="209">
        <v>42380</v>
      </c>
      <c r="M244" t="s">
        <v>288</v>
      </c>
      <c r="O244" t="s">
        <v>973</v>
      </c>
      <c r="P244" s="262">
        <v>303</v>
      </c>
      <c r="Q244" s="262">
        <v>357</v>
      </c>
      <c r="R244" s="262">
        <v>519</v>
      </c>
      <c r="S244" s="262">
        <v>681</v>
      </c>
      <c r="T244" s="262">
        <v>843</v>
      </c>
      <c r="U244" s="262">
        <v>1005</v>
      </c>
      <c r="V244">
        <v>481</v>
      </c>
    </row>
    <row r="245" spans="1:22">
      <c r="A245" t="s">
        <v>275</v>
      </c>
      <c r="B245">
        <v>483</v>
      </c>
      <c r="C245" t="s">
        <v>974</v>
      </c>
      <c r="D245" s="209">
        <v>12900</v>
      </c>
      <c r="E245" s="209">
        <v>16460</v>
      </c>
      <c r="F245" s="209">
        <v>20780</v>
      </c>
      <c r="G245" s="209">
        <v>25100</v>
      </c>
      <c r="H245" s="209">
        <v>29420</v>
      </c>
      <c r="I245" s="209">
        <v>33740</v>
      </c>
      <c r="J245" s="209">
        <v>38060</v>
      </c>
      <c r="K245" s="209">
        <v>42380</v>
      </c>
      <c r="M245" t="s">
        <v>288</v>
      </c>
      <c r="O245" t="s">
        <v>976</v>
      </c>
      <c r="P245" s="262">
        <v>322</v>
      </c>
      <c r="Q245" s="262">
        <v>357</v>
      </c>
      <c r="R245" s="262">
        <v>519</v>
      </c>
      <c r="S245" s="262">
        <v>681</v>
      </c>
      <c r="T245" s="262">
        <v>843</v>
      </c>
      <c r="U245" s="262">
        <v>1005</v>
      </c>
      <c r="V245">
        <v>483</v>
      </c>
    </row>
    <row r="246" spans="1:22">
      <c r="A246" t="s">
        <v>94</v>
      </c>
      <c r="B246">
        <v>485</v>
      </c>
      <c r="C246" t="s">
        <v>300</v>
      </c>
      <c r="D246" s="209">
        <v>13200</v>
      </c>
      <c r="E246" s="209">
        <v>16460</v>
      </c>
      <c r="F246" s="209">
        <v>20780</v>
      </c>
      <c r="G246" s="209">
        <v>25100</v>
      </c>
      <c r="H246" s="209">
        <v>29420</v>
      </c>
      <c r="I246" s="209">
        <v>33740</v>
      </c>
      <c r="J246" s="209">
        <v>38060</v>
      </c>
      <c r="K246" s="209">
        <v>42380</v>
      </c>
      <c r="M246" t="s">
        <v>288</v>
      </c>
      <c r="O246" t="s">
        <v>978</v>
      </c>
      <c r="P246" s="262">
        <v>330</v>
      </c>
      <c r="Q246" s="262">
        <v>357</v>
      </c>
      <c r="R246" s="262">
        <v>519</v>
      </c>
      <c r="S246" s="262">
        <v>681</v>
      </c>
      <c r="T246" s="262">
        <v>843</v>
      </c>
      <c r="U246" s="262">
        <v>1005</v>
      </c>
      <c r="V246">
        <v>485</v>
      </c>
    </row>
    <row r="247" spans="1:22">
      <c r="A247" t="s">
        <v>276</v>
      </c>
      <c r="B247">
        <v>487</v>
      </c>
      <c r="C247" t="s">
        <v>979</v>
      </c>
      <c r="D247" s="209">
        <v>12140</v>
      </c>
      <c r="E247" s="209">
        <v>16460</v>
      </c>
      <c r="F247" s="209">
        <v>20780</v>
      </c>
      <c r="G247" s="209">
        <v>25100</v>
      </c>
      <c r="H247" s="209">
        <v>29420</v>
      </c>
      <c r="I247" s="209">
        <v>33740</v>
      </c>
      <c r="J247" s="209">
        <v>38060</v>
      </c>
      <c r="K247" s="209">
        <v>42380</v>
      </c>
      <c r="M247" t="s">
        <v>288</v>
      </c>
      <c r="O247" t="s">
        <v>981</v>
      </c>
      <c r="P247" s="262">
        <v>303</v>
      </c>
      <c r="Q247" s="262">
        <v>357</v>
      </c>
      <c r="R247" s="262">
        <v>519</v>
      </c>
      <c r="S247" s="262">
        <v>681</v>
      </c>
      <c r="T247" s="262">
        <v>843</v>
      </c>
      <c r="U247" s="262">
        <v>1005</v>
      </c>
      <c r="V247">
        <v>487</v>
      </c>
    </row>
    <row r="248" spans="1:22">
      <c r="A248" t="s">
        <v>277</v>
      </c>
      <c r="B248">
        <v>489</v>
      </c>
      <c r="C248" t="s">
        <v>982</v>
      </c>
      <c r="D248" s="209">
        <v>12140</v>
      </c>
      <c r="E248" s="209">
        <v>16460</v>
      </c>
      <c r="F248" s="209">
        <v>20780</v>
      </c>
      <c r="G248" s="209">
        <v>25100</v>
      </c>
      <c r="H248" s="209">
        <v>29420</v>
      </c>
      <c r="I248" s="209">
        <v>33740</v>
      </c>
      <c r="J248" s="209">
        <v>38060</v>
      </c>
      <c r="K248" s="209">
        <v>42380</v>
      </c>
      <c r="M248" t="s">
        <v>288</v>
      </c>
      <c r="O248" t="s">
        <v>984</v>
      </c>
      <c r="P248" s="262">
        <v>303</v>
      </c>
      <c r="Q248" s="262">
        <v>357</v>
      </c>
      <c r="R248" s="262">
        <v>519</v>
      </c>
      <c r="S248" s="262">
        <v>681</v>
      </c>
      <c r="T248" s="262">
        <v>843</v>
      </c>
      <c r="U248" s="262">
        <v>1005</v>
      </c>
      <c r="V248">
        <v>489</v>
      </c>
    </row>
    <row r="249" spans="1:22">
      <c r="A249" t="s">
        <v>29</v>
      </c>
      <c r="B249">
        <v>491</v>
      </c>
      <c r="C249" t="s">
        <v>2344</v>
      </c>
      <c r="D249" s="209">
        <v>18100</v>
      </c>
      <c r="E249" s="209">
        <v>20650</v>
      </c>
      <c r="F249" s="209">
        <v>23250</v>
      </c>
      <c r="G249" s="209">
        <v>25800</v>
      </c>
      <c r="H249" s="209">
        <v>29420</v>
      </c>
      <c r="I249" s="209">
        <v>33740</v>
      </c>
      <c r="J249" s="209">
        <v>38060</v>
      </c>
      <c r="K249" s="209">
        <v>42380</v>
      </c>
      <c r="M249" t="s">
        <v>288</v>
      </c>
      <c r="O249" t="s">
        <v>986</v>
      </c>
      <c r="P249" s="262">
        <v>452</v>
      </c>
      <c r="Q249" s="262">
        <v>484</v>
      </c>
      <c r="R249" s="262">
        <v>581</v>
      </c>
      <c r="S249" s="262">
        <v>681</v>
      </c>
      <c r="T249" s="262">
        <v>843</v>
      </c>
      <c r="U249" s="262">
        <v>1005</v>
      </c>
      <c r="V249">
        <v>491</v>
      </c>
    </row>
    <row r="250" spans="1:22">
      <c r="A250" t="s">
        <v>82</v>
      </c>
      <c r="B250">
        <v>493</v>
      </c>
      <c r="C250" t="s">
        <v>316</v>
      </c>
      <c r="D250" s="209">
        <v>14050</v>
      </c>
      <c r="E250" s="209">
        <v>16460</v>
      </c>
      <c r="F250" s="209">
        <v>20780</v>
      </c>
      <c r="G250" s="209">
        <v>25100</v>
      </c>
      <c r="H250" s="209">
        <v>29420</v>
      </c>
      <c r="I250" s="209">
        <v>33740</v>
      </c>
      <c r="J250" s="209">
        <v>38060</v>
      </c>
      <c r="K250" s="209">
        <v>42380</v>
      </c>
      <c r="M250" t="s">
        <v>288</v>
      </c>
      <c r="O250" t="s">
        <v>988</v>
      </c>
      <c r="P250" s="262">
        <v>351</v>
      </c>
      <c r="Q250" s="262">
        <v>376</v>
      </c>
      <c r="R250" s="262">
        <v>519</v>
      </c>
      <c r="S250" s="262">
        <v>681</v>
      </c>
      <c r="T250" s="262">
        <v>843</v>
      </c>
      <c r="U250" s="262">
        <v>1005</v>
      </c>
      <c r="V250">
        <v>493</v>
      </c>
    </row>
    <row r="251" spans="1:22">
      <c r="A251" t="s">
        <v>278</v>
      </c>
      <c r="B251">
        <v>495</v>
      </c>
      <c r="C251" t="s">
        <v>989</v>
      </c>
      <c r="D251" s="209">
        <v>13550</v>
      </c>
      <c r="E251" s="209">
        <v>16460</v>
      </c>
      <c r="F251" s="209">
        <v>20780</v>
      </c>
      <c r="G251" s="209">
        <v>25100</v>
      </c>
      <c r="H251" s="209">
        <v>29420</v>
      </c>
      <c r="I251" s="209">
        <v>33740</v>
      </c>
      <c r="J251" s="209">
        <v>38060</v>
      </c>
      <c r="K251" s="209">
        <v>42380</v>
      </c>
      <c r="M251" t="s">
        <v>288</v>
      </c>
      <c r="O251" t="s">
        <v>991</v>
      </c>
      <c r="P251" s="262">
        <v>338</v>
      </c>
      <c r="Q251" s="262">
        <v>362</v>
      </c>
      <c r="R251" s="262">
        <v>519</v>
      </c>
      <c r="S251" s="262">
        <v>681</v>
      </c>
      <c r="T251" s="262">
        <v>843</v>
      </c>
      <c r="U251" s="262">
        <v>1005</v>
      </c>
      <c r="V251">
        <v>495</v>
      </c>
    </row>
    <row r="252" spans="1:22">
      <c r="A252" t="s">
        <v>279</v>
      </c>
      <c r="B252">
        <v>497</v>
      </c>
      <c r="C252" t="s">
        <v>992</v>
      </c>
      <c r="D252" s="209">
        <v>14450</v>
      </c>
      <c r="E252" s="209">
        <v>16500</v>
      </c>
      <c r="F252" s="209">
        <v>20780</v>
      </c>
      <c r="G252" s="209">
        <v>25100</v>
      </c>
      <c r="H252" s="209">
        <v>29420</v>
      </c>
      <c r="I252" s="209">
        <v>33740</v>
      </c>
      <c r="J252" s="209">
        <v>38060</v>
      </c>
      <c r="K252" s="209">
        <v>42380</v>
      </c>
      <c r="M252" t="s">
        <v>288</v>
      </c>
      <c r="O252" t="s">
        <v>994</v>
      </c>
      <c r="P252" s="262">
        <v>361</v>
      </c>
      <c r="Q252" s="262">
        <v>386</v>
      </c>
      <c r="R252" s="262">
        <v>519</v>
      </c>
      <c r="S252" s="262">
        <v>681</v>
      </c>
      <c r="T252" s="262">
        <v>843</v>
      </c>
      <c r="U252" s="262">
        <v>1005</v>
      </c>
      <c r="V252">
        <v>497</v>
      </c>
    </row>
    <row r="253" spans="1:22">
      <c r="A253" t="s">
        <v>280</v>
      </c>
      <c r="B253">
        <v>499</v>
      </c>
      <c r="C253" t="s">
        <v>995</v>
      </c>
      <c r="D253" s="209">
        <v>12140</v>
      </c>
      <c r="E253" s="209">
        <v>16460</v>
      </c>
      <c r="F253" s="209">
        <v>20780</v>
      </c>
      <c r="G253" s="209">
        <v>25100</v>
      </c>
      <c r="H253" s="209">
        <v>29420</v>
      </c>
      <c r="I253" s="209">
        <v>33740</v>
      </c>
      <c r="J253" s="209">
        <v>38060</v>
      </c>
      <c r="K253" s="209">
        <v>42380</v>
      </c>
      <c r="M253" t="s">
        <v>288</v>
      </c>
      <c r="O253" t="s">
        <v>997</v>
      </c>
      <c r="P253" s="262">
        <v>303</v>
      </c>
      <c r="Q253" s="262">
        <v>357</v>
      </c>
      <c r="R253" s="262">
        <v>519</v>
      </c>
      <c r="S253" s="262">
        <v>681</v>
      </c>
      <c r="T253" s="262">
        <v>843</v>
      </c>
      <c r="U253" s="262">
        <v>1005</v>
      </c>
      <c r="V253">
        <v>499</v>
      </c>
    </row>
    <row r="254" spans="1:22">
      <c r="A254" t="s">
        <v>281</v>
      </c>
      <c r="B254">
        <v>501</v>
      </c>
      <c r="C254" t="s">
        <v>998</v>
      </c>
      <c r="D254" s="209">
        <v>14250</v>
      </c>
      <c r="E254" s="209">
        <v>16460</v>
      </c>
      <c r="F254" s="209">
        <v>20780</v>
      </c>
      <c r="G254" s="209">
        <v>25100</v>
      </c>
      <c r="H254" s="209">
        <v>29420</v>
      </c>
      <c r="I254" s="209">
        <v>33740</v>
      </c>
      <c r="J254" s="209">
        <v>38060</v>
      </c>
      <c r="K254" s="209">
        <v>42380</v>
      </c>
      <c r="M254" t="s">
        <v>288</v>
      </c>
      <c r="O254" t="s">
        <v>1000</v>
      </c>
      <c r="P254" s="262">
        <v>356</v>
      </c>
      <c r="Q254" s="262">
        <v>381</v>
      </c>
      <c r="R254" s="262">
        <v>519</v>
      </c>
      <c r="S254" s="262">
        <v>681</v>
      </c>
      <c r="T254" s="262">
        <v>843</v>
      </c>
      <c r="U254" s="262">
        <v>1005</v>
      </c>
      <c r="V254">
        <v>501</v>
      </c>
    </row>
    <row r="255" spans="1:22">
      <c r="A255" t="s">
        <v>282</v>
      </c>
      <c r="B255">
        <v>503</v>
      </c>
      <c r="C255" t="s">
        <v>1001</v>
      </c>
      <c r="D255" s="209">
        <v>12550</v>
      </c>
      <c r="E255" s="209">
        <v>16460</v>
      </c>
      <c r="F255" s="209">
        <v>20780</v>
      </c>
      <c r="G255" s="209">
        <v>25100</v>
      </c>
      <c r="H255" s="209">
        <v>29420</v>
      </c>
      <c r="I255" s="209">
        <v>33740</v>
      </c>
      <c r="J255" s="209">
        <v>38060</v>
      </c>
      <c r="K255" s="209">
        <v>42380</v>
      </c>
      <c r="M255" t="s">
        <v>288</v>
      </c>
      <c r="O255" t="s">
        <v>1003</v>
      </c>
      <c r="P255" s="262">
        <v>313</v>
      </c>
      <c r="Q255" s="262">
        <v>357</v>
      </c>
      <c r="R255" s="262">
        <v>519</v>
      </c>
      <c r="S255" s="262">
        <v>681</v>
      </c>
      <c r="T255" s="262">
        <v>843</v>
      </c>
      <c r="U255" s="262">
        <v>1005</v>
      </c>
      <c r="V255">
        <v>503</v>
      </c>
    </row>
    <row r="256" spans="1:22">
      <c r="A256" t="s">
        <v>283</v>
      </c>
      <c r="B256">
        <v>505</v>
      </c>
      <c r="C256" t="s">
        <v>1004</v>
      </c>
      <c r="D256" s="209">
        <v>12140</v>
      </c>
      <c r="E256" s="209">
        <v>16460</v>
      </c>
      <c r="F256" s="209">
        <v>20780</v>
      </c>
      <c r="G256" s="209">
        <v>25100</v>
      </c>
      <c r="H256" s="209">
        <v>29420</v>
      </c>
      <c r="I256" s="209">
        <v>33740</v>
      </c>
      <c r="J256" s="209">
        <v>38060</v>
      </c>
      <c r="K256" s="209">
        <v>42380</v>
      </c>
      <c r="M256" t="s">
        <v>288</v>
      </c>
      <c r="O256" t="s">
        <v>1006</v>
      </c>
      <c r="P256" s="262">
        <v>303</v>
      </c>
      <c r="Q256" s="262">
        <v>357</v>
      </c>
      <c r="R256" s="262">
        <v>519</v>
      </c>
      <c r="S256" s="262">
        <v>681</v>
      </c>
      <c r="T256" s="262">
        <v>843</v>
      </c>
      <c r="U256" s="262">
        <v>1005</v>
      </c>
      <c r="V256">
        <v>505</v>
      </c>
    </row>
    <row r="257" spans="1:22">
      <c r="A257" t="s">
        <v>284</v>
      </c>
      <c r="B257">
        <v>507</v>
      </c>
      <c r="C257" t="s">
        <v>1007</v>
      </c>
      <c r="D257" s="209">
        <v>12140</v>
      </c>
      <c r="E257" s="209">
        <v>16460</v>
      </c>
      <c r="F257" s="209">
        <v>20780</v>
      </c>
      <c r="G257" s="209">
        <v>25100</v>
      </c>
      <c r="H257" s="209">
        <v>29420</v>
      </c>
      <c r="I257" s="209">
        <v>33740</v>
      </c>
      <c r="J257" s="209">
        <v>38060</v>
      </c>
      <c r="K257" s="209">
        <v>42380</v>
      </c>
      <c r="M257" t="s">
        <v>288</v>
      </c>
      <c r="O257" t="s">
        <v>1009</v>
      </c>
      <c r="P257" s="262">
        <v>303</v>
      </c>
      <c r="Q257" s="262">
        <v>357</v>
      </c>
      <c r="R257" s="262">
        <v>519</v>
      </c>
      <c r="S257" s="262">
        <v>681</v>
      </c>
      <c r="T257" s="262">
        <v>843</v>
      </c>
      <c r="U257" s="262">
        <v>1005</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65" customWidth="1"/>
    <col min="2" max="3" width="41" style="165" customWidth="1"/>
    <col min="4" max="16384" width="9.140625" style="165"/>
  </cols>
  <sheetData>
    <row r="1" spans="1:45">
      <c r="A1" s="165">
        <v>1</v>
      </c>
      <c r="B1" s="165">
        <v>2</v>
      </c>
      <c r="C1" s="165">
        <v>3</v>
      </c>
      <c r="D1" s="165">
        <v>4</v>
      </c>
      <c r="E1" s="165">
        <v>5</v>
      </c>
      <c r="F1" s="165">
        <v>6</v>
      </c>
      <c r="G1" s="165">
        <v>7</v>
      </c>
      <c r="H1" s="165">
        <v>8</v>
      </c>
      <c r="I1" s="165">
        <v>9</v>
      </c>
      <c r="J1" s="165">
        <v>10</v>
      </c>
      <c r="K1" s="165">
        <v>11</v>
      </c>
      <c r="L1" s="165">
        <v>12</v>
      </c>
      <c r="M1" s="165">
        <v>13</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c r="B2" s="165" t="str">
        <f>+'Income-Rent Tool'!AU19</f>
        <v>1/18/2013 - 12/17/2013</v>
      </c>
    </row>
    <row r="3" spans="1:45">
      <c r="B3" s="144" t="s">
        <v>1065</v>
      </c>
      <c r="C3" s="144" t="s">
        <v>2062</v>
      </c>
      <c r="D3" s="144" t="s">
        <v>2063</v>
      </c>
      <c r="E3" s="144" t="s">
        <v>2064</v>
      </c>
      <c r="F3" s="144" t="s">
        <v>2065</v>
      </c>
      <c r="G3" s="144" t="s">
        <v>2066</v>
      </c>
      <c r="H3" s="144" t="s">
        <v>2067</v>
      </c>
      <c r="I3" s="144" t="s">
        <v>2068</v>
      </c>
      <c r="J3" s="144" t="s">
        <v>2069</v>
      </c>
      <c r="K3" s="144" t="s">
        <v>2070</v>
      </c>
      <c r="L3" s="144" t="s">
        <v>2071</v>
      </c>
      <c r="M3" s="144" t="s">
        <v>2072</v>
      </c>
      <c r="N3" s="144" t="s">
        <v>2073</v>
      </c>
      <c r="O3" s="144" t="s">
        <v>2074</v>
      </c>
      <c r="P3" s="144" t="s">
        <v>2075</v>
      </c>
      <c r="Q3" s="144" t="s">
        <v>2076</v>
      </c>
      <c r="R3" s="144" t="s">
        <v>2077</v>
      </c>
      <c r="S3" s="144" t="s">
        <v>2078</v>
      </c>
      <c r="T3" s="144" t="s">
        <v>2079</v>
      </c>
      <c r="U3" s="144" t="s">
        <v>2080</v>
      </c>
      <c r="V3" s="144" t="s">
        <v>2081</v>
      </c>
      <c r="W3" s="144" t="s">
        <v>2082</v>
      </c>
      <c r="X3" s="144" t="s">
        <v>2083</v>
      </c>
      <c r="Y3" s="144" t="s">
        <v>2084</v>
      </c>
      <c r="Z3" s="144" t="s">
        <v>2085</v>
      </c>
      <c r="AA3" s="144" t="s">
        <v>2086</v>
      </c>
      <c r="AB3" s="144" t="s">
        <v>2087</v>
      </c>
      <c r="AC3" s="144" t="s">
        <v>2088</v>
      </c>
      <c r="AD3" s="144" t="s">
        <v>2089</v>
      </c>
      <c r="AE3" s="144" t="s">
        <v>2090</v>
      </c>
      <c r="AF3" s="144" t="s">
        <v>2091</v>
      </c>
      <c r="AG3" s="144" t="s">
        <v>2092</v>
      </c>
      <c r="AH3" s="144" t="s">
        <v>2093</v>
      </c>
      <c r="AI3" s="144" t="s">
        <v>2094</v>
      </c>
      <c r="AJ3" s="144" t="s">
        <v>2095</v>
      </c>
      <c r="AK3" s="144" t="s">
        <v>2096</v>
      </c>
      <c r="AL3" s="144" t="s">
        <v>2097</v>
      </c>
      <c r="AM3" s="144" t="s">
        <v>2098</v>
      </c>
      <c r="AN3" s="144" t="s">
        <v>1060</v>
      </c>
      <c r="AO3" s="144" t="s">
        <v>1061</v>
      </c>
      <c r="AP3" s="144" t="s">
        <v>1062</v>
      </c>
      <c r="AQ3" s="144" t="s">
        <v>1063</v>
      </c>
      <c r="AR3" s="144" t="s">
        <v>1064</v>
      </c>
      <c r="AS3" s="144" t="s">
        <v>1065</v>
      </c>
    </row>
    <row r="4" spans="1:45">
      <c r="A4" s="165" t="str">
        <f>CONCATENATE($B$2,C4)</f>
        <v>1/18/2013 - 12/17/2013Anderson</v>
      </c>
      <c r="B4" s="144" t="s">
        <v>289</v>
      </c>
      <c r="C4" s="143" t="s">
        <v>95</v>
      </c>
      <c r="D4" s="149">
        <v>55500</v>
      </c>
      <c r="E4" s="149">
        <v>19400</v>
      </c>
      <c r="F4" s="149">
        <v>22200</v>
      </c>
      <c r="G4" s="149">
        <v>24950</v>
      </c>
      <c r="H4" s="149">
        <v>27700</v>
      </c>
      <c r="I4" s="149">
        <v>29950</v>
      </c>
      <c r="J4" s="149">
        <v>32150</v>
      </c>
      <c r="K4" s="149">
        <v>34350</v>
      </c>
      <c r="L4" s="149">
        <v>36600</v>
      </c>
      <c r="M4" s="149">
        <v>23280</v>
      </c>
      <c r="N4" s="149">
        <v>26640</v>
      </c>
      <c r="O4" s="149">
        <v>29940</v>
      </c>
      <c r="P4" s="149">
        <v>33240</v>
      </c>
      <c r="Q4" s="149">
        <v>35940</v>
      </c>
      <c r="R4" s="149">
        <v>38580</v>
      </c>
      <c r="S4" s="149">
        <v>41220</v>
      </c>
      <c r="T4" s="149">
        <v>43920</v>
      </c>
      <c r="U4" s="149" t="s">
        <v>286</v>
      </c>
      <c r="V4" s="149">
        <v>19450</v>
      </c>
      <c r="W4" s="149">
        <v>22200</v>
      </c>
      <c r="X4" s="149">
        <v>25000</v>
      </c>
      <c r="Y4" s="149">
        <v>27750</v>
      </c>
      <c r="Z4" s="149">
        <v>30000</v>
      </c>
      <c r="AA4" s="149">
        <v>32200</v>
      </c>
      <c r="AB4" s="149">
        <v>34450</v>
      </c>
      <c r="AC4" s="149">
        <v>36650</v>
      </c>
      <c r="AD4" s="149">
        <v>23340</v>
      </c>
      <c r="AE4" s="149">
        <v>26640</v>
      </c>
      <c r="AF4" s="149">
        <v>30000</v>
      </c>
      <c r="AG4" s="149">
        <v>33300</v>
      </c>
      <c r="AH4" s="149">
        <v>36000</v>
      </c>
      <c r="AI4" s="149">
        <v>38640</v>
      </c>
      <c r="AJ4" s="149">
        <v>41340</v>
      </c>
      <c r="AK4" s="149">
        <v>43980</v>
      </c>
      <c r="AL4" s="144" t="s">
        <v>287</v>
      </c>
      <c r="AM4" s="144" t="s">
        <v>287</v>
      </c>
      <c r="AN4" s="144" t="s">
        <v>288</v>
      </c>
      <c r="AO4" s="144">
        <v>0</v>
      </c>
      <c r="AP4" s="144" t="s">
        <v>289</v>
      </c>
      <c r="AQ4" s="144" t="s">
        <v>290</v>
      </c>
      <c r="AR4" s="144">
        <v>1</v>
      </c>
      <c r="AS4" s="144" t="s">
        <v>289</v>
      </c>
    </row>
    <row r="5" spans="1:45">
      <c r="A5" s="165" t="str">
        <f t="shared" ref="A5:A68" si="0">CONCATENATE($B$2,C5)</f>
        <v>1/18/2013 - 12/17/2013Andrews</v>
      </c>
      <c r="B5" s="144" t="s">
        <v>293</v>
      </c>
      <c r="C5" s="143" t="s">
        <v>96</v>
      </c>
      <c r="D5" s="149">
        <v>59400</v>
      </c>
      <c r="E5" s="149">
        <v>19150</v>
      </c>
      <c r="F5" s="149">
        <v>21850</v>
      </c>
      <c r="G5" s="149">
        <v>24600</v>
      </c>
      <c r="H5" s="149">
        <v>27300</v>
      </c>
      <c r="I5" s="149">
        <v>29500</v>
      </c>
      <c r="J5" s="149">
        <v>31700</v>
      </c>
      <c r="K5" s="149">
        <v>33900</v>
      </c>
      <c r="L5" s="149">
        <v>36050</v>
      </c>
      <c r="M5" s="149">
        <v>22980</v>
      </c>
      <c r="N5" s="149">
        <v>26220</v>
      </c>
      <c r="O5" s="149">
        <v>29520</v>
      </c>
      <c r="P5" s="149">
        <v>32760</v>
      </c>
      <c r="Q5" s="149">
        <v>35400</v>
      </c>
      <c r="R5" s="149">
        <v>38040</v>
      </c>
      <c r="S5" s="149">
        <v>40680</v>
      </c>
      <c r="T5" s="149">
        <v>43260</v>
      </c>
      <c r="U5" s="149" t="s">
        <v>286</v>
      </c>
      <c r="V5" s="149">
        <v>21300</v>
      </c>
      <c r="W5" s="149">
        <v>24350</v>
      </c>
      <c r="X5" s="149">
        <v>27400</v>
      </c>
      <c r="Y5" s="149">
        <v>30400</v>
      </c>
      <c r="Z5" s="149">
        <v>32850</v>
      </c>
      <c r="AA5" s="149">
        <v>35300</v>
      </c>
      <c r="AB5" s="149">
        <v>37700</v>
      </c>
      <c r="AC5" s="149">
        <v>40150</v>
      </c>
      <c r="AD5" s="149">
        <v>25560</v>
      </c>
      <c r="AE5" s="149">
        <v>29220</v>
      </c>
      <c r="AF5" s="149">
        <v>32880</v>
      </c>
      <c r="AG5" s="149">
        <v>36480</v>
      </c>
      <c r="AH5" s="149">
        <v>39420</v>
      </c>
      <c r="AI5" s="149">
        <v>42360</v>
      </c>
      <c r="AJ5" s="149">
        <v>45240</v>
      </c>
      <c r="AK5" s="149">
        <v>48180</v>
      </c>
      <c r="AL5" s="144" t="s">
        <v>292</v>
      </c>
      <c r="AM5" s="144" t="s">
        <v>292</v>
      </c>
      <c r="AN5" s="144" t="s">
        <v>288</v>
      </c>
      <c r="AO5" s="144">
        <v>0</v>
      </c>
      <c r="AP5" s="144" t="s">
        <v>293</v>
      </c>
      <c r="AQ5" s="144" t="s">
        <v>290</v>
      </c>
      <c r="AR5" s="144">
        <v>3</v>
      </c>
      <c r="AS5" s="144" t="s">
        <v>293</v>
      </c>
    </row>
    <row r="6" spans="1:45">
      <c r="A6" s="165" t="str">
        <f t="shared" si="0"/>
        <v>1/18/2013 - 12/17/2013Angelina</v>
      </c>
      <c r="B6" s="144" t="s">
        <v>296</v>
      </c>
      <c r="C6" s="143" t="s">
        <v>97</v>
      </c>
      <c r="D6" s="149">
        <v>48600</v>
      </c>
      <c r="E6" s="149">
        <v>17700</v>
      </c>
      <c r="F6" s="149">
        <v>20200</v>
      </c>
      <c r="G6" s="149">
        <v>22750</v>
      </c>
      <c r="H6" s="149">
        <v>25250</v>
      </c>
      <c r="I6" s="149">
        <v>27300</v>
      </c>
      <c r="J6" s="149">
        <v>29300</v>
      </c>
      <c r="K6" s="149">
        <v>31350</v>
      </c>
      <c r="L6" s="149">
        <v>33350</v>
      </c>
      <c r="M6" s="149">
        <v>21240</v>
      </c>
      <c r="N6" s="149">
        <v>24240</v>
      </c>
      <c r="O6" s="149">
        <v>27300</v>
      </c>
      <c r="P6" s="149">
        <v>30300</v>
      </c>
      <c r="Q6" s="149">
        <v>32760</v>
      </c>
      <c r="R6" s="149">
        <v>35160</v>
      </c>
      <c r="S6" s="149">
        <v>37620</v>
      </c>
      <c r="T6" s="149">
        <v>40020</v>
      </c>
      <c r="U6" s="149" t="s">
        <v>301</v>
      </c>
      <c r="V6" s="52"/>
      <c r="W6" s="52"/>
      <c r="X6" s="52"/>
      <c r="Y6" s="52"/>
      <c r="Z6" s="52"/>
      <c r="AA6" s="52"/>
      <c r="AB6" s="52"/>
      <c r="AC6" s="52"/>
      <c r="AD6" s="52"/>
      <c r="AE6" s="52"/>
      <c r="AF6" s="52"/>
      <c r="AG6" s="52"/>
      <c r="AH6" s="52"/>
      <c r="AI6" s="52"/>
      <c r="AJ6" s="52"/>
      <c r="AK6" s="52"/>
      <c r="AL6" s="144" t="s">
        <v>295</v>
      </c>
      <c r="AM6" s="144" t="s">
        <v>295</v>
      </c>
      <c r="AN6" s="144" t="s">
        <v>288</v>
      </c>
      <c r="AO6" s="144">
        <v>0</v>
      </c>
      <c r="AP6" s="144" t="s">
        <v>296</v>
      </c>
      <c r="AQ6" s="144" t="s">
        <v>290</v>
      </c>
      <c r="AR6" s="144">
        <v>5</v>
      </c>
      <c r="AS6" s="144" t="s">
        <v>296</v>
      </c>
    </row>
    <row r="7" spans="1:45">
      <c r="A7" s="165" t="str">
        <f t="shared" si="0"/>
        <v>1/18/2013 - 12/17/2013Aransas</v>
      </c>
      <c r="B7" s="144" t="s">
        <v>299</v>
      </c>
      <c r="C7" s="143" t="s">
        <v>98</v>
      </c>
      <c r="D7" s="149">
        <v>54300</v>
      </c>
      <c r="E7" s="149">
        <v>18800</v>
      </c>
      <c r="F7" s="149">
        <v>21500</v>
      </c>
      <c r="G7" s="149">
        <v>24200</v>
      </c>
      <c r="H7" s="149">
        <v>26850</v>
      </c>
      <c r="I7" s="149">
        <v>29000</v>
      </c>
      <c r="J7" s="149">
        <v>31150</v>
      </c>
      <c r="K7" s="149">
        <v>33300</v>
      </c>
      <c r="L7" s="149">
        <v>35450</v>
      </c>
      <c r="M7" s="149">
        <v>22560</v>
      </c>
      <c r="N7" s="149">
        <v>25800</v>
      </c>
      <c r="O7" s="149">
        <v>29040</v>
      </c>
      <c r="P7" s="149">
        <v>32220</v>
      </c>
      <c r="Q7" s="149">
        <v>34800</v>
      </c>
      <c r="R7" s="149">
        <v>37380</v>
      </c>
      <c r="S7" s="149">
        <v>39960</v>
      </c>
      <c r="T7" s="149">
        <v>42540</v>
      </c>
      <c r="U7" s="149" t="s">
        <v>286</v>
      </c>
      <c r="V7" s="149">
        <v>19900</v>
      </c>
      <c r="W7" s="149">
        <v>22750</v>
      </c>
      <c r="X7" s="149">
        <v>25600</v>
      </c>
      <c r="Y7" s="149">
        <v>28400</v>
      </c>
      <c r="Z7" s="149">
        <v>30700</v>
      </c>
      <c r="AA7" s="149">
        <v>32950</v>
      </c>
      <c r="AB7" s="149">
        <v>35250</v>
      </c>
      <c r="AC7" s="149">
        <v>37500</v>
      </c>
      <c r="AD7" s="149">
        <v>23880</v>
      </c>
      <c r="AE7" s="149">
        <v>27300</v>
      </c>
      <c r="AF7" s="149">
        <v>30720</v>
      </c>
      <c r="AG7" s="149">
        <v>34080</v>
      </c>
      <c r="AH7" s="149">
        <v>36840</v>
      </c>
      <c r="AI7" s="149">
        <v>39540</v>
      </c>
      <c r="AJ7" s="149">
        <v>42300</v>
      </c>
      <c r="AK7" s="149">
        <v>45000</v>
      </c>
      <c r="AL7" s="144" t="s">
        <v>298</v>
      </c>
      <c r="AM7" s="144" t="s">
        <v>298</v>
      </c>
      <c r="AN7" s="144" t="s">
        <v>288</v>
      </c>
      <c r="AO7" s="144">
        <v>1</v>
      </c>
      <c r="AP7" s="144" t="s">
        <v>299</v>
      </c>
      <c r="AQ7" s="144" t="s">
        <v>290</v>
      </c>
      <c r="AR7" s="144">
        <v>7</v>
      </c>
      <c r="AS7" s="144" t="s">
        <v>299</v>
      </c>
    </row>
    <row r="8" spans="1:45">
      <c r="A8" s="165" t="str">
        <f t="shared" si="0"/>
        <v>1/18/2013 - 12/17/2013Archer</v>
      </c>
      <c r="B8" s="144" t="s">
        <v>303</v>
      </c>
      <c r="C8" s="143" t="s">
        <v>92</v>
      </c>
      <c r="D8" s="149">
        <v>54400</v>
      </c>
      <c r="E8" s="149">
        <v>19050</v>
      </c>
      <c r="F8" s="149">
        <v>21800</v>
      </c>
      <c r="G8" s="149">
        <v>24500</v>
      </c>
      <c r="H8" s="149">
        <v>27200</v>
      </c>
      <c r="I8" s="149">
        <v>29400</v>
      </c>
      <c r="J8" s="149">
        <v>31600</v>
      </c>
      <c r="K8" s="149">
        <v>33750</v>
      </c>
      <c r="L8" s="149">
        <v>35950</v>
      </c>
      <c r="M8" s="149">
        <v>22860</v>
      </c>
      <c r="N8" s="149">
        <v>26160</v>
      </c>
      <c r="O8" s="149">
        <v>29400</v>
      </c>
      <c r="P8" s="149">
        <v>32640</v>
      </c>
      <c r="Q8" s="149">
        <v>35280</v>
      </c>
      <c r="R8" s="149">
        <v>37920</v>
      </c>
      <c r="S8" s="149">
        <v>40500</v>
      </c>
      <c r="T8" s="149">
        <v>43140</v>
      </c>
      <c r="U8" s="149" t="s">
        <v>301</v>
      </c>
      <c r="V8" s="52"/>
      <c r="W8" s="52"/>
      <c r="X8" s="52"/>
      <c r="Y8" s="52"/>
      <c r="Z8" s="52"/>
      <c r="AA8" s="52"/>
      <c r="AB8" s="52"/>
      <c r="AC8" s="52"/>
      <c r="AD8" s="52"/>
      <c r="AE8" s="52"/>
      <c r="AF8" s="52"/>
      <c r="AG8" s="52"/>
      <c r="AH8" s="52"/>
      <c r="AI8" s="52"/>
      <c r="AJ8" s="52"/>
      <c r="AK8" s="52"/>
      <c r="AL8" s="144" t="s">
        <v>302</v>
      </c>
      <c r="AM8" s="144" t="s">
        <v>302</v>
      </c>
      <c r="AN8" s="144" t="s">
        <v>288</v>
      </c>
      <c r="AO8" s="144">
        <v>1</v>
      </c>
      <c r="AP8" s="144" t="s">
        <v>303</v>
      </c>
      <c r="AQ8" s="144" t="s">
        <v>290</v>
      </c>
      <c r="AR8" s="144">
        <v>9</v>
      </c>
      <c r="AS8" s="144" t="s">
        <v>303</v>
      </c>
    </row>
    <row r="9" spans="1:45">
      <c r="A9" s="165" t="str">
        <f t="shared" si="0"/>
        <v>1/18/2013 - 12/17/2013Armstrong</v>
      </c>
      <c r="B9" s="144" t="s">
        <v>306</v>
      </c>
      <c r="C9" s="143" t="s">
        <v>21</v>
      </c>
      <c r="D9" s="149">
        <v>62700</v>
      </c>
      <c r="E9" s="149">
        <v>21650</v>
      </c>
      <c r="F9" s="149">
        <v>24750</v>
      </c>
      <c r="G9" s="149">
        <v>27850</v>
      </c>
      <c r="H9" s="149">
        <v>30900</v>
      </c>
      <c r="I9" s="149">
        <v>33400</v>
      </c>
      <c r="J9" s="149">
        <v>35850</v>
      </c>
      <c r="K9" s="149">
        <v>38350</v>
      </c>
      <c r="L9" s="149">
        <v>40800</v>
      </c>
      <c r="M9" s="149">
        <v>25980</v>
      </c>
      <c r="N9" s="149">
        <v>29700</v>
      </c>
      <c r="O9" s="149">
        <v>33420</v>
      </c>
      <c r="P9" s="149">
        <v>37080</v>
      </c>
      <c r="Q9" s="149">
        <v>40080</v>
      </c>
      <c r="R9" s="149">
        <v>43020</v>
      </c>
      <c r="S9" s="149">
        <v>46020</v>
      </c>
      <c r="T9" s="149">
        <v>48960</v>
      </c>
      <c r="U9" s="149" t="s">
        <v>286</v>
      </c>
      <c r="V9" s="149">
        <v>21950</v>
      </c>
      <c r="W9" s="149">
        <v>25100</v>
      </c>
      <c r="X9" s="149">
        <v>28250</v>
      </c>
      <c r="Y9" s="149">
        <v>31350</v>
      </c>
      <c r="Z9" s="149">
        <v>33900</v>
      </c>
      <c r="AA9" s="149">
        <v>36400</v>
      </c>
      <c r="AB9" s="149">
        <v>38900</v>
      </c>
      <c r="AC9" s="149">
        <v>41400</v>
      </c>
      <c r="AD9" s="149">
        <v>26340</v>
      </c>
      <c r="AE9" s="149">
        <v>30120</v>
      </c>
      <c r="AF9" s="149">
        <v>33900</v>
      </c>
      <c r="AG9" s="149">
        <v>37620</v>
      </c>
      <c r="AH9" s="149">
        <v>40680</v>
      </c>
      <c r="AI9" s="149">
        <v>43680</v>
      </c>
      <c r="AJ9" s="149">
        <v>46680</v>
      </c>
      <c r="AK9" s="149">
        <v>49680</v>
      </c>
      <c r="AL9" s="144" t="s">
        <v>305</v>
      </c>
      <c r="AM9" s="144" t="s">
        <v>305</v>
      </c>
      <c r="AN9" s="144" t="s">
        <v>288</v>
      </c>
      <c r="AO9" s="144">
        <v>1</v>
      </c>
      <c r="AP9" s="144" t="s">
        <v>306</v>
      </c>
      <c r="AQ9" s="144" t="s">
        <v>290</v>
      </c>
      <c r="AR9" s="144">
        <v>11</v>
      </c>
      <c r="AS9" s="144" t="s">
        <v>306</v>
      </c>
    </row>
    <row r="10" spans="1:45">
      <c r="A10" s="165" t="str">
        <f t="shared" si="0"/>
        <v>1/18/2013 - 12/17/2013Atascosa</v>
      </c>
      <c r="B10" s="144" t="s">
        <v>309</v>
      </c>
      <c r="C10" s="143" t="s">
        <v>99</v>
      </c>
      <c r="D10" s="149">
        <v>51500</v>
      </c>
      <c r="E10" s="149">
        <v>18050</v>
      </c>
      <c r="F10" s="149">
        <v>20600</v>
      </c>
      <c r="G10" s="149">
        <v>23200</v>
      </c>
      <c r="H10" s="149">
        <v>25750</v>
      </c>
      <c r="I10" s="149">
        <v>27850</v>
      </c>
      <c r="J10" s="149">
        <v>29900</v>
      </c>
      <c r="K10" s="149">
        <v>31950</v>
      </c>
      <c r="L10" s="149">
        <v>34000</v>
      </c>
      <c r="M10" s="149">
        <v>21660</v>
      </c>
      <c r="N10" s="149">
        <v>24720</v>
      </c>
      <c r="O10" s="149">
        <v>27840</v>
      </c>
      <c r="P10" s="149">
        <v>30900</v>
      </c>
      <c r="Q10" s="149">
        <v>33420</v>
      </c>
      <c r="R10" s="149">
        <v>35880</v>
      </c>
      <c r="S10" s="149">
        <v>38340</v>
      </c>
      <c r="T10" s="149">
        <v>40800</v>
      </c>
      <c r="U10" s="149" t="s">
        <v>286</v>
      </c>
      <c r="V10" s="149">
        <v>18150</v>
      </c>
      <c r="W10" s="149">
        <v>20750</v>
      </c>
      <c r="X10" s="149">
        <v>23350</v>
      </c>
      <c r="Y10" s="149">
        <v>25900</v>
      </c>
      <c r="Z10" s="149">
        <v>28000</v>
      </c>
      <c r="AA10" s="149">
        <v>30050</v>
      </c>
      <c r="AB10" s="149">
        <v>32150</v>
      </c>
      <c r="AC10" s="149">
        <v>34200</v>
      </c>
      <c r="AD10" s="149">
        <v>21780</v>
      </c>
      <c r="AE10" s="149">
        <v>24900</v>
      </c>
      <c r="AF10" s="149">
        <v>28020</v>
      </c>
      <c r="AG10" s="149">
        <v>31080</v>
      </c>
      <c r="AH10" s="149">
        <v>33600</v>
      </c>
      <c r="AI10" s="149">
        <v>36060</v>
      </c>
      <c r="AJ10" s="149">
        <v>38580</v>
      </c>
      <c r="AK10" s="149">
        <v>41040</v>
      </c>
      <c r="AL10" s="144" t="s">
        <v>308</v>
      </c>
      <c r="AM10" s="144" t="s">
        <v>308</v>
      </c>
      <c r="AN10" s="144" t="s">
        <v>288</v>
      </c>
      <c r="AO10" s="144">
        <v>1</v>
      </c>
      <c r="AP10" s="144" t="s">
        <v>309</v>
      </c>
      <c r="AQ10" s="144" t="s">
        <v>290</v>
      </c>
      <c r="AR10" s="144">
        <v>13</v>
      </c>
      <c r="AS10" s="144" t="s">
        <v>309</v>
      </c>
    </row>
    <row r="11" spans="1:45">
      <c r="A11" s="165" t="str">
        <f t="shared" si="0"/>
        <v>1/18/2013 - 12/17/2013Austin</v>
      </c>
      <c r="B11" s="144" t="s">
        <v>312</v>
      </c>
      <c r="C11" s="143" t="s">
        <v>100</v>
      </c>
      <c r="D11" s="149">
        <v>66800</v>
      </c>
      <c r="E11" s="149">
        <v>23400</v>
      </c>
      <c r="F11" s="149">
        <v>26750</v>
      </c>
      <c r="G11" s="149">
        <v>30100</v>
      </c>
      <c r="H11" s="149">
        <v>33400</v>
      </c>
      <c r="I11" s="149">
        <v>36100</v>
      </c>
      <c r="J11" s="149">
        <v>38750</v>
      </c>
      <c r="K11" s="149">
        <v>41450</v>
      </c>
      <c r="L11" s="149">
        <v>44100</v>
      </c>
      <c r="M11" s="149">
        <v>28080</v>
      </c>
      <c r="N11" s="149">
        <v>32100</v>
      </c>
      <c r="O11" s="149">
        <v>36120</v>
      </c>
      <c r="P11" s="149">
        <v>40080</v>
      </c>
      <c r="Q11" s="149">
        <v>43320</v>
      </c>
      <c r="R11" s="149">
        <v>46500</v>
      </c>
      <c r="S11" s="149">
        <v>49740</v>
      </c>
      <c r="T11" s="149">
        <v>52920</v>
      </c>
      <c r="U11" s="149" t="s">
        <v>286</v>
      </c>
      <c r="V11" s="149">
        <v>23600</v>
      </c>
      <c r="W11" s="149">
        <v>27000</v>
      </c>
      <c r="X11" s="149">
        <v>30350</v>
      </c>
      <c r="Y11" s="149">
        <v>33700</v>
      </c>
      <c r="Z11" s="149">
        <v>36400</v>
      </c>
      <c r="AA11" s="149">
        <v>39100</v>
      </c>
      <c r="AB11" s="149">
        <v>41800</v>
      </c>
      <c r="AC11" s="149">
        <v>44500</v>
      </c>
      <c r="AD11" s="149">
        <v>28320</v>
      </c>
      <c r="AE11" s="149">
        <v>32400</v>
      </c>
      <c r="AF11" s="149">
        <v>36420</v>
      </c>
      <c r="AG11" s="149">
        <v>40440</v>
      </c>
      <c r="AH11" s="149">
        <v>43680</v>
      </c>
      <c r="AI11" s="149">
        <v>46920</v>
      </c>
      <c r="AJ11" s="149">
        <v>50160</v>
      </c>
      <c r="AK11" s="149">
        <v>53400</v>
      </c>
      <c r="AL11" s="144" t="s">
        <v>311</v>
      </c>
      <c r="AM11" s="144" t="s">
        <v>311</v>
      </c>
      <c r="AN11" s="144" t="s">
        <v>288</v>
      </c>
      <c r="AO11" s="144">
        <v>1</v>
      </c>
      <c r="AP11" s="144" t="s">
        <v>312</v>
      </c>
      <c r="AQ11" s="144" t="s">
        <v>290</v>
      </c>
      <c r="AR11" s="144">
        <v>15</v>
      </c>
      <c r="AS11" s="144" t="s">
        <v>312</v>
      </c>
    </row>
    <row r="12" spans="1:45">
      <c r="A12" s="165" t="str">
        <f t="shared" si="0"/>
        <v>1/18/2013 - 12/17/2013Bailey</v>
      </c>
      <c r="B12" s="144" t="s">
        <v>315</v>
      </c>
      <c r="C12" s="143" t="s">
        <v>101</v>
      </c>
      <c r="D12" s="149">
        <v>53900</v>
      </c>
      <c r="E12" s="149">
        <v>18800</v>
      </c>
      <c r="F12" s="149">
        <v>21500</v>
      </c>
      <c r="G12" s="149">
        <v>24200</v>
      </c>
      <c r="H12" s="149">
        <v>26850</v>
      </c>
      <c r="I12" s="149">
        <v>29000</v>
      </c>
      <c r="J12" s="149">
        <v>31150</v>
      </c>
      <c r="K12" s="149">
        <v>33300</v>
      </c>
      <c r="L12" s="149">
        <v>35450</v>
      </c>
      <c r="M12" s="149">
        <v>22560</v>
      </c>
      <c r="N12" s="149">
        <v>25800</v>
      </c>
      <c r="O12" s="149">
        <v>29040</v>
      </c>
      <c r="P12" s="149">
        <v>32220</v>
      </c>
      <c r="Q12" s="149">
        <v>34800</v>
      </c>
      <c r="R12" s="149">
        <v>37380</v>
      </c>
      <c r="S12" s="149">
        <v>39960</v>
      </c>
      <c r="T12" s="149">
        <v>42540</v>
      </c>
      <c r="U12" s="149" t="s">
        <v>286</v>
      </c>
      <c r="V12" s="149">
        <v>22400</v>
      </c>
      <c r="W12" s="149">
        <v>25600</v>
      </c>
      <c r="X12" s="149">
        <v>28800</v>
      </c>
      <c r="Y12" s="149">
        <v>31950</v>
      </c>
      <c r="Z12" s="149">
        <v>34550</v>
      </c>
      <c r="AA12" s="149">
        <v>37100</v>
      </c>
      <c r="AB12" s="149">
        <v>39650</v>
      </c>
      <c r="AC12" s="149">
        <v>42200</v>
      </c>
      <c r="AD12" s="149">
        <v>26880</v>
      </c>
      <c r="AE12" s="149">
        <v>30720</v>
      </c>
      <c r="AF12" s="149">
        <v>34560</v>
      </c>
      <c r="AG12" s="149">
        <v>38340</v>
      </c>
      <c r="AH12" s="149">
        <v>41460</v>
      </c>
      <c r="AI12" s="149">
        <v>44520</v>
      </c>
      <c r="AJ12" s="149">
        <v>47580</v>
      </c>
      <c r="AK12" s="149">
        <v>50640</v>
      </c>
      <c r="AL12" s="144" t="s">
        <v>314</v>
      </c>
      <c r="AM12" s="144" t="s">
        <v>314</v>
      </c>
      <c r="AN12" s="144" t="s">
        <v>288</v>
      </c>
      <c r="AO12" s="144">
        <v>0</v>
      </c>
      <c r="AP12" s="144" t="s">
        <v>315</v>
      </c>
      <c r="AQ12" s="144" t="s">
        <v>290</v>
      </c>
      <c r="AR12" s="144">
        <v>17</v>
      </c>
      <c r="AS12" s="144" t="s">
        <v>315</v>
      </c>
    </row>
    <row r="13" spans="1:45">
      <c r="A13" s="165" t="str">
        <f t="shared" si="0"/>
        <v>1/18/2013 - 12/17/2013Bandera</v>
      </c>
      <c r="B13" s="144" t="s">
        <v>318</v>
      </c>
      <c r="C13" s="143" t="s">
        <v>78</v>
      </c>
      <c r="D13" s="149">
        <v>61300</v>
      </c>
      <c r="E13" s="149">
        <v>21500</v>
      </c>
      <c r="F13" s="149">
        <v>24550</v>
      </c>
      <c r="G13" s="149">
        <v>27600</v>
      </c>
      <c r="H13" s="149">
        <v>30650</v>
      </c>
      <c r="I13" s="149">
        <v>33150</v>
      </c>
      <c r="J13" s="149">
        <v>35600</v>
      </c>
      <c r="K13" s="149">
        <v>38050</v>
      </c>
      <c r="L13" s="149">
        <v>40500</v>
      </c>
      <c r="M13" s="149">
        <v>25800</v>
      </c>
      <c r="N13" s="149">
        <v>29460</v>
      </c>
      <c r="O13" s="149">
        <v>33120</v>
      </c>
      <c r="P13" s="149">
        <v>36780</v>
      </c>
      <c r="Q13" s="149">
        <v>39780</v>
      </c>
      <c r="R13" s="149">
        <v>42720</v>
      </c>
      <c r="S13" s="149">
        <v>45660</v>
      </c>
      <c r="T13" s="149">
        <v>48600</v>
      </c>
      <c r="U13" s="149" t="s">
        <v>301</v>
      </c>
      <c r="V13" s="52"/>
      <c r="W13" s="52"/>
      <c r="X13" s="52"/>
      <c r="Y13" s="52"/>
      <c r="Z13" s="52"/>
      <c r="AA13" s="52"/>
      <c r="AB13" s="52"/>
      <c r="AC13" s="52"/>
      <c r="AD13" s="52"/>
      <c r="AE13" s="52"/>
      <c r="AF13" s="52"/>
      <c r="AG13" s="52"/>
      <c r="AH13" s="52"/>
      <c r="AI13" s="52"/>
      <c r="AJ13" s="52"/>
      <c r="AK13" s="52"/>
      <c r="AL13" s="144" t="s">
        <v>317</v>
      </c>
      <c r="AM13" s="144" t="s">
        <v>317</v>
      </c>
      <c r="AN13" s="144" t="s">
        <v>288</v>
      </c>
      <c r="AO13" s="144">
        <v>1</v>
      </c>
      <c r="AP13" s="144" t="s">
        <v>318</v>
      </c>
      <c r="AQ13" s="144" t="s">
        <v>290</v>
      </c>
      <c r="AR13" s="144">
        <v>19</v>
      </c>
      <c r="AS13" s="144" t="s">
        <v>318</v>
      </c>
    </row>
    <row r="14" spans="1:45">
      <c r="A14" s="165" t="str">
        <f t="shared" si="0"/>
        <v>1/18/2013 - 12/17/2013Bastrop</v>
      </c>
      <c r="B14" s="144" t="s">
        <v>321</v>
      </c>
      <c r="C14" s="143" t="s">
        <v>25</v>
      </c>
      <c r="D14" s="149">
        <v>73200</v>
      </c>
      <c r="E14" s="149">
        <v>25650</v>
      </c>
      <c r="F14" s="149">
        <v>29300</v>
      </c>
      <c r="G14" s="149">
        <v>32950</v>
      </c>
      <c r="H14" s="149">
        <v>36600</v>
      </c>
      <c r="I14" s="149">
        <v>39550</v>
      </c>
      <c r="J14" s="149">
        <v>42500</v>
      </c>
      <c r="K14" s="149">
        <v>45400</v>
      </c>
      <c r="L14" s="149">
        <v>48350</v>
      </c>
      <c r="M14" s="149">
        <v>30780</v>
      </c>
      <c r="N14" s="149">
        <v>35160</v>
      </c>
      <c r="O14" s="149">
        <v>39540</v>
      </c>
      <c r="P14" s="149">
        <v>43920</v>
      </c>
      <c r="Q14" s="149">
        <v>47460</v>
      </c>
      <c r="R14" s="149">
        <v>51000</v>
      </c>
      <c r="S14" s="149">
        <v>54480</v>
      </c>
      <c r="T14" s="149">
        <v>58020</v>
      </c>
      <c r="U14" s="149" t="s">
        <v>286</v>
      </c>
      <c r="V14" s="149">
        <v>27350</v>
      </c>
      <c r="W14" s="149">
        <v>31250</v>
      </c>
      <c r="X14" s="149">
        <v>35150</v>
      </c>
      <c r="Y14" s="149">
        <v>39050</v>
      </c>
      <c r="Z14" s="149">
        <v>42200</v>
      </c>
      <c r="AA14" s="149">
        <v>45300</v>
      </c>
      <c r="AB14" s="149">
        <v>48450</v>
      </c>
      <c r="AC14" s="149">
        <v>51550</v>
      </c>
      <c r="AD14" s="149">
        <v>32820</v>
      </c>
      <c r="AE14" s="149">
        <v>37500</v>
      </c>
      <c r="AF14" s="149">
        <v>42180</v>
      </c>
      <c r="AG14" s="149">
        <v>46860</v>
      </c>
      <c r="AH14" s="149">
        <v>50640</v>
      </c>
      <c r="AI14" s="149">
        <v>54360</v>
      </c>
      <c r="AJ14" s="149">
        <v>58140</v>
      </c>
      <c r="AK14" s="149">
        <v>61860</v>
      </c>
      <c r="AL14" s="144" t="s">
        <v>320</v>
      </c>
      <c r="AM14" s="144" t="s">
        <v>320</v>
      </c>
      <c r="AN14" s="144" t="s">
        <v>288</v>
      </c>
      <c r="AO14" s="144">
        <v>1</v>
      </c>
      <c r="AP14" s="144" t="s">
        <v>321</v>
      </c>
      <c r="AQ14" s="144" t="s">
        <v>290</v>
      </c>
      <c r="AR14" s="144">
        <v>21</v>
      </c>
      <c r="AS14" s="144" t="s">
        <v>321</v>
      </c>
    </row>
    <row r="15" spans="1:45">
      <c r="A15" s="165" t="str">
        <f t="shared" si="0"/>
        <v>1/18/2013 - 12/17/2013Baylor</v>
      </c>
      <c r="B15" s="144" t="s">
        <v>324</v>
      </c>
      <c r="C15" s="143" t="s">
        <v>102</v>
      </c>
      <c r="D15" s="149">
        <v>52600</v>
      </c>
      <c r="E15" s="149">
        <v>18450</v>
      </c>
      <c r="F15" s="149">
        <v>21050</v>
      </c>
      <c r="G15" s="149">
        <v>23700</v>
      </c>
      <c r="H15" s="149">
        <v>26300</v>
      </c>
      <c r="I15" s="149">
        <v>28450</v>
      </c>
      <c r="J15" s="149">
        <v>30550</v>
      </c>
      <c r="K15" s="149">
        <v>32650</v>
      </c>
      <c r="L15" s="149">
        <v>34750</v>
      </c>
      <c r="M15" s="149">
        <v>22140</v>
      </c>
      <c r="N15" s="149">
        <v>25260</v>
      </c>
      <c r="O15" s="149">
        <v>28440</v>
      </c>
      <c r="P15" s="149">
        <v>31560</v>
      </c>
      <c r="Q15" s="149">
        <v>34140</v>
      </c>
      <c r="R15" s="149">
        <v>36660</v>
      </c>
      <c r="S15" s="149">
        <v>39180</v>
      </c>
      <c r="T15" s="149">
        <v>41700</v>
      </c>
      <c r="U15" s="149" t="s">
        <v>286</v>
      </c>
      <c r="V15" s="149">
        <v>19500</v>
      </c>
      <c r="W15" s="149">
        <v>22300</v>
      </c>
      <c r="X15" s="149">
        <v>25100</v>
      </c>
      <c r="Y15" s="149">
        <v>27850</v>
      </c>
      <c r="Z15" s="149">
        <v>30100</v>
      </c>
      <c r="AA15" s="149">
        <v>32350</v>
      </c>
      <c r="AB15" s="149">
        <v>34550</v>
      </c>
      <c r="AC15" s="149">
        <v>36800</v>
      </c>
      <c r="AD15" s="149">
        <v>23400</v>
      </c>
      <c r="AE15" s="149">
        <v>26760</v>
      </c>
      <c r="AF15" s="149">
        <v>30120</v>
      </c>
      <c r="AG15" s="149">
        <v>33420</v>
      </c>
      <c r="AH15" s="149">
        <v>36120</v>
      </c>
      <c r="AI15" s="149">
        <v>38820</v>
      </c>
      <c r="AJ15" s="149">
        <v>41460</v>
      </c>
      <c r="AK15" s="149">
        <v>44160</v>
      </c>
      <c r="AL15" s="144" t="s">
        <v>323</v>
      </c>
      <c r="AM15" s="144" t="s">
        <v>323</v>
      </c>
      <c r="AN15" s="144" t="s">
        <v>288</v>
      </c>
      <c r="AO15" s="144">
        <v>0</v>
      </c>
      <c r="AP15" s="144" t="s">
        <v>324</v>
      </c>
      <c r="AQ15" s="144" t="s">
        <v>290</v>
      </c>
      <c r="AR15" s="144">
        <v>23</v>
      </c>
      <c r="AS15" s="144" t="s">
        <v>324</v>
      </c>
    </row>
    <row r="16" spans="1:45">
      <c r="A16" s="165" t="str">
        <f t="shared" si="0"/>
        <v>1/18/2013 - 12/17/2013Bee</v>
      </c>
      <c r="B16" s="144" t="s">
        <v>327</v>
      </c>
      <c r="C16" s="143" t="s">
        <v>103</v>
      </c>
      <c r="D16" s="149">
        <v>49000</v>
      </c>
      <c r="E16" s="149">
        <v>17700</v>
      </c>
      <c r="F16" s="149">
        <v>20200</v>
      </c>
      <c r="G16" s="149">
        <v>22750</v>
      </c>
      <c r="H16" s="149">
        <v>25250</v>
      </c>
      <c r="I16" s="149">
        <v>27300</v>
      </c>
      <c r="J16" s="149">
        <v>29300</v>
      </c>
      <c r="K16" s="149">
        <v>31350</v>
      </c>
      <c r="L16" s="149">
        <v>33350</v>
      </c>
      <c r="M16" s="149">
        <v>21240</v>
      </c>
      <c r="N16" s="149">
        <v>24240</v>
      </c>
      <c r="O16" s="149">
        <v>27300</v>
      </c>
      <c r="P16" s="149">
        <v>30300</v>
      </c>
      <c r="Q16" s="149">
        <v>32760</v>
      </c>
      <c r="R16" s="149">
        <v>35160</v>
      </c>
      <c r="S16" s="149">
        <v>37620</v>
      </c>
      <c r="T16" s="149">
        <v>40020</v>
      </c>
      <c r="U16" s="149" t="s">
        <v>286</v>
      </c>
      <c r="V16" s="149">
        <v>18900</v>
      </c>
      <c r="W16" s="149">
        <v>21600</v>
      </c>
      <c r="X16" s="149">
        <v>24300</v>
      </c>
      <c r="Y16" s="149">
        <v>26950</v>
      </c>
      <c r="Z16" s="149">
        <v>29150</v>
      </c>
      <c r="AA16" s="149">
        <v>31300</v>
      </c>
      <c r="AB16" s="149">
        <v>33450</v>
      </c>
      <c r="AC16" s="149">
        <v>35600</v>
      </c>
      <c r="AD16" s="149">
        <v>22680</v>
      </c>
      <c r="AE16" s="149">
        <v>25920</v>
      </c>
      <c r="AF16" s="149">
        <v>29160</v>
      </c>
      <c r="AG16" s="149">
        <v>32340</v>
      </c>
      <c r="AH16" s="149">
        <v>34980</v>
      </c>
      <c r="AI16" s="149">
        <v>37560</v>
      </c>
      <c r="AJ16" s="149">
        <v>40140</v>
      </c>
      <c r="AK16" s="149">
        <v>42720</v>
      </c>
      <c r="AL16" s="144" t="s">
        <v>326</v>
      </c>
      <c r="AM16" s="144" t="s">
        <v>326</v>
      </c>
      <c r="AN16" s="144" t="s">
        <v>288</v>
      </c>
      <c r="AO16" s="144">
        <v>0</v>
      </c>
      <c r="AP16" s="144" t="s">
        <v>327</v>
      </c>
      <c r="AQ16" s="144" t="s">
        <v>290</v>
      </c>
      <c r="AR16" s="144">
        <v>25</v>
      </c>
      <c r="AS16" s="144" t="s">
        <v>327</v>
      </c>
    </row>
    <row r="17" spans="1:45">
      <c r="A17" s="165" t="str">
        <f t="shared" si="0"/>
        <v>1/18/2013 - 12/17/2013Bell</v>
      </c>
      <c r="B17" s="144" t="s">
        <v>330</v>
      </c>
      <c r="C17" s="143" t="s">
        <v>60</v>
      </c>
      <c r="D17" s="149">
        <v>59900</v>
      </c>
      <c r="E17" s="149">
        <v>20850</v>
      </c>
      <c r="F17" s="149">
        <v>23800</v>
      </c>
      <c r="G17" s="149">
        <v>26800</v>
      </c>
      <c r="H17" s="149">
        <v>29750</v>
      </c>
      <c r="I17" s="149">
        <v>32150</v>
      </c>
      <c r="J17" s="149">
        <v>34550</v>
      </c>
      <c r="K17" s="149">
        <v>36900</v>
      </c>
      <c r="L17" s="149">
        <v>39300</v>
      </c>
      <c r="M17" s="149">
        <v>25020</v>
      </c>
      <c r="N17" s="149">
        <v>28560</v>
      </c>
      <c r="O17" s="149">
        <v>32160</v>
      </c>
      <c r="P17" s="149">
        <v>35700</v>
      </c>
      <c r="Q17" s="149">
        <v>38580</v>
      </c>
      <c r="R17" s="149">
        <v>41460</v>
      </c>
      <c r="S17" s="149">
        <v>44280</v>
      </c>
      <c r="T17" s="149">
        <v>47160</v>
      </c>
      <c r="U17" s="149" t="s">
        <v>301</v>
      </c>
      <c r="V17" s="52"/>
      <c r="W17" s="52"/>
      <c r="X17" s="52"/>
      <c r="Y17" s="52"/>
      <c r="Z17" s="52"/>
      <c r="AA17" s="52"/>
      <c r="AB17" s="52"/>
      <c r="AC17" s="52"/>
      <c r="AD17" s="52"/>
      <c r="AE17" s="52"/>
      <c r="AF17" s="52"/>
      <c r="AG17" s="52"/>
      <c r="AH17" s="52"/>
      <c r="AI17" s="52"/>
      <c r="AJ17" s="52"/>
      <c r="AK17" s="52"/>
      <c r="AL17" s="144" t="s">
        <v>329</v>
      </c>
      <c r="AM17" s="144" t="s">
        <v>329</v>
      </c>
      <c r="AN17" s="144" t="s">
        <v>288</v>
      </c>
      <c r="AO17" s="144">
        <v>1</v>
      </c>
      <c r="AP17" s="144" t="s">
        <v>330</v>
      </c>
      <c r="AQ17" s="144" t="s">
        <v>290</v>
      </c>
      <c r="AR17" s="144">
        <v>27</v>
      </c>
      <c r="AS17" s="144" t="s">
        <v>330</v>
      </c>
    </row>
    <row r="18" spans="1:45">
      <c r="A18" s="165" t="str">
        <f t="shared" si="0"/>
        <v>1/18/2013 - 12/17/2013Bexar</v>
      </c>
      <c r="B18" s="144" t="s">
        <v>332</v>
      </c>
      <c r="C18" s="143" t="s">
        <v>79</v>
      </c>
      <c r="D18" s="149">
        <v>61300</v>
      </c>
      <c r="E18" s="149">
        <v>21500</v>
      </c>
      <c r="F18" s="149">
        <v>24550</v>
      </c>
      <c r="G18" s="149">
        <v>27600</v>
      </c>
      <c r="H18" s="149">
        <v>30650</v>
      </c>
      <c r="I18" s="149">
        <v>33150</v>
      </c>
      <c r="J18" s="149">
        <v>35600</v>
      </c>
      <c r="K18" s="149">
        <v>38050</v>
      </c>
      <c r="L18" s="149">
        <v>40500</v>
      </c>
      <c r="M18" s="149">
        <v>25800</v>
      </c>
      <c r="N18" s="149">
        <v>29460</v>
      </c>
      <c r="O18" s="149">
        <v>33120</v>
      </c>
      <c r="P18" s="149">
        <v>36780</v>
      </c>
      <c r="Q18" s="149">
        <v>39780</v>
      </c>
      <c r="R18" s="149">
        <v>42720</v>
      </c>
      <c r="S18" s="149">
        <v>45660</v>
      </c>
      <c r="T18" s="149">
        <v>48600</v>
      </c>
      <c r="U18" s="149" t="s">
        <v>301</v>
      </c>
      <c r="V18" s="52"/>
      <c r="W18" s="52"/>
      <c r="X18" s="52"/>
      <c r="Y18" s="52"/>
      <c r="Z18" s="52"/>
      <c r="AA18" s="52"/>
      <c r="AB18" s="52"/>
      <c r="AC18" s="52"/>
      <c r="AD18" s="52"/>
      <c r="AE18" s="52"/>
      <c r="AF18" s="52"/>
      <c r="AG18" s="52"/>
      <c r="AH18" s="52"/>
      <c r="AI18" s="52"/>
      <c r="AJ18" s="52"/>
      <c r="AK18" s="52"/>
      <c r="AL18" s="144" t="s">
        <v>331</v>
      </c>
      <c r="AM18" s="144" t="s">
        <v>331</v>
      </c>
      <c r="AN18" s="144" t="s">
        <v>288</v>
      </c>
      <c r="AO18" s="144">
        <v>1</v>
      </c>
      <c r="AP18" s="144" t="s">
        <v>332</v>
      </c>
      <c r="AQ18" s="144" t="s">
        <v>290</v>
      </c>
      <c r="AR18" s="144">
        <v>29</v>
      </c>
      <c r="AS18" s="144" t="s">
        <v>332</v>
      </c>
    </row>
    <row r="19" spans="1:45">
      <c r="A19" s="165" t="str">
        <f t="shared" si="0"/>
        <v>1/18/2013 - 12/17/2013Blanco</v>
      </c>
      <c r="B19" s="144" t="s">
        <v>335</v>
      </c>
      <c r="C19" s="143" t="s">
        <v>104</v>
      </c>
      <c r="D19" s="149">
        <v>68400</v>
      </c>
      <c r="E19" s="149">
        <v>23450</v>
      </c>
      <c r="F19" s="149">
        <v>26800</v>
      </c>
      <c r="G19" s="149">
        <v>30150</v>
      </c>
      <c r="H19" s="149">
        <v>33500</v>
      </c>
      <c r="I19" s="149">
        <v>36200</v>
      </c>
      <c r="J19" s="149">
        <v>38900</v>
      </c>
      <c r="K19" s="149">
        <v>41550</v>
      </c>
      <c r="L19" s="149">
        <v>44250</v>
      </c>
      <c r="M19" s="149">
        <v>28140</v>
      </c>
      <c r="N19" s="149">
        <v>32160</v>
      </c>
      <c r="O19" s="149">
        <v>36180</v>
      </c>
      <c r="P19" s="149">
        <v>40200</v>
      </c>
      <c r="Q19" s="149">
        <v>43440</v>
      </c>
      <c r="R19" s="149">
        <v>46680</v>
      </c>
      <c r="S19" s="149">
        <v>49860</v>
      </c>
      <c r="T19" s="149">
        <v>53100</v>
      </c>
      <c r="U19" s="149" t="s">
        <v>286</v>
      </c>
      <c r="V19" s="149">
        <v>26400</v>
      </c>
      <c r="W19" s="149">
        <v>30200</v>
      </c>
      <c r="X19" s="149">
        <v>33950</v>
      </c>
      <c r="Y19" s="149">
        <v>37700</v>
      </c>
      <c r="Z19" s="149">
        <v>40750</v>
      </c>
      <c r="AA19" s="149">
        <v>43750</v>
      </c>
      <c r="AB19" s="149">
        <v>46750</v>
      </c>
      <c r="AC19" s="149">
        <v>49800</v>
      </c>
      <c r="AD19" s="149">
        <v>31680</v>
      </c>
      <c r="AE19" s="149">
        <v>36240</v>
      </c>
      <c r="AF19" s="149">
        <v>40740</v>
      </c>
      <c r="AG19" s="149">
        <v>45240</v>
      </c>
      <c r="AH19" s="149">
        <v>48900</v>
      </c>
      <c r="AI19" s="149">
        <v>52500</v>
      </c>
      <c r="AJ19" s="149">
        <v>56100</v>
      </c>
      <c r="AK19" s="149">
        <v>59760</v>
      </c>
      <c r="AL19" s="144" t="s">
        <v>334</v>
      </c>
      <c r="AM19" s="144" t="s">
        <v>334</v>
      </c>
      <c r="AN19" s="144" t="s">
        <v>288</v>
      </c>
      <c r="AO19" s="144">
        <v>0</v>
      </c>
      <c r="AP19" s="144" t="s">
        <v>335</v>
      </c>
      <c r="AQ19" s="144" t="s">
        <v>290</v>
      </c>
      <c r="AR19" s="144">
        <v>31</v>
      </c>
      <c r="AS19" s="144" t="s">
        <v>335</v>
      </c>
    </row>
    <row r="20" spans="1:45">
      <c r="A20" s="165" t="str">
        <f t="shared" si="0"/>
        <v>1/18/2013 - 12/17/2013Borden</v>
      </c>
      <c r="B20" s="144" t="s">
        <v>338</v>
      </c>
      <c r="C20" s="143" t="s">
        <v>105</v>
      </c>
      <c r="D20" s="149">
        <v>64300</v>
      </c>
      <c r="E20" s="149">
        <v>18850</v>
      </c>
      <c r="F20" s="149">
        <v>21550</v>
      </c>
      <c r="G20" s="149">
        <v>24250</v>
      </c>
      <c r="H20" s="149">
        <v>26900</v>
      </c>
      <c r="I20" s="149">
        <v>29100</v>
      </c>
      <c r="J20" s="149">
        <v>31250</v>
      </c>
      <c r="K20" s="149">
        <v>33400</v>
      </c>
      <c r="L20" s="149">
        <v>35550</v>
      </c>
      <c r="M20" s="149">
        <v>22620</v>
      </c>
      <c r="N20" s="149">
        <v>25860</v>
      </c>
      <c r="O20" s="149">
        <v>29100</v>
      </c>
      <c r="P20" s="149">
        <v>32280</v>
      </c>
      <c r="Q20" s="149">
        <v>34920</v>
      </c>
      <c r="R20" s="149">
        <v>37500</v>
      </c>
      <c r="S20" s="149">
        <v>40080</v>
      </c>
      <c r="T20" s="149">
        <v>42660</v>
      </c>
      <c r="U20" s="149" t="s">
        <v>286</v>
      </c>
      <c r="V20" s="149">
        <v>22950</v>
      </c>
      <c r="W20" s="149">
        <v>26200</v>
      </c>
      <c r="X20" s="149">
        <v>29500</v>
      </c>
      <c r="Y20" s="149">
        <v>32750</v>
      </c>
      <c r="Z20" s="149">
        <v>35400</v>
      </c>
      <c r="AA20" s="149">
        <v>38000</v>
      </c>
      <c r="AB20" s="149">
        <v>40650</v>
      </c>
      <c r="AC20" s="149">
        <v>43250</v>
      </c>
      <c r="AD20" s="149">
        <v>27540</v>
      </c>
      <c r="AE20" s="149">
        <v>31440</v>
      </c>
      <c r="AF20" s="149">
        <v>35400</v>
      </c>
      <c r="AG20" s="149">
        <v>39300</v>
      </c>
      <c r="AH20" s="149">
        <v>42480</v>
      </c>
      <c r="AI20" s="149">
        <v>45600</v>
      </c>
      <c r="AJ20" s="149">
        <v>48780</v>
      </c>
      <c r="AK20" s="149">
        <v>51900</v>
      </c>
      <c r="AL20" s="144" t="s">
        <v>337</v>
      </c>
      <c r="AM20" s="144" t="s">
        <v>337</v>
      </c>
      <c r="AN20" s="144" t="s">
        <v>288</v>
      </c>
      <c r="AO20" s="144">
        <v>0</v>
      </c>
      <c r="AP20" s="144" t="s">
        <v>338</v>
      </c>
      <c r="AQ20" s="144" t="s">
        <v>290</v>
      </c>
      <c r="AR20" s="144">
        <v>33</v>
      </c>
      <c r="AS20" s="144" t="s">
        <v>338</v>
      </c>
    </row>
    <row r="21" spans="1:45">
      <c r="A21" s="165" t="str">
        <f t="shared" si="0"/>
        <v>1/18/2013 - 12/17/2013Bosque</v>
      </c>
      <c r="B21" s="144" t="s">
        <v>341</v>
      </c>
      <c r="C21" s="143" t="s">
        <v>106</v>
      </c>
      <c r="D21" s="149">
        <v>53700</v>
      </c>
      <c r="E21" s="149">
        <v>18800</v>
      </c>
      <c r="F21" s="149">
        <v>21500</v>
      </c>
      <c r="G21" s="149">
        <v>24200</v>
      </c>
      <c r="H21" s="149">
        <v>26850</v>
      </c>
      <c r="I21" s="149">
        <v>29000</v>
      </c>
      <c r="J21" s="149">
        <v>31150</v>
      </c>
      <c r="K21" s="149">
        <v>33300</v>
      </c>
      <c r="L21" s="149">
        <v>35450</v>
      </c>
      <c r="M21" s="149">
        <v>22560</v>
      </c>
      <c r="N21" s="149">
        <v>25800</v>
      </c>
      <c r="O21" s="149">
        <v>29040</v>
      </c>
      <c r="P21" s="149">
        <v>32220</v>
      </c>
      <c r="Q21" s="149">
        <v>34800</v>
      </c>
      <c r="R21" s="149">
        <v>37380</v>
      </c>
      <c r="S21" s="149">
        <v>39960</v>
      </c>
      <c r="T21" s="149">
        <v>42540</v>
      </c>
      <c r="U21" s="149" t="s">
        <v>301</v>
      </c>
      <c r="V21" s="52"/>
      <c r="W21" s="52"/>
      <c r="X21" s="52"/>
      <c r="Y21" s="52"/>
      <c r="Z21" s="52"/>
      <c r="AA21" s="52"/>
      <c r="AB21" s="52"/>
      <c r="AC21" s="52"/>
      <c r="AD21" s="52"/>
      <c r="AE21" s="52"/>
      <c r="AF21" s="52"/>
      <c r="AG21" s="52"/>
      <c r="AH21" s="52"/>
      <c r="AI21" s="52"/>
      <c r="AJ21" s="52"/>
      <c r="AK21" s="52"/>
      <c r="AL21" s="144" t="s">
        <v>340</v>
      </c>
      <c r="AM21" s="144" t="s">
        <v>340</v>
      </c>
      <c r="AN21" s="144" t="s">
        <v>288</v>
      </c>
      <c r="AO21" s="144">
        <v>0</v>
      </c>
      <c r="AP21" s="144" t="s">
        <v>341</v>
      </c>
      <c r="AQ21" s="144" t="s">
        <v>290</v>
      </c>
      <c r="AR21" s="144">
        <v>35</v>
      </c>
      <c r="AS21" s="144" t="s">
        <v>341</v>
      </c>
    </row>
    <row r="22" spans="1:45">
      <c r="A22" s="165" t="str">
        <f t="shared" si="0"/>
        <v>1/18/2013 - 12/17/2013Bowie</v>
      </c>
      <c r="B22" s="144" t="s">
        <v>344</v>
      </c>
      <c r="C22" s="143" t="s">
        <v>84</v>
      </c>
      <c r="D22" s="149">
        <v>57300</v>
      </c>
      <c r="E22" s="149">
        <v>19050</v>
      </c>
      <c r="F22" s="149">
        <v>21800</v>
      </c>
      <c r="G22" s="149">
        <v>24500</v>
      </c>
      <c r="H22" s="149">
        <v>27200</v>
      </c>
      <c r="I22" s="149">
        <v>29400</v>
      </c>
      <c r="J22" s="149">
        <v>31600</v>
      </c>
      <c r="K22" s="149">
        <v>33750</v>
      </c>
      <c r="L22" s="149">
        <v>35950</v>
      </c>
      <c r="M22" s="149">
        <v>22860</v>
      </c>
      <c r="N22" s="149">
        <v>26160</v>
      </c>
      <c r="O22" s="149">
        <v>29400</v>
      </c>
      <c r="P22" s="149">
        <v>32640</v>
      </c>
      <c r="Q22" s="149">
        <v>35280</v>
      </c>
      <c r="R22" s="149">
        <v>37920</v>
      </c>
      <c r="S22" s="149">
        <v>40500</v>
      </c>
      <c r="T22" s="149">
        <v>43140</v>
      </c>
      <c r="U22" s="149" t="s">
        <v>286</v>
      </c>
      <c r="V22" s="149">
        <v>20100</v>
      </c>
      <c r="W22" s="149">
        <v>22950</v>
      </c>
      <c r="X22" s="149">
        <v>25800</v>
      </c>
      <c r="Y22" s="149">
        <v>28650</v>
      </c>
      <c r="Z22" s="149">
        <v>30950</v>
      </c>
      <c r="AA22" s="149">
        <v>33250</v>
      </c>
      <c r="AB22" s="149">
        <v>35550</v>
      </c>
      <c r="AC22" s="149">
        <v>37850</v>
      </c>
      <c r="AD22" s="149">
        <v>24120</v>
      </c>
      <c r="AE22" s="149">
        <v>27540</v>
      </c>
      <c r="AF22" s="149">
        <v>30960</v>
      </c>
      <c r="AG22" s="149">
        <v>34380</v>
      </c>
      <c r="AH22" s="149">
        <v>37140</v>
      </c>
      <c r="AI22" s="149">
        <v>39900</v>
      </c>
      <c r="AJ22" s="149">
        <v>42660</v>
      </c>
      <c r="AK22" s="149">
        <v>45420</v>
      </c>
      <c r="AL22" s="144" t="s">
        <v>343</v>
      </c>
      <c r="AM22" s="144" t="s">
        <v>343</v>
      </c>
      <c r="AN22" s="144" t="s">
        <v>288</v>
      </c>
      <c r="AO22" s="144">
        <v>1</v>
      </c>
      <c r="AP22" s="144" t="s">
        <v>344</v>
      </c>
      <c r="AQ22" s="144" t="s">
        <v>290</v>
      </c>
      <c r="AR22" s="144">
        <v>37</v>
      </c>
      <c r="AS22" s="144" t="s">
        <v>344</v>
      </c>
    </row>
    <row r="23" spans="1:45">
      <c r="A23" s="165" t="str">
        <f t="shared" si="0"/>
        <v>1/18/2013 - 12/17/2013Brazoria</v>
      </c>
      <c r="B23" s="144" t="s">
        <v>347</v>
      </c>
      <c r="C23" s="143" t="s">
        <v>107</v>
      </c>
      <c r="D23" s="149">
        <v>78700</v>
      </c>
      <c r="E23" s="149">
        <v>27550</v>
      </c>
      <c r="F23" s="149">
        <v>31500</v>
      </c>
      <c r="G23" s="149">
        <v>35450</v>
      </c>
      <c r="H23" s="149">
        <v>39350</v>
      </c>
      <c r="I23" s="149">
        <v>42500</v>
      </c>
      <c r="J23" s="149">
        <v>45650</v>
      </c>
      <c r="K23" s="149">
        <v>48800</v>
      </c>
      <c r="L23" s="149">
        <v>51950</v>
      </c>
      <c r="M23" s="149">
        <v>33060</v>
      </c>
      <c r="N23" s="149">
        <v>37800</v>
      </c>
      <c r="O23" s="149">
        <v>42540</v>
      </c>
      <c r="P23" s="149">
        <v>47220</v>
      </c>
      <c r="Q23" s="149">
        <v>51000</v>
      </c>
      <c r="R23" s="149">
        <v>54780</v>
      </c>
      <c r="S23" s="149">
        <v>58560</v>
      </c>
      <c r="T23" s="149">
        <v>62340</v>
      </c>
      <c r="U23" s="149" t="s">
        <v>301</v>
      </c>
      <c r="V23" s="52"/>
      <c r="W23" s="52"/>
      <c r="X23" s="52"/>
      <c r="Y23" s="52"/>
      <c r="Z23" s="52"/>
      <c r="AA23" s="52"/>
      <c r="AB23" s="52"/>
      <c r="AC23" s="52"/>
      <c r="AD23" s="52"/>
      <c r="AE23" s="52"/>
      <c r="AF23" s="52"/>
      <c r="AG23" s="52"/>
      <c r="AH23" s="52"/>
      <c r="AI23" s="52"/>
      <c r="AJ23" s="52"/>
      <c r="AK23" s="52"/>
      <c r="AL23" s="144" t="s">
        <v>346</v>
      </c>
      <c r="AM23" s="144" t="s">
        <v>346</v>
      </c>
      <c r="AN23" s="144" t="s">
        <v>288</v>
      </c>
      <c r="AO23" s="144">
        <v>1</v>
      </c>
      <c r="AP23" s="144" t="s">
        <v>347</v>
      </c>
      <c r="AQ23" s="144" t="s">
        <v>290</v>
      </c>
      <c r="AR23" s="144">
        <v>39</v>
      </c>
      <c r="AS23" s="144" t="s">
        <v>347</v>
      </c>
    </row>
    <row r="24" spans="1:45">
      <c r="A24" s="165" t="str">
        <f t="shared" si="0"/>
        <v>1/18/2013 - 12/17/2013Brazos</v>
      </c>
      <c r="B24" s="144" t="s">
        <v>350</v>
      </c>
      <c r="C24" s="143" t="s">
        <v>34</v>
      </c>
      <c r="D24" s="149">
        <v>54900</v>
      </c>
      <c r="E24" s="149">
        <v>19400</v>
      </c>
      <c r="F24" s="149">
        <v>22150</v>
      </c>
      <c r="G24" s="149">
        <v>24900</v>
      </c>
      <c r="H24" s="149">
        <v>27650</v>
      </c>
      <c r="I24" s="149">
        <v>29900</v>
      </c>
      <c r="J24" s="149">
        <v>32100</v>
      </c>
      <c r="K24" s="149">
        <v>34300</v>
      </c>
      <c r="L24" s="149">
        <v>36500</v>
      </c>
      <c r="M24" s="149">
        <v>23280</v>
      </c>
      <c r="N24" s="149">
        <v>26580</v>
      </c>
      <c r="O24" s="149">
        <v>29880</v>
      </c>
      <c r="P24" s="149">
        <v>33180</v>
      </c>
      <c r="Q24" s="149">
        <v>35880</v>
      </c>
      <c r="R24" s="149">
        <v>38520</v>
      </c>
      <c r="S24" s="149">
        <v>41160</v>
      </c>
      <c r="T24" s="149">
        <v>43800</v>
      </c>
      <c r="U24" s="149" t="s">
        <v>286</v>
      </c>
      <c r="V24" s="149">
        <v>20400</v>
      </c>
      <c r="W24" s="149">
        <v>23300</v>
      </c>
      <c r="X24" s="149">
        <v>26200</v>
      </c>
      <c r="Y24" s="149">
        <v>29100</v>
      </c>
      <c r="Z24" s="149">
        <v>31450</v>
      </c>
      <c r="AA24" s="149">
        <v>33800</v>
      </c>
      <c r="AB24" s="149">
        <v>36100</v>
      </c>
      <c r="AC24" s="149">
        <v>38450</v>
      </c>
      <c r="AD24" s="149">
        <v>24480</v>
      </c>
      <c r="AE24" s="149">
        <v>27960</v>
      </c>
      <c r="AF24" s="149">
        <v>31440</v>
      </c>
      <c r="AG24" s="149">
        <v>34920</v>
      </c>
      <c r="AH24" s="149">
        <v>37740</v>
      </c>
      <c r="AI24" s="149">
        <v>40560</v>
      </c>
      <c r="AJ24" s="149">
        <v>43320</v>
      </c>
      <c r="AK24" s="149">
        <v>46140</v>
      </c>
      <c r="AL24" s="144" t="s">
        <v>349</v>
      </c>
      <c r="AM24" s="144" t="s">
        <v>349</v>
      </c>
      <c r="AN24" s="144" t="s">
        <v>288</v>
      </c>
      <c r="AO24" s="144">
        <v>1</v>
      </c>
      <c r="AP24" s="144" t="s">
        <v>350</v>
      </c>
      <c r="AQ24" s="144" t="s">
        <v>290</v>
      </c>
      <c r="AR24" s="144">
        <v>41</v>
      </c>
      <c r="AS24" s="144" t="s">
        <v>350</v>
      </c>
    </row>
    <row r="25" spans="1:45">
      <c r="A25" s="165" t="str">
        <f t="shared" si="0"/>
        <v>1/18/2013 - 12/17/2013Brewster</v>
      </c>
      <c r="B25" s="144" t="s">
        <v>353</v>
      </c>
      <c r="C25" s="143" t="s">
        <v>108</v>
      </c>
      <c r="D25" s="149">
        <v>60300</v>
      </c>
      <c r="E25" s="149">
        <v>18800</v>
      </c>
      <c r="F25" s="149">
        <v>21500</v>
      </c>
      <c r="G25" s="149">
        <v>24200</v>
      </c>
      <c r="H25" s="149">
        <v>26850</v>
      </c>
      <c r="I25" s="149">
        <v>29000</v>
      </c>
      <c r="J25" s="149">
        <v>31150</v>
      </c>
      <c r="K25" s="149">
        <v>33300</v>
      </c>
      <c r="L25" s="149">
        <v>35450</v>
      </c>
      <c r="M25" s="149">
        <v>22560</v>
      </c>
      <c r="N25" s="149">
        <v>25800</v>
      </c>
      <c r="O25" s="149">
        <v>29040</v>
      </c>
      <c r="P25" s="149">
        <v>32220</v>
      </c>
      <c r="Q25" s="149">
        <v>34800</v>
      </c>
      <c r="R25" s="149">
        <v>37380</v>
      </c>
      <c r="S25" s="149">
        <v>39960</v>
      </c>
      <c r="T25" s="149">
        <v>42540</v>
      </c>
      <c r="U25" s="149" t="s">
        <v>286</v>
      </c>
      <c r="V25" s="149">
        <v>22400</v>
      </c>
      <c r="W25" s="149">
        <v>25600</v>
      </c>
      <c r="X25" s="149">
        <v>28800</v>
      </c>
      <c r="Y25" s="149">
        <v>32000</v>
      </c>
      <c r="Z25" s="149">
        <v>34600</v>
      </c>
      <c r="AA25" s="149">
        <v>37150</v>
      </c>
      <c r="AB25" s="149">
        <v>39700</v>
      </c>
      <c r="AC25" s="149">
        <v>42250</v>
      </c>
      <c r="AD25" s="149">
        <v>26880</v>
      </c>
      <c r="AE25" s="149">
        <v>30720</v>
      </c>
      <c r="AF25" s="149">
        <v>34560</v>
      </c>
      <c r="AG25" s="149">
        <v>38400</v>
      </c>
      <c r="AH25" s="149">
        <v>41520</v>
      </c>
      <c r="AI25" s="149">
        <v>44580</v>
      </c>
      <c r="AJ25" s="149">
        <v>47640</v>
      </c>
      <c r="AK25" s="149">
        <v>50700</v>
      </c>
      <c r="AL25" s="144" t="s">
        <v>352</v>
      </c>
      <c r="AM25" s="144" t="s">
        <v>352</v>
      </c>
      <c r="AN25" s="144" t="s">
        <v>288</v>
      </c>
      <c r="AO25" s="144">
        <v>0</v>
      </c>
      <c r="AP25" s="144" t="s">
        <v>353</v>
      </c>
      <c r="AQ25" s="144" t="s">
        <v>290</v>
      </c>
      <c r="AR25" s="144">
        <v>43</v>
      </c>
      <c r="AS25" s="144" t="s">
        <v>353</v>
      </c>
    </row>
    <row r="26" spans="1:45">
      <c r="A26" s="165" t="str">
        <f t="shared" si="0"/>
        <v>1/18/2013 - 12/17/2013Briscoe</v>
      </c>
      <c r="B26" s="144" t="s">
        <v>356</v>
      </c>
      <c r="C26" s="143" t="s">
        <v>109</v>
      </c>
      <c r="D26" s="149">
        <v>44600</v>
      </c>
      <c r="E26" s="149">
        <v>17700</v>
      </c>
      <c r="F26" s="149">
        <v>20200</v>
      </c>
      <c r="G26" s="149">
        <v>22750</v>
      </c>
      <c r="H26" s="149">
        <v>25250</v>
      </c>
      <c r="I26" s="149">
        <v>27300</v>
      </c>
      <c r="J26" s="149">
        <v>29300</v>
      </c>
      <c r="K26" s="149">
        <v>31350</v>
      </c>
      <c r="L26" s="149">
        <v>33350</v>
      </c>
      <c r="M26" s="149">
        <v>21240</v>
      </c>
      <c r="N26" s="149">
        <v>24240</v>
      </c>
      <c r="O26" s="149">
        <v>27300</v>
      </c>
      <c r="P26" s="149">
        <v>30300</v>
      </c>
      <c r="Q26" s="149">
        <v>32760</v>
      </c>
      <c r="R26" s="149">
        <v>35160</v>
      </c>
      <c r="S26" s="149">
        <v>37620</v>
      </c>
      <c r="T26" s="149">
        <v>40020</v>
      </c>
      <c r="U26" s="149" t="s">
        <v>301</v>
      </c>
      <c r="V26" s="52"/>
      <c r="W26" s="52"/>
      <c r="X26" s="52"/>
      <c r="Y26" s="52"/>
      <c r="Z26" s="52"/>
      <c r="AA26" s="52"/>
      <c r="AB26" s="52"/>
      <c r="AC26" s="52"/>
      <c r="AD26" s="52"/>
      <c r="AE26" s="52"/>
      <c r="AF26" s="52"/>
      <c r="AG26" s="52"/>
      <c r="AH26" s="52"/>
      <c r="AI26" s="52"/>
      <c r="AJ26" s="52"/>
      <c r="AK26" s="52"/>
      <c r="AL26" s="144" t="s">
        <v>355</v>
      </c>
      <c r="AM26" s="144" t="s">
        <v>355</v>
      </c>
      <c r="AN26" s="144" t="s">
        <v>288</v>
      </c>
      <c r="AO26" s="144">
        <v>0</v>
      </c>
      <c r="AP26" s="144" t="s">
        <v>356</v>
      </c>
      <c r="AQ26" s="144" t="s">
        <v>290</v>
      </c>
      <c r="AR26" s="144">
        <v>45</v>
      </c>
      <c r="AS26" s="144" t="s">
        <v>356</v>
      </c>
    </row>
    <row r="27" spans="1:45">
      <c r="A27" s="165" t="str">
        <f t="shared" si="0"/>
        <v>1/18/2013 - 12/17/2013Brooks</v>
      </c>
      <c r="B27" s="144" t="s">
        <v>359</v>
      </c>
      <c r="C27" s="143" t="s">
        <v>110</v>
      </c>
      <c r="D27" s="149">
        <v>27300</v>
      </c>
      <c r="E27" s="149">
        <v>17700</v>
      </c>
      <c r="F27" s="149">
        <v>20200</v>
      </c>
      <c r="G27" s="149">
        <v>22750</v>
      </c>
      <c r="H27" s="149">
        <v>25250</v>
      </c>
      <c r="I27" s="149">
        <v>27300</v>
      </c>
      <c r="J27" s="149">
        <v>29300</v>
      </c>
      <c r="K27" s="149">
        <v>31350</v>
      </c>
      <c r="L27" s="149">
        <v>33350</v>
      </c>
      <c r="M27" s="149">
        <v>21240</v>
      </c>
      <c r="N27" s="149">
        <v>24240</v>
      </c>
      <c r="O27" s="149">
        <v>27300</v>
      </c>
      <c r="P27" s="149">
        <v>30300</v>
      </c>
      <c r="Q27" s="149">
        <v>32760</v>
      </c>
      <c r="R27" s="149">
        <v>35160</v>
      </c>
      <c r="S27" s="149">
        <v>37620</v>
      </c>
      <c r="T27" s="149">
        <v>40020</v>
      </c>
      <c r="U27" s="149" t="s">
        <v>301</v>
      </c>
      <c r="V27" s="52"/>
      <c r="W27" s="52"/>
      <c r="X27" s="52"/>
      <c r="Y27" s="52"/>
      <c r="Z27" s="52"/>
      <c r="AA27" s="52"/>
      <c r="AB27" s="52"/>
      <c r="AC27" s="52"/>
      <c r="AD27" s="52"/>
      <c r="AE27" s="52"/>
      <c r="AF27" s="52"/>
      <c r="AG27" s="52"/>
      <c r="AH27" s="52"/>
      <c r="AI27" s="52"/>
      <c r="AJ27" s="52"/>
      <c r="AK27" s="52"/>
      <c r="AL27" s="144" t="s">
        <v>358</v>
      </c>
      <c r="AM27" s="144" t="s">
        <v>358</v>
      </c>
      <c r="AN27" s="144" t="s">
        <v>288</v>
      </c>
      <c r="AO27" s="144">
        <v>0</v>
      </c>
      <c r="AP27" s="144" t="s">
        <v>359</v>
      </c>
      <c r="AQ27" s="144" t="s">
        <v>290</v>
      </c>
      <c r="AR27" s="144">
        <v>47</v>
      </c>
      <c r="AS27" s="144" t="s">
        <v>359</v>
      </c>
    </row>
    <row r="28" spans="1:45">
      <c r="A28" s="165" t="str">
        <f t="shared" si="0"/>
        <v>1/18/2013 - 12/17/2013Brown</v>
      </c>
      <c r="B28" s="144" t="s">
        <v>362</v>
      </c>
      <c r="C28" s="143" t="s">
        <v>111</v>
      </c>
      <c r="D28" s="149">
        <v>51000</v>
      </c>
      <c r="E28" s="149">
        <v>17850</v>
      </c>
      <c r="F28" s="149">
        <v>20400</v>
      </c>
      <c r="G28" s="149">
        <v>22950</v>
      </c>
      <c r="H28" s="149">
        <v>25500</v>
      </c>
      <c r="I28" s="149">
        <v>27550</v>
      </c>
      <c r="J28" s="149">
        <v>29600</v>
      </c>
      <c r="K28" s="149">
        <v>31650</v>
      </c>
      <c r="L28" s="149">
        <v>33700</v>
      </c>
      <c r="M28" s="149">
        <v>21420</v>
      </c>
      <c r="N28" s="149">
        <v>24480</v>
      </c>
      <c r="O28" s="149">
        <v>27540</v>
      </c>
      <c r="P28" s="149">
        <v>30600</v>
      </c>
      <c r="Q28" s="149">
        <v>33060</v>
      </c>
      <c r="R28" s="149">
        <v>35520</v>
      </c>
      <c r="S28" s="149">
        <v>37980</v>
      </c>
      <c r="T28" s="149">
        <v>40440</v>
      </c>
      <c r="U28" s="149" t="s">
        <v>286</v>
      </c>
      <c r="V28" s="149">
        <v>18350</v>
      </c>
      <c r="W28" s="149">
        <v>20950</v>
      </c>
      <c r="X28" s="149">
        <v>23550</v>
      </c>
      <c r="Y28" s="149">
        <v>26150</v>
      </c>
      <c r="Z28" s="149">
        <v>28250</v>
      </c>
      <c r="AA28" s="149">
        <v>30350</v>
      </c>
      <c r="AB28" s="149">
        <v>32450</v>
      </c>
      <c r="AC28" s="149">
        <v>34550</v>
      </c>
      <c r="AD28" s="149">
        <v>22020</v>
      </c>
      <c r="AE28" s="149">
        <v>25140</v>
      </c>
      <c r="AF28" s="149">
        <v>28260</v>
      </c>
      <c r="AG28" s="149">
        <v>31380</v>
      </c>
      <c r="AH28" s="149">
        <v>33900</v>
      </c>
      <c r="AI28" s="149">
        <v>36420</v>
      </c>
      <c r="AJ28" s="149">
        <v>38940</v>
      </c>
      <c r="AK28" s="149">
        <v>41460</v>
      </c>
      <c r="AL28" s="144" t="s">
        <v>361</v>
      </c>
      <c r="AM28" s="144" t="s">
        <v>361</v>
      </c>
      <c r="AN28" s="144" t="s">
        <v>288</v>
      </c>
      <c r="AO28" s="144">
        <v>0</v>
      </c>
      <c r="AP28" s="144" t="s">
        <v>362</v>
      </c>
      <c r="AQ28" s="144" t="s">
        <v>290</v>
      </c>
      <c r="AR28" s="144">
        <v>49</v>
      </c>
      <c r="AS28" s="144" t="s">
        <v>362</v>
      </c>
    </row>
    <row r="29" spans="1:45">
      <c r="A29" s="165" t="str">
        <f t="shared" si="0"/>
        <v>1/18/2013 - 12/17/2013Burleson</v>
      </c>
      <c r="B29" s="144" t="s">
        <v>364</v>
      </c>
      <c r="C29" s="143" t="s">
        <v>35</v>
      </c>
      <c r="D29" s="149">
        <v>54900</v>
      </c>
      <c r="E29" s="149">
        <v>19400</v>
      </c>
      <c r="F29" s="149">
        <v>22150</v>
      </c>
      <c r="G29" s="149">
        <v>24900</v>
      </c>
      <c r="H29" s="149">
        <v>27650</v>
      </c>
      <c r="I29" s="149">
        <v>29900</v>
      </c>
      <c r="J29" s="149">
        <v>32100</v>
      </c>
      <c r="K29" s="149">
        <v>34300</v>
      </c>
      <c r="L29" s="149">
        <v>36500</v>
      </c>
      <c r="M29" s="149">
        <v>23280</v>
      </c>
      <c r="N29" s="149">
        <v>26580</v>
      </c>
      <c r="O29" s="149">
        <v>29880</v>
      </c>
      <c r="P29" s="149">
        <v>33180</v>
      </c>
      <c r="Q29" s="149">
        <v>35880</v>
      </c>
      <c r="R29" s="149">
        <v>38520</v>
      </c>
      <c r="S29" s="149">
        <v>41160</v>
      </c>
      <c r="T29" s="149">
        <v>43800</v>
      </c>
      <c r="U29" s="149" t="s">
        <v>286</v>
      </c>
      <c r="V29" s="149">
        <v>20400</v>
      </c>
      <c r="W29" s="149">
        <v>23300</v>
      </c>
      <c r="X29" s="149">
        <v>26200</v>
      </c>
      <c r="Y29" s="149">
        <v>29100</v>
      </c>
      <c r="Z29" s="149">
        <v>31450</v>
      </c>
      <c r="AA29" s="149">
        <v>33800</v>
      </c>
      <c r="AB29" s="149">
        <v>36100</v>
      </c>
      <c r="AC29" s="149">
        <v>38450</v>
      </c>
      <c r="AD29" s="149">
        <v>24480</v>
      </c>
      <c r="AE29" s="149">
        <v>27960</v>
      </c>
      <c r="AF29" s="149">
        <v>31440</v>
      </c>
      <c r="AG29" s="149">
        <v>34920</v>
      </c>
      <c r="AH29" s="149">
        <v>37740</v>
      </c>
      <c r="AI29" s="149">
        <v>40560</v>
      </c>
      <c r="AJ29" s="149">
        <v>43320</v>
      </c>
      <c r="AK29" s="149">
        <v>46140</v>
      </c>
      <c r="AL29" s="144" t="s">
        <v>363</v>
      </c>
      <c r="AM29" s="144" t="s">
        <v>363</v>
      </c>
      <c r="AN29" s="144" t="s">
        <v>288</v>
      </c>
      <c r="AO29" s="144">
        <v>1</v>
      </c>
      <c r="AP29" s="144" t="s">
        <v>364</v>
      </c>
      <c r="AQ29" s="144" t="s">
        <v>290</v>
      </c>
      <c r="AR29" s="144">
        <v>51</v>
      </c>
      <c r="AS29" s="144" t="s">
        <v>364</v>
      </c>
    </row>
    <row r="30" spans="1:45">
      <c r="A30" s="165" t="str">
        <f t="shared" si="0"/>
        <v>1/18/2013 - 12/17/2013Burnet</v>
      </c>
      <c r="B30" s="144" t="s">
        <v>367</v>
      </c>
      <c r="C30" s="143" t="s">
        <v>112</v>
      </c>
      <c r="D30" s="149">
        <v>61700</v>
      </c>
      <c r="E30" s="149">
        <v>21600</v>
      </c>
      <c r="F30" s="149">
        <v>24700</v>
      </c>
      <c r="G30" s="149">
        <v>27800</v>
      </c>
      <c r="H30" s="149">
        <v>30850</v>
      </c>
      <c r="I30" s="149">
        <v>33350</v>
      </c>
      <c r="J30" s="149">
        <v>35800</v>
      </c>
      <c r="K30" s="149">
        <v>38300</v>
      </c>
      <c r="L30" s="149">
        <v>40750</v>
      </c>
      <c r="M30" s="149">
        <v>25920</v>
      </c>
      <c r="N30" s="149">
        <v>29640</v>
      </c>
      <c r="O30" s="149">
        <v>33360</v>
      </c>
      <c r="P30" s="149">
        <v>37020</v>
      </c>
      <c r="Q30" s="149">
        <v>40020</v>
      </c>
      <c r="R30" s="149">
        <v>42960</v>
      </c>
      <c r="S30" s="149">
        <v>45960</v>
      </c>
      <c r="T30" s="149">
        <v>48900</v>
      </c>
      <c r="U30" s="149" t="s">
        <v>301</v>
      </c>
      <c r="V30" s="52"/>
      <c r="W30" s="52"/>
      <c r="X30" s="52"/>
      <c r="Y30" s="52"/>
      <c r="Z30" s="52"/>
      <c r="AA30" s="52"/>
      <c r="AB30" s="52"/>
      <c r="AC30" s="52"/>
      <c r="AD30" s="52"/>
      <c r="AE30" s="52"/>
      <c r="AF30" s="52"/>
      <c r="AG30" s="52"/>
      <c r="AH30" s="52"/>
      <c r="AI30" s="52"/>
      <c r="AJ30" s="52"/>
      <c r="AK30" s="52"/>
      <c r="AL30" s="144" t="s">
        <v>366</v>
      </c>
      <c r="AM30" s="144" t="s">
        <v>366</v>
      </c>
      <c r="AN30" s="144" t="s">
        <v>288</v>
      </c>
      <c r="AO30" s="144">
        <v>0</v>
      </c>
      <c r="AP30" s="144" t="s">
        <v>367</v>
      </c>
      <c r="AQ30" s="144" t="s">
        <v>290</v>
      </c>
      <c r="AR30" s="144">
        <v>53</v>
      </c>
      <c r="AS30" s="144" t="s">
        <v>367</v>
      </c>
    </row>
    <row r="31" spans="1:45">
      <c r="A31" s="165" t="str">
        <f t="shared" si="0"/>
        <v>1/18/2013 - 12/17/2013Caldwell</v>
      </c>
      <c r="B31" s="144" t="s">
        <v>369</v>
      </c>
      <c r="C31" s="143" t="s">
        <v>26</v>
      </c>
      <c r="D31" s="149">
        <v>73200</v>
      </c>
      <c r="E31" s="149">
        <v>25650</v>
      </c>
      <c r="F31" s="149">
        <v>29300</v>
      </c>
      <c r="G31" s="149">
        <v>32950</v>
      </c>
      <c r="H31" s="149">
        <v>36600</v>
      </c>
      <c r="I31" s="149">
        <v>39550</v>
      </c>
      <c r="J31" s="149">
        <v>42500</v>
      </c>
      <c r="K31" s="149">
        <v>45400</v>
      </c>
      <c r="L31" s="149">
        <v>48350</v>
      </c>
      <c r="M31" s="149">
        <v>30780</v>
      </c>
      <c r="N31" s="149">
        <v>35160</v>
      </c>
      <c r="O31" s="149">
        <v>39540</v>
      </c>
      <c r="P31" s="149">
        <v>43920</v>
      </c>
      <c r="Q31" s="149">
        <v>47460</v>
      </c>
      <c r="R31" s="149">
        <v>51000</v>
      </c>
      <c r="S31" s="149">
        <v>54480</v>
      </c>
      <c r="T31" s="149">
        <v>58020</v>
      </c>
      <c r="U31" s="149" t="s">
        <v>286</v>
      </c>
      <c r="V31" s="149">
        <v>27350</v>
      </c>
      <c r="W31" s="149">
        <v>31250</v>
      </c>
      <c r="X31" s="149">
        <v>35150</v>
      </c>
      <c r="Y31" s="149">
        <v>39050</v>
      </c>
      <c r="Z31" s="149">
        <v>42200</v>
      </c>
      <c r="AA31" s="149">
        <v>45300</v>
      </c>
      <c r="AB31" s="149">
        <v>48450</v>
      </c>
      <c r="AC31" s="149">
        <v>51550</v>
      </c>
      <c r="AD31" s="149">
        <v>32820</v>
      </c>
      <c r="AE31" s="149">
        <v>37500</v>
      </c>
      <c r="AF31" s="149">
        <v>42180</v>
      </c>
      <c r="AG31" s="149">
        <v>46860</v>
      </c>
      <c r="AH31" s="149">
        <v>50640</v>
      </c>
      <c r="AI31" s="149">
        <v>54360</v>
      </c>
      <c r="AJ31" s="149">
        <v>58140</v>
      </c>
      <c r="AK31" s="149">
        <v>61860</v>
      </c>
      <c r="AL31" s="144" t="s">
        <v>368</v>
      </c>
      <c r="AM31" s="144" t="s">
        <v>368</v>
      </c>
      <c r="AN31" s="144" t="s">
        <v>288</v>
      </c>
      <c r="AO31" s="144">
        <v>1</v>
      </c>
      <c r="AP31" s="144" t="s">
        <v>369</v>
      </c>
      <c r="AQ31" s="144" t="s">
        <v>290</v>
      </c>
      <c r="AR31" s="144">
        <v>55</v>
      </c>
      <c r="AS31" s="144" t="s">
        <v>369</v>
      </c>
    </row>
    <row r="32" spans="1:45">
      <c r="A32" s="165" t="str">
        <f t="shared" si="0"/>
        <v>1/18/2013 - 12/17/2013Calhoun</v>
      </c>
      <c r="B32" s="144" t="s">
        <v>372</v>
      </c>
      <c r="C32" s="143" t="s">
        <v>113</v>
      </c>
      <c r="D32" s="149">
        <v>55000</v>
      </c>
      <c r="E32" s="149">
        <v>19250</v>
      </c>
      <c r="F32" s="149">
        <v>22000</v>
      </c>
      <c r="G32" s="149">
        <v>24750</v>
      </c>
      <c r="H32" s="149">
        <v>27500</v>
      </c>
      <c r="I32" s="149">
        <v>29700</v>
      </c>
      <c r="J32" s="149">
        <v>31900</v>
      </c>
      <c r="K32" s="149">
        <v>34100</v>
      </c>
      <c r="L32" s="149">
        <v>36300</v>
      </c>
      <c r="M32" s="149">
        <v>23100</v>
      </c>
      <c r="N32" s="149">
        <v>26400</v>
      </c>
      <c r="O32" s="149">
        <v>29700</v>
      </c>
      <c r="P32" s="149">
        <v>33000</v>
      </c>
      <c r="Q32" s="149">
        <v>35640</v>
      </c>
      <c r="R32" s="149">
        <v>38280</v>
      </c>
      <c r="S32" s="149">
        <v>40920</v>
      </c>
      <c r="T32" s="149">
        <v>43560</v>
      </c>
      <c r="U32" s="149" t="s">
        <v>286</v>
      </c>
      <c r="V32" s="149">
        <v>20000</v>
      </c>
      <c r="W32" s="149">
        <v>22850</v>
      </c>
      <c r="X32" s="149">
        <v>25700</v>
      </c>
      <c r="Y32" s="149">
        <v>28550</v>
      </c>
      <c r="Z32" s="149">
        <v>30850</v>
      </c>
      <c r="AA32" s="149">
        <v>33150</v>
      </c>
      <c r="AB32" s="149">
        <v>35450</v>
      </c>
      <c r="AC32" s="149">
        <v>37700</v>
      </c>
      <c r="AD32" s="149">
        <v>24000</v>
      </c>
      <c r="AE32" s="149">
        <v>27420</v>
      </c>
      <c r="AF32" s="149">
        <v>30840</v>
      </c>
      <c r="AG32" s="149">
        <v>34260</v>
      </c>
      <c r="AH32" s="149">
        <v>37020</v>
      </c>
      <c r="AI32" s="149">
        <v>39780</v>
      </c>
      <c r="AJ32" s="149">
        <v>42540</v>
      </c>
      <c r="AK32" s="149">
        <v>45240</v>
      </c>
      <c r="AL32" s="144" t="s">
        <v>371</v>
      </c>
      <c r="AM32" s="144" t="s">
        <v>371</v>
      </c>
      <c r="AN32" s="144" t="s">
        <v>288</v>
      </c>
      <c r="AO32" s="144">
        <v>1</v>
      </c>
      <c r="AP32" s="144" t="s">
        <v>372</v>
      </c>
      <c r="AQ32" s="144" t="s">
        <v>290</v>
      </c>
      <c r="AR32" s="144">
        <v>57</v>
      </c>
      <c r="AS32" s="144" t="s">
        <v>372</v>
      </c>
    </row>
    <row r="33" spans="1:45">
      <c r="A33" s="165" t="str">
        <f t="shared" si="0"/>
        <v>1/18/2013 - 12/17/2013Callahan</v>
      </c>
      <c r="B33" s="144" t="s">
        <v>375</v>
      </c>
      <c r="C33" s="143" t="s">
        <v>12</v>
      </c>
      <c r="D33" s="149">
        <v>54900</v>
      </c>
      <c r="E33" s="149">
        <v>19250</v>
      </c>
      <c r="F33" s="149">
        <v>22000</v>
      </c>
      <c r="G33" s="149">
        <v>24750</v>
      </c>
      <c r="H33" s="149">
        <v>27450</v>
      </c>
      <c r="I33" s="149">
        <v>29650</v>
      </c>
      <c r="J33" s="149">
        <v>31850</v>
      </c>
      <c r="K33" s="149">
        <v>34050</v>
      </c>
      <c r="L33" s="149">
        <v>36250</v>
      </c>
      <c r="M33" s="149">
        <v>23100</v>
      </c>
      <c r="N33" s="149">
        <v>26400</v>
      </c>
      <c r="O33" s="149">
        <v>29700</v>
      </c>
      <c r="P33" s="149">
        <v>32940</v>
      </c>
      <c r="Q33" s="149">
        <v>35580</v>
      </c>
      <c r="R33" s="149">
        <v>38220</v>
      </c>
      <c r="S33" s="149">
        <v>40860</v>
      </c>
      <c r="T33" s="149">
        <v>43500</v>
      </c>
      <c r="U33" s="149" t="s">
        <v>301</v>
      </c>
      <c r="V33" s="52"/>
      <c r="W33" s="52"/>
      <c r="X33" s="52"/>
      <c r="Y33" s="52"/>
      <c r="Z33" s="52"/>
      <c r="AA33" s="52"/>
      <c r="AB33" s="52"/>
      <c r="AC33" s="52"/>
      <c r="AD33" s="52"/>
      <c r="AE33" s="52"/>
      <c r="AF33" s="52"/>
      <c r="AG33" s="52"/>
      <c r="AH33" s="52"/>
      <c r="AI33" s="52"/>
      <c r="AJ33" s="52"/>
      <c r="AK33" s="52"/>
      <c r="AL33" s="144" t="s">
        <v>374</v>
      </c>
      <c r="AM33" s="144" t="s">
        <v>374</v>
      </c>
      <c r="AN33" s="144" t="s">
        <v>288</v>
      </c>
      <c r="AO33" s="144">
        <v>1</v>
      </c>
      <c r="AP33" s="144" t="s">
        <v>375</v>
      </c>
      <c r="AQ33" s="144" t="s">
        <v>290</v>
      </c>
      <c r="AR33" s="144">
        <v>59</v>
      </c>
      <c r="AS33" s="144" t="s">
        <v>375</v>
      </c>
    </row>
    <row r="34" spans="1:45">
      <c r="A34" s="165" t="str">
        <f t="shared" si="0"/>
        <v>1/18/2013 - 12/17/2013Cameron</v>
      </c>
      <c r="B34" s="144" t="s">
        <v>378</v>
      </c>
      <c r="C34" s="143" t="s">
        <v>33</v>
      </c>
      <c r="D34" s="149">
        <v>37300</v>
      </c>
      <c r="E34" s="149">
        <v>17700</v>
      </c>
      <c r="F34" s="149">
        <v>20200</v>
      </c>
      <c r="G34" s="149">
        <v>22750</v>
      </c>
      <c r="H34" s="149">
        <v>25250</v>
      </c>
      <c r="I34" s="149">
        <v>27300</v>
      </c>
      <c r="J34" s="149">
        <v>29300</v>
      </c>
      <c r="K34" s="149">
        <v>31350</v>
      </c>
      <c r="L34" s="149">
        <v>33350</v>
      </c>
      <c r="M34" s="149">
        <v>21240</v>
      </c>
      <c r="N34" s="149">
        <v>24240</v>
      </c>
      <c r="O34" s="149">
        <v>27300</v>
      </c>
      <c r="P34" s="149">
        <v>30300</v>
      </c>
      <c r="Q34" s="149">
        <v>32760</v>
      </c>
      <c r="R34" s="149">
        <v>35160</v>
      </c>
      <c r="S34" s="149">
        <v>37620</v>
      </c>
      <c r="T34" s="149">
        <v>40020</v>
      </c>
      <c r="U34" s="149" t="s">
        <v>286</v>
      </c>
      <c r="V34" s="149">
        <v>18400</v>
      </c>
      <c r="W34" s="149">
        <v>21000</v>
      </c>
      <c r="X34" s="149">
        <v>23650</v>
      </c>
      <c r="Y34" s="149">
        <v>26250</v>
      </c>
      <c r="Z34" s="149">
        <v>28350</v>
      </c>
      <c r="AA34" s="149">
        <v>30450</v>
      </c>
      <c r="AB34" s="149">
        <v>32550</v>
      </c>
      <c r="AC34" s="149">
        <v>34650</v>
      </c>
      <c r="AD34" s="149">
        <v>22080</v>
      </c>
      <c r="AE34" s="149">
        <v>25200</v>
      </c>
      <c r="AF34" s="149">
        <v>28380</v>
      </c>
      <c r="AG34" s="149">
        <v>31500</v>
      </c>
      <c r="AH34" s="149">
        <v>34020</v>
      </c>
      <c r="AI34" s="149">
        <v>36540</v>
      </c>
      <c r="AJ34" s="149">
        <v>39060</v>
      </c>
      <c r="AK34" s="149">
        <v>41580</v>
      </c>
      <c r="AL34" s="144" t="s">
        <v>377</v>
      </c>
      <c r="AM34" s="144" t="s">
        <v>377</v>
      </c>
      <c r="AN34" s="144" t="s">
        <v>288</v>
      </c>
      <c r="AO34" s="144">
        <v>1</v>
      </c>
      <c r="AP34" s="144" t="s">
        <v>378</v>
      </c>
      <c r="AQ34" s="144" t="s">
        <v>290</v>
      </c>
      <c r="AR34" s="144">
        <v>61</v>
      </c>
      <c r="AS34" s="144" t="s">
        <v>378</v>
      </c>
    </row>
    <row r="35" spans="1:45">
      <c r="A35" s="165" t="str">
        <f t="shared" si="0"/>
        <v>1/18/2013 - 12/17/2013Camp</v>
      </c>
      <c r="B35" s="144" t="s">
        <v>381</v>
      </c>
      <c r="C35" s="143" t="s">
        <v>114</v>
      </c>
      <c r="D35" s="149">
        <v>44700</v>
      </c>
      <c r="E35" s="149">
        <v>17700</v>
      </c>
      <c r="F35" s="149">
        <v>20200</v>
      </c>
      <c r="G35" s="149">
        <v>22750</v>
      </c>
      <c r="H35" s="149">
        <v>25250</v>
      </c>
      <c r="I35" s="149">
        <v>27300</v>
      </c>
      <c r="J35" s="149">
        <v>29300</v>
      </c>
      <c r="K35" s="149">
        <v>31350</v>
      </c>
      <c r="L35" s="149">
        <v>33350</v>
      </c>
      <c r="M35" s="149">
        <v>21240</v>
      </c>
      <c r="N35" s="149">
        <v>24240</v>
      </c>
      <c r="O35" s="149">
        <v>27300</v>
      </c>
      <c r="P35" s="149">
        <v>30300</v>
      </c>
      <c r="Q35" s="149">
        <v>32760</v>
      </c>
      <c r="R35" s="149">
        <v>35160</v>
      </c>
      <c r="S35" s="149">
        <v>37620</v>
      </c>
      <c r="T35" s="149">
        <v>40020</v>
      </c>
      <c r="U35" s="149" t="s">
        <v>301</v>
      </c>
      <c r="V35" s="52"/>
      <c r="W35" s="52"/>
      <c r="X35" s="52"/>
      <c r="Y35" s="52"/>
      <c r="Z35" s="52"/>
      <c r="AA35" s="52"/>
      <c r="AB35" s="52"/>
      <c r="AC35" s="52"/>
      <c r="AD35" s="52"/>
      <c r="AE35" s="52"/>
      <c r="AF35" s="52"/>
      <c r="AG35" s="52"/>
      <c r="AH35" s="52"/>
      <c r="AI35" s="52"/>
      <c r="AJ35" s="52"/>
      <c r="AK35" s="52"/>
      <c r="AL35" s="144" t="s">
        <v>380</v>
      </c>
      <c r="AM35" s="144" t="s">
        <v>380</v>
      </c>
      <c r="AN35" s="144" t="s">
        <v>288</v>
      </c>
      <c r="AO35" s="144">
        <v>0</v>
      </c>
      <c r="AP35" s="144" t="s">
        <v>381</v>
      </c>
      <c r="AQ35" s="144" t="s">
        <v>290</v>
      </c>
      <c r="AR35" s="144">
        <v>63</v>
      </c>
      <c r="AS35" s="144" t="s">
        <v>381</v>
      </c>
    </row>
    <row r="36" spans="1:45">
      <c r="A36" s="165" t="str">
        <f t="shared" si="0"/>
        <v>1/18/2013 - 12/17/2013Carson</v>
      </c>
      <c r="B36" s="144" t="s">
        <v>383</v>
      </c>
      <c r="C36" s="143" t="s">
        <v>22</v>
      </c>
      <c r="D36" s="149">
        <v>62700</v>
      </c>
      <c r="E36" s="149">
        <v>21650</v>
      </c>
      <c r="F36" s="149">
        <v>24750</v>
      </c>
      <c r="G36" s="149">
        <v>27850</v>
      </c>
      <c r="H36" s="149">
        <v>30900</v>
      </c>
      <c r="I36" s="149">
        <v>33400</v>
      </c>
      <c r="J36" s="149">
        <v>35850</v>
      </c>
      <c r="K36" s="149">
        <v>38350</v>
      </c>
      <c r="L36" s="149">
        <v>40800</v>
      </c>
      <c r="M36" s="149">
        <v>25980</v>
      </c>
      <c r="N36" s="149">
        <v>29700</v>
      </c>
      <c r="O36" s="149">
        <v>33420</v>
      </c>
      <c r="P36" s="149">
        <v>37080</v>
      </c>
      <c r="Q36" s="149">
        <v>40080</v>
      </c>
      <c r="R36" s="149">
        <v>43020</v>
      </c>
      <c r="S36" s="149">
        <v>46020</v>
      </c>
      <c r="T36" s="149">
        <v>48960</v>
      </c>
      <c r="U36" s="149" t="s">
        <v>286</v>
      </c>
      <c r="V36" s="149">
        <v>21950</v>
      </c>
      <c r="W36" s="149">
        <v>25100</v>
      </c>
      <c r="X36" s="149">
        <v>28250</v>
      </c>
      <c r="Y36" s="149">
        <v>31350</v>
      </c>
      <c r="Z36" s="149">
        <v>33900</v>
      </c>
      <c r="AA36" s="149">
        <v>36400</v>
      </c>
      <c r="AB36" s="149">
        <v>38900</v>
      </c>
      <c r="AC36" s="149">
        <v>41400</v>
      </c>
      <c r="AD36" s="149">
        <v>26340</v>
      </c>
      <c r="AE36" s="149">
        <v>30120</v>
      </c>
      <c r="AF36" s="149">
        <v>33900</v>
      </c>
      <c r="AG36" s="149">
        <v>37620</v>
      </c>
      <c r="AH36" s="149">
        <v>40680</v>
      </c>
      <c r="AI36" s="149">
        <v>43680</v>
      </c>
      <c r="AJ36" s="149">
        <v>46680</v>
      </c>
      <c r="AK36" s="149">
        <v>49680</v>
      </c>
      <c r="AL36" s="144" t="s">
        <v>382</v>
      </c>
      <c r="AM36" s="144" t="s">
        <v>382</v>
      </c>
      <c r="AN36" s="144" t="s">
        <v>288</v>
      </c>
      <c r="AO36" s="144">
        <v>1</v>
      </c>
      <c r="AP36" s="144" t="s">
        <v>383</v>
      </c>
      <c r="AQ36" s="144" t="s">
        <v>290</v>
      </c>
      <c r="AR36" s="144">
        <v>65</v>
      </c>
      <c r="AS36" s="144" t="s">
        <v>383</v>
      </c>
    </row>
    <row r="37" spans="1:45">
      <c r="A37" s="165" t="str">
        <f t="shared" si="0"/>
        <v>1/18/2013 - 12/17/2013Cass</v>
      </c>
      <c r="B37" s="144" t="s">
        <v>386</v>
      </c>
      <c r="C37" s="143" t="s">
        <v>115</v>
      </c>
      <c r="D37" s="149">
        <v>47100</v>
      </c>
      <c r="E37" s="149">
        <v>17700</v>
      </c>
      <c r="F37" s="149">
        <v>20200</v>
      </c>
      <c r="G37" s="149">
        <v>22750</v>
      </c>
      <c r="H37" s="149">
        <v>25250</v>
      </c>
      <c r="I37" s="149">
        <v>27300</v>
      </c>
      <c r="J37" s="149">
        <v>29300</v>
      </c>
      <c r="K37" s="149">
        <v>31350</v>
      </c>
      <c r="L37" s="149">
        <v>33350</v>
      </c>
      <c r="M37" s="149">
        <v>21240</v>
      </c>
      <c r="N37" s="149">
        <v>24240</v>
      </c>
      <c r="O37" s="149">
        <v>27300</v>
      </c>
      <c r="P37" s="149">
        <v>30300</v>
      </c>
      <c r="Q37" s="149">
        <v>32760</v>
      </c>
      <c r="R37" s="149">
        <v>35160</v>
      </c>
      <c r="S37" s="149">
        <v>37620</v>
      </c>
      <c r="T37" s="149">
        <v>40020</v>
      </c>
      <c r="U37" s="149" t="s">
        <v>301</v>
      </c>
      <c r="V37" s="52"/>
      <c r="W37" s="52"/>
      <c r="X37" s="52"/>
      <c r="Y37" s="52"/>
      <c r="Z37" s="52"/>
      <c r="AA37" s="52"/>
      <c r="AB37" s="52"/>
      <c r="AC37" s="52"/>
      <c r="AD37" s="52"/>
      <c r="AE37" s="52"/>
      <c r="AF37" s="52"/>
      <c r="AG37" s="52"/>
      <c r="AH37" s="52"/>
      <c r="AI37" s="52"/>
      <c r="AJ37" s="52"/>
      <c r="AK37" s="52"/>
      <c r="AL37" s="144" t="s">
        <v>385</v>
      </c>
      <c r="AM37" s="144" t="s">
        <v>385</v>
      </c>
      <c r="AN37" s="144" t="s">
        <v>288</v>
      </c>
      <c r="AO37" s="144">
        <v>0</v>
      </c>
      <c r="AP37" s="144" t="s">
        <v>386</v>
      </c>
      <c r="AQ37" s="144" t="s">
        <v>290</v>
      </c>
      <c r="AR37" s="144">
        <v>67</v>
      </c>
      <c r="AS37" s="144" t="s">
        <v>386</v>
      </c>
    </row>
    <row r="38" spans="1:45">
      <c r="A38" s="165" t="str">
        <f t="shared" si="0"/>
        <v>1/18/2013 - 12/17/2013Castro</v>
      </c>
      <c r="B38" s="144" t="s">
        <v>389</v>
      </c>
      <c r="C38" s="143" t="s">
        <v>116</v>
      </c>
      <c r="D38" s="149">
        <v>40800</v>
      </c>
      <c r="E38" s="149">
        <v>17700</v>
      </c>
      <c r="F38" s="149">
        <v>20200</v>
      </c>
      <c r="G38" s="149">
        <v>22750</v>
      </c>
      <c r="H38" s="149">
        <v>25250</v>
      </c>
      <c r="I38" s="149">
        <v>27300</v>
      </c>
      <c r="J38" s="149">
        <v>29300</v>
      </c>
      <c r="K38" s="149">
        <v>31350</v>
      </c>
      <c r="L38" s="149">
        <v>33350</v>
      </c>
      <c r="M38" s="149">
        <v>21240</v>
      </c>
      <c r="N38" s="149">
        <v>24240</v>
      </c>
      <c r="O38" s="149">
        <v>27300</v>
      </c>
      <c r="P38" s="149">
        <v>30300</v>
      </c>
      <c r="Q38" s="149">
        <v>32760</v>
      </c>
      <c r="R38" s="149">
        <v>35160</v>
      </c>
      <c r="S38" s="149">
        <v>37620</v>
      </c>
      <c r="T38" s="149">
        <v>40020</v>
      </c>
      <c r="U38" s="149" t="s">
        <v>301</v>
      </c>
      <c r="V38" s="52"/>
      <c r="W38" s="52"/>
      <c r="X38" s="52"/>
      <c r="Y38" s="52"/>
      <c r="Z38" s="52"/>
      <c r="AA38" s="52"/>
      <c r="AB38" s="52"/>
      <c r="AC38" s="52"/>
      <c r="AD38" s="52"/>
      <c r="AE38" s="52"/>
      <c r="AF38" s="52"/>
      <c r="AG38" s="52"/>
      <c r="AH38" s="52"/>
      <c r="AI38" s="52"/>
      <c r="AJ38" s="52"/>
      <c r="AK38" s="52"/>
      <c r="AL38" s="144" t="s">
        <v>388</v>
      </c>
      <c r="AM38" s="144" t="s">
        <v>388</v>
      </c>
      <c r="AN38" s="144" t="s">
        <v>288</v>
      </c>
      <c r="AO38" s="144">
        <v>0</v>
      </c>
      <c r="AP38" s="144" t="s">
        <v>389</v>
      </c>
      <c r="AQ38" s="144" t="s">
        <v>290</v>
      </c>
      <c r="AR38" s="144">
        <v>69</v>
      </c>
      <c r="AS38" s="144" t="s">
        <v>389</v>
      </c>
    </row>
    <row r="39" spans="1:45">
      <c r="A39" s="165" t="str">
        <f t="shared" si="0"/>
        <v>1/18/2013 - 12/17/2013Chambers</v>
      </c>
      <c r="B39" s="144" t="s">
        <v>392</v>
      </c>
      <c r="C39" s="143" t="s">
        <v>52</v>
      </c>
      <c r="D39" s="149">
        <v>66200</v>
      </c>
      <c r="E39" s="149">
        <v>23200</v>
      </c>
      <c r="F39" s="149">
        <v>26500</v>
      </c>
      <c r="G39" s="149">
        <v>29800</v>
      </c>
      <c r="H39" s="149">
        <v>33100</v>
      </c>
      <c r="I39" s="149">
        <v>35750</v>
      </c>
      <c r="J39" s="149">
        <v>38400</v>
      </c>
      <c r="K39" s="149">
        <v>41050</v>
      </c>
      <c r="L39" s="149">
        <v>43700</v>
      </c>
      <c r="M39" s="149">
        <v>27840</v>
      </c>
      <c r="N39" s="149">
        <v>31800</v>
      </c>
      <c r="O39" s="149">
        <v>35760</v>
      </c>
      <c r="P39" s="149">
        <v>39720</v>
      </c>
      <c r="Q39" s="149">
        <v>42900</v>
      </c>
      <c r="R39" s="149">
        <v>46080</v>
      </c>
      <c r="S39" s="149">
        <v>49260</v>
      </c>
      <c r="T39" s="149">
        <v>52440</v>
      </c>
      <c r="U39" s="149" t="s">
        <v>286</v>
      </c>
      <c r="V39" s="149">
        <v>23450</v>
      </c>
      <c r="W39" s="149">
        <v>26800</v>
      </c>
      <c r="X39" s="149">
        <v>30150</v>
      </c>
      <c r="Y39" s="149">
        <v>33450</v>
      </c>
      <c r="Z39" s="149">
        <v>36150</v>
      </c>
      <c r="AA39" s="149">
        <v>38850</v>
      </c>
      <c r="AB39" s="149">
        <v>41500</v>
      </c>
      <c r="AC39" s="149">
        <v>44200</v>
      </c>
      <c r="AD39" s="149">
        <v>28140</v>
      </c>
      <c r="AE39" s="149">
        <v>32160</v>
      </c>
      <c r="AF39" s="149">
        <v>36180</v>
      </c>
      <c r="AG39" s="149">
        <v>40140</v>
      </c>
      <c r="AH39" s="149">
        <v>43380</v>
      </c>
      <c r="AI39" s="149">
        <v>46620</v>
      </c>
      <c r="AJ39" s="149">
        <v>49800</v>
      </c>
      <c r="AK39" s="149">
        <v>53040</v>
      </c>
      <c r="AL39" s="144" t="s">
        <v>391</v>
      </c>
      <c r="AM39" s="144" t="s">
        <v>391</v>
      </c>
      <c r="AN39" s="144" t="s">
        <v>288</v>
      </c>
      <c r="AO39" s="144">
        <v>1</v>
      </c>
      <c r="AP39" s="144" t="s">
        <v>392</v>
      </c>
      <c r="AQ39" s="144" t="s">
        <v>290</v>
      </c>
      <c r="AR39" s="144">
        <v>71</v>
      </c>
      <c r="AS39" s="144" t="s">
        <v>392</v>
      </c>
    </row>
    <row r="40" spans="1:45">
      <c r="A40" s="165" t="str">
        <f t="shared" si="0"/>
        <v>1/18/2013 - 12/17/2013Cherokee</v>
      </c>
      <c r="B40" s="144" t="s">
        <v>395</v>
      </c>
      <c r="C40" s="143" t="s">
        <v>117</v>
      </c>
      <c r="D40" s="149">
        <v>48300</v>
      </c>
      <c r="E40" s="149">
        <v>17700</v>
      </c>
      <c r="F40" s="149">
        <v>20200</v>
      </c>
      <c r="G40" s="149">
        <v>22750</v>
      </c>
      <c r="H40" s="149">
        <v>25250</v>
      </c>
      <c r="I40" s="149">
        <v>27300</v>
      </c>
      <c r="J40" s="149">
        <v>29300</v>
      </c>
      <c r="K40" s="149">
        <v>31350</v>
      </c>
      <c r="L40" s="149">
        <v>33350</v>
      </c>
      <c r="M40" s="149">
        <v>21240</v>
      </c>
      <c r="N40" s="149">
        <v>24240</v>
      </c>
      <c r="O40" s="149">
        <v>27300</v>
      </c>
      <c r="P40" s="149">
        <v>30300</v>
      </c>
      <c r="Q40" s="149">
        <v>32760</v>
      </c>
      <c r="R40" s="149">
        <v>35160</v>
      </c>
      <c r="S40" s="149">
        <v>37620</v>
      </c>
      <c r="T40" s="149">
        <v>40020</v>
      </c>
      <c r="U40" s="149" t="s">
        <v>286</v>
      </c>
      <c r="V40" s="149">
        <v>17900</v>
      </c>
      <c r="W40" s="149">
        <v>20450</v>
      </c>
      <c r="X40" s="149">
        <v>23000</v>
      </c>
      <c r="Y40" s="149">
        <v>25550</v>
      </c>
      <c r="Z40" s="149">
        <v>27600</v>
      </c>
      <c r="AA40" s="149">
        <v>29650</v>
      </c>
      <c r="AB40" s="149">
        <v>31700</v>
      </c>
      <c r="AC40" s="149">
        <v>33750</v>
      </c>
      <c r="AD40" s="149">
        <v>21480</v>
      </c>
      <c r="AE40" s="149">
        <v>24540</v>
      </c>
      <c r="AF40" s="149">
        <v>27600</v>
      </c>
      <c r="AG40" s="149">
        <v>30660</v>
      </c>
      <c r="AH40" s="149">
        <v>33120</v>
      </c>
      <c r="AI40" s="149">
        <v>35580</v>
      </c>
      <c r="AJ40" s="149">
        <v>38040</v>
      </c>
      <c r="AK40" s="149">
        <v>40500</v>
      </c>
      <c r="AL40" s="144" t="s">
        <v>394</v>
      </c>
      <c r="AM40" s="144" t="s">
        <v>394</v>
      </c>
      <c r="AN40" s="144" t="s">
        <v>288</v>
      </c>
      <c r="AO40" s="144">
        <v>0</v>
      </c>
      <c r="AP40" s="144" t="s">
        <v>395</v>
      </c>
      <c r="AQ40" s="144" t="s">
        <v>290</v>
      </c>
      <c r="AR40" s="144">
        <v>73</v>
      </c>
      <c r="AS40" s="144" t="s">
        <v>395</v>
      </c>
    </row>
    <row r="41" spans="1:45">
      <c r="A41" s="165" t="str">
        <f t="shared" si="0"/>
        <v>1/18/2013 - 12/17/2013Childress</v>
      </c>
      <c r="B41" s="144" t="s">
        <v>398</v>
      </c>
      <c r="C41" s="143" t="s">
        <v>118</v>
      </c>
      <c r="D41" s="149">
        <v>52800</v>
      </c>
      <c r="E41" s="149">
        <v>18100</v>
      </c>
      <c r="F41" s="149">
        <v>20700</v>
      </c>
      <c r="G41" s="149">
        <v>23300</v>
      </c>
      <c r="H41" s="149">
        <v>25850</v>
      </c>
      <c r="I41" s="149">
        <v>27950</v>
      </c>
      <c r="J41" s="149">
        <v>30000</v>
      </c>
      <c r="K41" s="149">
        <v>32100</v>
      </c>
      <c r="L41" s="149">
        <v>34150</v>
      </c>
      <c r="M41" s="149">
        <v>21720</v>
      </c>
      <c r="N41" s="149">
        <v>24840</v>
      </c>
      <c r="O41" s="149">
        <v>27960</v>
      </c>
      <c r="P41" s="149">
        <v>31020</v>
      </c>
      <c r="Q41" s="149">
        <v>33540</v>
      </c>
      <c r="R41" s="149">
        <v>36000</v>
      </c>
      <c r="S41" s="149">
        <v>38520</v>
      </c>
      <c r="T41" s="149">
        <v>40980</v>
      </c>
      <c r="U41" s="149" t="s">
        <v>286</v>
      </c>
      <c r="V41" s="149">
        <v>19150</v>
      </c>
      <c r="W41" s="149">
        <v>21850</v>
      </c>
      <c r="X41" s="149">
        <v>24600</v>
      </c>
      <c r="Y41" s="149">
        <v>27300</v>
      </c>
      <c r="Z41" s="149">
        <v>29500</v>
      </c>
      <c r="AA41" s="149">
        <v>31700</v>
      </c>
      <c r="AB41" s="149">
        <v>33900</v>
      </c>
      <c r="AC41" s="149">
        <v>36050</v>
      </c>
      <c r="AD41" s="149">
        <v>22980</v>
      </c>
      <c r="AE41" s="149">
        <v>26220</v>
      </c>
      <c r="AF41" s="149">
        <v>29520</v>
      </c>
      <c r="AG41" s="149">
        <v>32760</v>
      </c>
      <c r="AH41" s="149">
        <v>35400</v>
      </c>
      <c r="AI41" s="149">
        <v>38040</v>
      </c>
      <c r="AJ41" s="149">
        <v>40680</v>
      </c>
      <c r="AK41" s="149">
        <v>43260</v>
      </c>
      <c r="AL41" s="144" t="s">
        <v>397</v>
      </c>
      <c r="AM41" s="144" t="s">
        <v>397</v>
      </c>
      <c r="AN41" s="144" t="s">
        <v>288</v>
      </c>
      <c r="AO41" s="144">
        <v>0</v>
      </c>
      <c r="AP41" s="144" t="s">
        <v>398</v>
      </c>
      <c r="AQ41" s="144" t="s">
        <v>290</v>
      </c>
      <c r="AR41" s="144">
        <v>75</v>
      </c>
      <c r="AS41" s="144" t="s">
        <v>398</v>
      </c>
    </row>
    <row r="42" spans="1:45">
      <c r="A42" s="165" t="str">
        <f t="shared" si="0"/>
        <v>1/18/2013 - 12/17/2013Clay</v>
      </c>
      <c r="B42" s="144" t="s">
        <v>400</v>
      </c>
      <c r="C42" s="143" t="s">
        <v>93</v>
      </c>
      <c r="D42" s="149">
        <v>54400</v>
      </c>
      <c r="E42" s="149">
        <v>19050</v>
      </c>
      <c r="F42" s="149">
        <v>21800</v>
      </c>
      <c r="G42" s="149">
        <v>24500</v>
      </c>
      <c r="H42" s="149">
        <v>27200</v>
      </c>
      <c r="I42" s="149">
        <v>29400</v>
      </c>
      <c r="J42" s="149">
        <v>31600</v>
      </c>
      <c r="K42" s="149">
        <v>33750</v>
      </c>
      <c r="L42" s="149">
        <v>35950</v>
      </c>
      <c r="M42" s="149">
        <v>22860</v>
      </c>
      <c r="N42" s="149">
        <v>26160</v>
      </c>
      <c r="O42" s="149">
        <v>29400</v>
      </c>
      <c r="P42" s="149">
        <v>32640</v>
      </c>
      <c r="Q42" s="149">
        <v>35280</v>
      </c>
      <c r="R42" s="149">
        <v>37920</v>
      </c>
      <c r="S42" s="149">
        <v>40500</v>
      </c>
      <c r="T42" s="149">
        <v>43140</v>
      </c>
      <c r="U42" s="149" t="s">
        <v>301</v>
      </c>
      <c r="V42" s="52"/>
      <c r="W42" s="52"/>
      <c r="X42" s="52"/>
      <c r="Y42" s="52"/>
      <c r="Z42" s="52"/>
      <c r="AA42" s="52"/>
      <c r="AB42" s="52"/>
      <c r="AC42" s="52"/>
      <c r="AD42" s="52"/>
      <c r="AE42" s="52"/>
      <c r="AF42" s="52"/>
      <c r="AG42" s="52"/>
      <c r="AH42" s="52"/>
      <c r="AI42" s="52"/>
      <c r="AJ42" s="52"/>
      <c r="AK42" s="52"/>
      <c r="AL42" s="144" t="s">
        <v>399</v>
      </c>
      <c r="AM42" s="144" t="s">
        <v>399</v>
      </c>
      <c r="AN42" s="144" t="s">
        <v>288</v>
      </c>
      <c r="AO42" s="144">
        <v>1</v>
      </c>
      <c r="AP42" s="144" t="s">
        <v>400</v>
      </c>
      <c r="AQ42" s="144" t="s">
        <v>290</v>
      </c>
      <c r="AR42" s="144">
        <v>77</v>
      </c>
      <c r="AS42" s="144" t="s">
        <v>400</v>
      </c>
    </row>
    <row r="43" spans="1:45">
      <c r="A43" s="165" t="str">
        <f t="shared" si="0"/>
        <v>1/18/2013 - 12/17/2013Cochran</v>
      </c>
      <c r="B43" s="144" t="s">
        <v>403</v>
      </c>
      <c r="C43" s="143" t="s">
        <v>119</v>
      </c>
      <c r="D43" s="149">
        <v>45300</v>
      </c>
      <c r="E43" s="149">
        <v>17700</v>
      </c>
      <c r="F43" s="149">
        <v>20200</v>
      </c>
      <c r="G43" s="149">
        <v>22750</v>
      </c>
      <c r="H43" s="149">
        <v>25250</v>
      </c>
      <c r="I43" s="149">
        <v>27300</v>
      </c>
      <c r="J43" s="149">
        <v>29300</v>
      </c>
      <c r="K43" s="149">
        <v>31350</v>
      </c>
      <c r="L43" s="149">
        <v>33350</v>
      </c>
      <c r="M43" s="149">
        <v>21240</v>
      </c>
      <c r="N43" s="149">
        <v>24240</v>
      </c>
      <c r="O43" s="149">
        <v>27300</v>
      </c>
      <c r="P43" s="149">
        <v>30300</v>
      </c>
      <c r="Q43" s="149">
        <v>32760</v>
      </c>
      <c r="R43" s="149">
        <v>35160</v>
      </c>
      <c r="S43" s="149">
        <v>37620</v>
      </c>
      <c r="T43" s="149">
        <v>40020</v>
      </c>
      <c r="U43" s="149" t="s">
        <v>286</v>
      </c>
      <c r="V43" s="149">
        <v>18600</v>
      </c>
      <c r="W43" s="149">
        <v>21250</v>
      </c>
      <c r="X43" s="149">
        <v>23900</v>
      </c>
      <c r="Y43" s="149">
        <v>26550</v>
      </c>
      <c r="Z43" s="149">
        <v>28700</v>
      </c>
      <c r="AA43" s="149">
        <v>30800</v>
      </c>
      <c r="AB43" s="149">
        <v>32950</v>
      </c>
      <c r="AC43" s="149">
        <v>35050</v>
      </c>
      <c r="AD43" s="149">
        <v>22320</v>
      </c>
      <c r="AE43" s="149">
        <v>25500</v>
      </c>
      <c r="AF43" s="149">
        <v>28680</v>
      </c>
      <c r="AG43" s="149">
        <v>31860</v>
      </c>
      <c r="AH43" s="149">
        <v>34440</v>
      </c>
      <c r="AI43" s="149">
        <v>36960</v>
      </c>
      <c r="AJ43" s="149">
        <v>39540</v>
      </c>
      <c r="AK43" s="149">
        <v>42060</v>
      </c>
      <c r="AL43" s="144" t="s">
        <v>402</v>
      </c>
      <c r="AM43" s="144" t="s">
        <v>402</v>
      </c>
      <c r="AN43" s="144" t="s">
        <v>288</v>
      </c>
      <c r="AO43" s="144">
        <v>0</v>
      </c>
      <c r="AP43" s="144" t="s">
        <v>403</v>
      </c>
      <c r="AQ43" s="144" t="s">
        <v>290</v>
      </c>
      <c r="AR43" s="144">
        <v>79</v>
      </c>
      <c r="AS43" s="144" t="s">
        <v>403</v>
      </c>
    </row>
    <row r="44" spans="1:45">
      <c r="A44" s="165" t="str">
        <f t="shared" si="0"/>
        <v>1/18/2013 - 12/17/2013Coke</v>
      </c>
      <c r="B44" s="144" t="s">
        <v>406</v>
      </c>
      <c r="C44" s="143" t="s">
        <v>120</v>
      </c>
      <c r="D44" s="149">
        <v>56000</v>
      </c>
      <c r="E44" s="149">
        <v>18100</v>
      </c>
      <c r="F44" s="149">
        <v>20700</v>
      </c>
      <c r="G44" s="149">
        <v>23300</v>
      </c>
      <c r="H44" s="149">
        <v>25850</v>
      </c>
      <c r="I44" s="149">
        <v>27950</v>
      </c>
      <c r="J44" s="149">
        <v>30000</v>
      </c>
      <c r="K44" s="149">
        <v>32100</v>
      </c>
      <c r="L44" s="149">
        <v>34150</v>
      </c>
      <c r="M44" s="149">
        <v>21720</v>
      </c>
      <c r="N44" s="149">
        <v>24840</v>
      </c>
      <c r="O44" s="149">
        <v>27960</v>
      </c>
      <c r="P44" s="149">
        <v>31020</v>
      </c>
      <c r="Q44" s="149">
        <v>33540</v>
      </c>
      <c r="R44" s="149">
        <v>36000</v>
      </c>
      <c r="S44" s="149">
        <v>38520</v>
      </c>
      <c r="T44" s="149">
        <v>40980</v>
      </c>
      <c r="U44" s="149" t="s">
        <v>286</v>
      </c>
      <c r="V44" s="149">
        <v>20100</v>
      </c>
      <c r="W44" s="149">
        <v>23000</v>
      </c>
      <c r="X44" s="149">
        <v>25850</v>
      </c>
      <c r="Y44" s="149">
        <v>28700</v>
      </c>
      <c r="Z44" s="149">
        <v>31000</v>
      </c>
      <c r="AA44" s="149">
        <v>33300</v>
      </c>
      <c r="AB44" s="149">
        <v>35600</v>
      </c>
      <c r="AC44" s="149">
        <v>37900</v>
      </c>
      <c r="AD44" s="149">
        <v>24120</v>
      </c>
      <c r="AE44" s="149">
        <v>27600</v>
      </c>
      <c r="AF44" s="149">
        <v>31020</v>
      </c>
      <c r="AG44" s="149">
        <v>34440</v>
      </c>
      <c r="AH44" s="149">
        <v>37200</v>
      </c>
      <c r="AI44" s="149">
        <v>39960</v>
      </c>
      <c r="AJ44" s="149">
        <v>42720</v>
      </c>
      <c r="AK44" s="149">
        <v>45480</v>
      </c>
      <c r="AL44" s="144" t="s">
        <v>405</v>
      </c>
      <c r="AM44" s="144" t="s">
        <v>405</v>
      </c>
      <c r="AN44" s="144" t="s">
        <v>288</v>
      </c>
      <c r="AO44" s="144">
        <v>0</v>
      </c>
      <c r="AP44" s="144" t="s">
        <v>406</v>
      </c>
      <c r="AQ44" s="144" t="s">
        <v>290</v>
      </c>
      <c r="AR44" s="144">
        <v>81</v>
      </c>
      <c r="AS44" s="144" t="s">
        <v>406</v>
      </c>
    </row>
    <row r="45" spans="1:45">
      <c r="A45" s="165" t="str">
        <f t="shared" si="0"/>
        <v>1/18/2013 - 12/17/2013Coleman</v>
      </c>
      <c r="B45" s="144" t="s">
        <v>409</v>
      </c>
      <c r="C45" s="143" t="s">
        <v>121</v>
      </c>
      <c r="D45" s="149">
        <v>35800</v>
      </c>
      <c r="E45" s="149">
        <v>17700</v>
      </c>
      <c r="F45" s="149">
        <v>20200</v>
      </c>
      <c r="G45" s="149">
        <v>22750</v>
      </c>
      <c r="H45" s="149">
        <v>25250</v>
      </c>
      <c r="I45" s="149">
        <v>27300</v>
      </c>
      <c r="J45" s="149">
        <v>29300</v>
      </c>
      <c r="K45" s="149">
        <v>31350</v>
      </c>
      <c r="L45" s="149">
        <v>33350</v>
      </c>
      <c r="M45" s="149">
        <v>21240</v>
      </c>
      <c r="N45" s="149">
        <v>24240</v>
      </c>
      <c r="O45" s="149">
        <v>27300</v>
      </c>
      <c r="P45" s="149">
        <v>30300</v>
      </c>
      <c r="Q45" s="149">
        <v>32760</v>
      </c>
      <c r="R45" s="149">
        <v>35160</v>
      </c>
      <c r="S45" s="149">
        <v>37620</v>
      </c>
      <c r="T45" s="149">
        <v>40020</v>
      </c>
      <c r="U45" s="149" t="s">
        <v>301</v>
      </c>
      <c r="V45" s="52"/>
      <c r="W45" s="52"/>
      <c r="X45" s="52"/>
      <c r="Y45" s="52"/>
      <c r="Z45" s="52"/>
      <c r="AA45" s="52"/>
      <c r="AB45" s="52"/>
      <c r="AC45" s="52"/>
      <c r="AD45" s="52"/>
      <c r="AE45" s="52"/>
      <c r="AF45" s="52"/>
      <c r="AG45" s="52"/>
      <c r="AH45" s="52"/>
      <c r="AI45" s="52"/>
      <c r="AJ45" s="52"/>
      <c r="AK45" s="52"/>
      <c r="AL45" s="144" t="s">
        <v>408</v>
      </c>
      <c r="AM45" s="144" t="s">
        <v>408</v>
      </c>
      <c r="AN45" s="144" t="s">
        <v>288</v>
      </c>
      <c r="AO45" s="144">
        <v>0</v>
      </c>
      <c r="AP45" s="144" t="s">
        <v>409</v>
      </c>
      <c r="AQ45" s="144" t="s">
        <v>290</v>
      </c>
      <c r="AR45" s="144">
        <v>83</v>
      </c>
      <c r="AS45" s="144" t="s">
        <v>409</v>
      </c>
    </row>
    <row r="46" spans="1:45">
      <c r="A46" s="165" t="str">
        <f t="shared" si="0"/>
        <v>1/18/2013 - 12/17/2013Collin</v>
      </c>
      <c r="B46" s="144" t="s">
        <v>412</v>
      </c>
      <c r="C46" s="143" t="s">
        <v>40</v>
      </c>
      <c r="D46" s="149">
        <v>67500</v>
      </c>
      <c r="E46" s="149">
        <v>23650</v>
      </c>
      <c r="F46" s="149">
        <v>27000</v>
      </c>
      <c r="G46" s="149">
        <v>30400</v>
      </c>
      <c r="H46" s="149">
        <v>33750</v>
      </c>
      <c r="I46" s="149">
        <v>36450</v>
      </c>
      <c r="J46" s="149">
        <v>39150</v>
      </c>
      <c r="K46" s="149">
        <v>41850</v>
      </c>
      <c r="L46" s="149">
        <v>44550</v>
      </c>
      <c r="M46" s="149">
        <v>28380</v>
      </c>
      <c r="N46" s="149">
        <v>32400</v>
      </c>
      <c r="O46" s="149">
        <v>36480</v>
      </c>
      <c r="P46" s="149">
        <v>40500</v>
      </c>
      <c r="Q46" s="149">
        <v>43740</v>
      </c>
      <c r="R46" s="149">
        <v>46980</v>
      </c>
      <c r="S46" s="149">
        <v>50220</v>
      </c>
      <c r="T46" s="149">
        <v>53460</v>
      </c>
      <c r="U46" s="149" t="s">
        <v>286</v>
      </c>
      <c r="V46" s="149">
        <v>25200</v>
      </c>
      <c r="W46" s="149">
        <v>28800</v>
      </c>
      <c r="X46" s="149">
        <v>32400</v>
      </c>
      <c r="Y46" s="149">
        <v>35950</v>
      </c>
      <c r="Z46" s="149">
        <v>38850</v>
      </c>
      <c r="AA46" s="149">
        <v>41750</v>
      </c>
      <c r="AB46" s="149">
        <v>44600</v>
      </c>
      <c r="AC46" s="149">
        <v>47500</v>
      </c>
      <c r="AD46" s="149">
        <v>30240</v>
      </c>
      <c r="AE46" s="149">
        <v>34560</v>
      </c>
      <c r="AF46" s="149">
        <v>38880</v>
      </c>
      <c r="AG46" s="149">
        <v>43140</v>
      </c>
      <c r="AH46" s="149">
        <v>46620</v>
      </c>
      <c r="AI46" s="149">
        <v>50100</v>
      </c>
      <c r="AJ46" s="149">
        <v>53520</v>
      </c>
      <c r="AK46" s="149">
        <v>57000</v>
      </c>
      <c r="AL46" s="144" t="s">
        <v>411</v>
      </c>
      <c r="AM46" s="144" t="s">
        <v>411</v>
      </c>
      <c r="AN46" s="144" t="s">
        <v>288</v>
      </c>
      <c r="AO46" s="144">
        <v>1</v>
      </c>
      <c r="AP46" s="144" t="s">
        <v>412</v>
      </c>
      <c r="AQ46" s="144" t="s">
        <v>290</v>
      </c>
      <c r="AR46" s="144">
        <v>85</v>
      </c>
      <c r="AS46" s="144" t="s">
        <v>412</v>
      </c>
    </row>
    <row r="47" spans="1:45">
      <c r="A47" s="165" t="str">
        <f t="shared" si="0"/>
        <v>1/18/2013 - 12/17/2013Collingsworth</v>
      </c>
      <c r="B47" s="144" t="s">
        <v>415</v>
      </c>
      <c r="C47" s="143" t="s">
        <v>122</v>
      </c>
      <c r="D47" s="149">
        <v>53900</v>
      </c>
      <c r="E47" s="149">
        <v>18550</v>
      </c>
      <c r="F47" s="149">
        <v>21200</v>
      </c>
      <c r="G47" s="149">
        <v>23850</v>
      </c>
      <c r="H47" s="149">
        <v>26500</v>
      </c>
      <c r="I47" s="149">
        <v>28650</v>
      </c>
      <c r="J47" s="149">
        <v>30750</v>
      </c>
      <c r="K47" s="149">
        <v>32900</v>
      </c>
      <c r="L47" s="149">
        <v>35000</v>
      </c>
      <c r="M47" s="149">
        <v>22260</v>
      </c>
      <c r="N47" s="149">
        <v>25440</v>
      </c>
      <c r="O47" s="149">
        <v>28620</v>
      </c>
      <c r="P47" s="149">
        <v>31800</v>
      </c>
      <c r="Q47" s="149">
        <v>34380</v>
      </c>
      <c r="R47" s="149">
        <v>36900</v>
      </c>
      <c r="S47" s="149">
        <v>39480</v>
      </c>
      <c r="T47" s="149">
        <v>42000</v>
      </c>
      <c r="U47" s="149" t="s">
        <v>286</v>
      </c>
      <c r="V47" s="149">
        <v>20950</v>
      </c>
      <c r="W47" s="149">
        <v>23950</v>
      </c>
      <c r="X47" s="149">
        <v>26950</v>
      </c>
      <c r="Y47" s="149">
        <v>29900</v>
      </c>
      <c r="Z47" s="149">
        <v>32300</v>
      </c>
      <c r="AA47" s="149">
        <v>34700</v>
      </c>
      <c r="AB47" s="149">
        <v>37100</v>
      </c>
      <c r="AC47" s="149">
        <v>39500</v>
      </c>
      <c r="AD47" s="149">
        <v>25140</v>
      </c>
      <c r="AE47" s="149">
        <v>28740</v>
      </c>
      <c r="AF47" s="149">
        <v>32340</v>
      </c>
      <c r="AG47" s="149">
        <v>35880</v>
      </c>
      <c r="AH47" s="149">
        <v>38760</v>
      </c>
      <c r="AI47" s="149">
        <v>41640</v>
      </c>
      <c r="AJ47" s="149">
        <v>44520</v>
      </c>
      <c r="AK47" s="149">
        <v>47400</v>
      </c>
      <c r="AL47" s="144" t="s">
        <v>414</v>
      </c>
      <c r="AM47" s="144" t="s">
        <v>414</v>
      </c>
      <c r="AN47" s="144" t="s">
        <v>288</v>
      </c>
      <c r="AO47" s="144">
        <v>0</v>
      </c>
      <c r="AP47" s="144" t="s">
        <v>415</v>
      </c>
      <c r="AQ47" s="144" t="s">
        <v>290</v>
      </c>
      <c r="AR47" s="144">
        <v>87</v>
      </c>
      <c r="AS47" s="144" t="s">
        <v>415</v>
      </c>
    </row>
    <row r="48" spans="1:45">
      <c r="A48" s="165" t="str">
        <f t="shared" si="0"/>
        <v>1/18/2013 - 12/17/2013Colorado</v>
      </c>
      <c r="B48" s="144" t="s">
        <v>418</v>
      </c>
      <c r="C48" s="143" t="s">
        <v>123</v>
      </c>
      <c r="D48" s="149">
        <v>55800</v>
      </c>
      <c r="E48" s="149">
        <v>19350</v>
      </c>
      <c r="F48" s="149">
        <v>22100</v>
      </c>
      <c r="G48" s="149">
        <v>24850</v>
      </c>
      <c r="H48" s="149">
        <v>27600</v>
      </c>
      <c r="I48" s="149">
        <v>29850</v>
      </c>
      <c r="J48" s="149">
        <v>32050</v>
      </c>
      <c r="K48" s="149">
        <v>34250</v>
      </c>
      <c r="L48" s="149">
        <v>36450</v>
      </c>
      <c r="M48" s="149">
        <v>23220</v>
      </c>
      <c r="N48" s="149">
        <v>26520</v>
      </c>
      <c r="O48" s="149">
        <v>29820</v>
      </c>
      <c r="P48" s="149">
        <v>33120</v>
      </c>
      <c r="Q48" s="149">
        <v>35820</v>
      </c>
      <c r="R48" s="149">
        <v>38460</v>
      </c>
      <c r="S48" s="149">
        <v>41100</v>
      </c>
      <c r="T48" s="149">
        <v>43740</v>
      </c>
      <c r="U48" s="149" t="s">
        <v>286</v>
      </c>
      <c r="V48" s="149">
        <v>19550</v>
      </c>
      <c r="W48" s="149">
        <v>22350</v>
      </c>
      <c r="X48" s="149">
        <v>25150</v>
      </c>
      <c r="Y48" s="149">
        <v>27900</v>
      </c>
      <c r="Z48" s="149">
        <v>30150</v>
      </c>
      <c r="AA48" s="149">
        <v>32400</v>
      </c>
      <c r="AB48" s="149">
        <v>34600</v>
      </c>
      <c r="AC48" s="149">
        <v>36850</v>
      </c>
      <c r="AD48" s="149">
        <v>23460</v>
      </c>
      <c r="AE48" s="149">
        <v>26820</v>
      </c>
      <c r="AF48" s="149">
        <v>30180</v>
      </c>
      <c r="AG48" s="149">
        <v>33480</v>
      </c>
      <c r="AH48" s="149">
        <v>36180</v>
      </c>
      <c r="AI48" s="149">
        <v>38880</v>
      </c>
      <c r="AJ48" s="149">
        <v>41520</v>
      </c>
      <c r="AK48" s="149">
        <v>44220</v>
      </c>
      <c r="AL48" s="144" t="s">
        <v>417</v>
      </c>
      <c r="AM48" s="144" t="s">
        <v>417</v>
      </c>
      <c r="AN48" s="144" t="s">
        <v>288</v>
      </c>
      <c r="AO48" s="144">
        <v>0</v>
      </c>
      <c r="AP48" s="144" t="s">
        <v>418</v>
      </c>
      <c r="AQ48" s="144" t="s">
        <v>290</v>
      </c>
      <c r="AR48" s="144">
        <v>89</v>
      </c>
      <c r="AS48" s="144" t="s">
        <v>418</v>
      </c>
    </row>
    <row r="49" spans="1:45">
      <c r="A49" s="165" t="str">
        <f t="shared" si="0"/>
        <v>1/18/2013 - 12/17/2013Comal</v>
      </c>
      <c r="B49" s="144" t="s">
        <v>420</v>
      </c>
      <c r="C49" s="143" t="s">
        <v>80</v>
      </c>
      <c r="D49" s="149">
        <v>61300</v>
      </c>
      <c r="E49" s="149">
        <v>21500</v>
      </c>
      <c r="F49" s="149">
        <v>24550</v>
      </c>
      <c r="G49" s="149">
        <v>27600</v>
      </c>
      <c r="H49" s="149">
        <v>30650</v>
      </c>
      <c r="I49" s="149">
        <v>33150</v>
      </c>
      <c r="J49" s="149">
        <v>35600</v>
      </c>
      <c r="K49" s="149">
        <v>38050</v>
      </c>
      <c r="L49" s="149">
        <v>40500</v>
      </c>
      <c r="M49" s="149">
        <v>25800</v>
      </c>
      <c r="N49" s="149">
        <v>29460</v>
      </c>
      <c r="O49" s="149">
        <v>33120</v>
      </c>
      <c r="P49" s="149">
        <v>36780</v>
      </c>
      <c r="Q49" s="149">
        <v>39780</v>
      </c>
      <c r="R49" s="149">
        <v>42720</v>
      </c>
      <c r="S49" s="149">
        <v>45660</v>
      </c>
      <c r="T49" s="149">
        <v>48600</v>
      </c>
      <c r="U49" s="149" t="s">
        <v>301</v>
      </c>
      <c r="V49" s="52"/>
      <c r="W49" s="52"/>
      <c r="X49" s="52"/>
      <c r="Y49" s="52"/>
      <c r="Z49" s="52"/>
      <c r="AA49" s="52"/>
      <c r="AB49" s="52"/>
      <c r="AC49" s="52"/>
      <c r="AD49" s="52"/>
      <c r="AE49" s="52"/>
      <c r="AF49" s="52"/>
      <c r="AG49" s="52"/>
      <c r="AH49" s="52"/>
      <c r="AI49" s="52"/>
      <c r="AJ49" s="52"/>
      <c r="AK49" s="52"/>
      <c r="AL49" s="144" t="s">
        <v>419</v>
      </c>
      <c r="AM49" s="144" t="s">
        <v>419</v>
      </c>
      <c r="AN49" s="144" t="s">
        <v>288</v>
      </c>
      <c r="AO49" s="144">
        <v>1</v>
      </c>
      <c r="AP49" s="144" t="s">
        <v>420</v>
      </c>
      <c r="AQ49" s="144" t="s">
        <v>290</v>
      </c>
      <c r="AR49" s="144">
        <v>91</v>
      </c>
      <c r="AS49" s="144" t="s">
        <v>420</v>
      </c>
    </row>
    <row r="50" spans="1:45">
      <c r="A50" s="165" t="str">
        <f t="shared" si="0"/>
        <v>1/18/2013 - 12/17/2013Comanche</v>
      </c>
      <c r="B50" s="144" t="s">
        <v>423</v>
      </c>
      <c r="C50" s="143" t="s">
        <v>124</v>
      </c>
      <c r="D50" s="149">
        <v>48200</v>
      </c>
      <c r="E50" s="149">
        <v>17700</v>
      </c>
      <c r="F50" s="149">
        <v>20200</v>
      </c>
      <c r="G50" s="149">
        <v>22750</v>
      </c>
      <c r="H50" s="149">
        <v>25250</v>
      </c>
      <c r="I50" s="149">
        <v>27300</v>
      </c>
      <c r="J50" s="149">
        <v>29300</v>
      </c>
      <c r="K50" s="149">
        <v>31350</v>
      </c>
      <c r="L50" s="149">
        <v>33350</v>
      </c>
      <c r="M50" s="149">
        <v>21240</v>
      </c>
      <c r="N50" s="149">
        <v>24240</v>
      </c>
      <c r="O50" s="149">
        <v>27300</v>
      </c>
      <c r="P50" s="149">
        <v>30300</v>
      </c>
      <c r="Q50" s="149">
        <v>32760</v>
      </c>
      <c r="R50" s="149">
        <v>35160</v>
      </c>
      <c r="S50" s="149">
        <v>37620</v>
      </c>
      <c r="T50" s="149">
        <v>40020</v>
      </c>
      <c r="U50" s="149" t="s">
        <v>301</v>
      </c>
      <c r="V50" s="52"/>
      <c r="W50" s="52"/>
      <c r="X50" s="52"/>
      <c r="Y50" s="52"/>
      <c r="Z50" s="52"/>
      <c r="AA50" s="52"/>
      <c r="AB50" s="52"/>
      <c r="AC50" s="52"/>
      <c r="AD50" s="52"/>
      <c r="AE50" s="52"/>
      <c r="AF50" s="52"/>
      <c r="AG50" s="52"/>
      <c r="AH50" s="52"/>
      <c r="AI50" s="52"/>
      <c r="AJ50" s="52"/>
      <c r="AK50" s="52"/>
      <c r="AL50" s="144" t="s">
        <v>422</v>
      </c>
      <c r="AM50" s="144" t="s">
        <v>422</v>
      </c>
      <c r="AN50" s="144" t="s">
        <v>288</v>
      </c>
      <c r="AO50" s="144">
        <v>0</v>
      </c>
      <c r="AP50" s="144" t="s">
        <v>423</v>
      </c>
      <c r="AQ50" s="144" t="s">
        <v>290</v>
      </c>
      <c r="AR50" s="144">
        <v>93</v>
      </c>
      <c r="AS50" s="144" t="s">
        <v>423</v>
      </c>
    </row>
    <row r="51" spans="1:45">
      <c r="A51" s="165" t="str">
        <f t="shared" si="0"/>
        <v>1/18/2013 - 12/17/2013Concho</v>
      </c>
      <c r="B51" s="144" t="s">
        <v>426</v>
      </c>
      <c r="C51" s="143" t="s">
        <v>125</v>
      </c>
      <c r="D51" s="149">
        <v>57500</v>
      </c>
      <c r="E51" s="149">
        <v>19000</v>
      </c>
      <c r="F51" s="149">
        <v>21700</v>
      </c>
      <c r="G51" s="149">
        <v>24400</v>
      </c>
      <c r="H51" s="149">
        <v>27100</v>
      </c>
      <c r="I51" s="149">
        <v>29300</v>
      </c>
      <c r="J51" s="149">
        <v>31450</v>
      </c>
      <c r="K51" s="149">
        <v>33650</v>
      </c>
      <c r="L51" s="149">
        <v>35800</v>
      </c>
      <c r="M51" s="149">
        <v>22800</v>
      </c>
      <c r="N51" s="149">
        <v>26040</v>
      </c>
      <c r="O51" s="149">
        <v>29280</v>
      </c>
      <c r="P51" s="149">
        <v>32520</v>
      </c>
      <c r="Q51" s="149">
        <v>35160</v>
      </c>
      <c r="R51" s="149">
        <v>37740</v>
      </c>
      <c r="S51" s="149">
        <v>40380</v>
      </c>
      <c r="T51" s="149">
        <v>42960</v>
      </c>
      <c r="U51" s="149" t="s">
        <v>286</v>
      </c>
      <c r="V51" s="149">
        <v>20400</v>
      </c>
      <c r="W51" s="149">
        <v>23300</v>
      </c>
      <c r="X51" s="149">
        <v>26200</v>
      </c>
      <c r="Y51" s="149">
        <v>29100</v>
      </c>
      <c r="Z51" s="149">
        <v>31450</v>
      </c>
      <c r="AA51" s="149">
        <v>33800</v>
      </c>
      <c r="AB51" s="149">
        <v>36100</v>
      </c>
      <c r="AC51" s="149">
        <v>38450</v>
      </c>
      <c r="AD51" s="149">
        <v>24480</v>
      </c>
      <c r="AE51" s="149">
        <v>27960</v>
      </c>
      <c r="AF51" s="149">
        <v>31440</v>
      </c>
      <c r="AG51" s="149">
        <v>34920</v>
      </c>
      <c r="AH51" s="149">
        <v>37740</v>
      </c>
      <c r="AI51" s="149">
        <v>40560</v>
      </c>
      <c r="AJ51" s="149">
        <v>43320</v>
      </c>
      <c r="AK51" s="149">
        <v>46140</v>
      </c>
      <c r="AL51" s="144" t="s">
        <v>425</v>
      </c>
      <c r="AM51" s="144" t="s">
        <v>425</v>
      </c>
      <c r="AN51" s="144" t="s">
        <v>288</v>
      </c>
      <c r="AO51" s="144">
        <v>0</v>
      </c>
      <c r="AP51" s="144" t="s">
        <v>426</v>
      </c>
      <c r="AQ51" s="144" t="s">
        <v>290</v>
      </c>
      <c r="AR51" s="144">
        <v>95</v>
      </c>
      <c r="AS51" s="144" t="s">
        <v>426</v>
      </c>
    </row>
    <row r="52" spans="1:45">
      <c r="A52" s="165" t="str">
        <f t="shared" si="0"/>
        <v>1/18/2013 - 12/17/2013Cooke</v>
      </c>
      <c r="B52" s="144" t="s">
        <v>429</v>
      </c>
      <c r="C52" s="143" t="s">
        <v>126</v>
      </c>
      <c r="D52" s="149">
        <v>61300</v>
      </c>
      <c r="E52" s="149">
        <v>21500</v>
      </c>
      <c r="F52" s="149">
        <v>24550</v>
      </c>
      <c r="G52" s="149">
        <v>27600</v>
      </c>
      <c r="H52" s="149">
        <v>30650</v>
      </c>
      <c r="I52" s="149">
        <v>33150</v>
      </c>
      <c r="J52" s="149">
        <v>35600</v>
      </c>
      <c r="K52" s="149">
        <v>38050</v>
      </c>
      <c r="L52" s="149">
        <v>40500</v>
      </c>
      <c r="M52" s="149">
        <v>25800</v>
      </c>
      <c r="N52" s="149">
        <v>29460</v>
      </c>
      <c r="O52" s="149">
        <v>33120</v>
      </c>
      <c r="P52" s="149">
        <v>36780</v>
      </c>
      <c r="Q52" s="149">
        <v>39780</v>
      </c>
      <c r="R52" s="149">
        <v>42720</v>
      </c>
      <c r="S52" s="149">
        <v>45660</v>
      </c>
      <c r="T52" s="149">
        <v>48600</v>
      </c>
      <c r="U52" s="149" t="s">
        <v>286</v>
      </c>
      <c r="V52" s="149">
        <v>21800</v>
      </c>
      <c r="W52" s="149">
        <v>24900</v>
      </c>
      <c r="X52" s="149">
        <v>28000</v>
      </c>
      <c r="Y52" s="149">
        <v>31100</v>
      </c>
      <c r="Z52" s="149">
        <v>33600</v>
      </c>
      <c r="AA52" s="149">
        <v>36100</v>
      </c>
      <c r="AB52" s="149">
        <v>38600</v>
      </c>
      <c r="AC52" s="149">
        <v>41100</v>
      </c>
      <c r="AD52" s="149">
        <v>26160</v>
      </c>
      <c r="AE52" s="149">
        <v>29880</v>
      </c>
      <c r="AF52" s="149">
        <v>33600</v>
      </c>
      <c r="AG52" s="149">
        <v>37320</v>
      </c>
      <c r="AH52" s="149">
        <v>40320</v>
      </c>
      <c r="AI52" s="149">
        <v>43320</v>
      </c>
      <c r="AJ52" s="149">
        <v>46320</v>
      </c>
      <c r="AK52" s="149">
        <v>49320</v>
      </c>
      <c r="AL52" s="144" t="s">
        <v>428</v>
      </c>
      <c r="AM52" s="144" t="s">
        <v>428</v>
      </c>
      <c r="AN52" s="144" t="s">
        <v>288</v>
      </c>
      <c r="AO52" s="144">
        <v>0</v>
      </c>
      <c r="AP52" s="144" t="s">
        <v>429</v>
      </c>
      <c r="AQ52" s="144" t="s">
        <v>290</v>
      </c>
      <c r="AR52" s="144">
        <v>97</v>
      </c>
      <c r="AS52" s="144" t="s">
        <v>429</v>
      </c>
    </row>
    <row r="53" spans="1:45">
      <c r="A53" s="165" t="str">
        <f t="shared" si="0"/>
        <v>1/18/2013 - 12/17/2013Coryell</v>
      </c>
      <c r="B53" s="144" t="s">
        <v>431</v>
      </c>
      <c r="C53" s="143" t="s">
        <v>61</v>
      </c>
      <c r="D53" s="149">
        <v>59900</v>
      </c>
      <c r="E53" s="149">
        <v>20850</v>
      </c>
      <c r="F53" s="149">
        <v>23800</v>
      </c>
      <c r="G53" s="149">
        <v>26800</v>
      </c>
      <c r="H53" s="149">
        <v>29750</v>
      </c>
      <c r="I53" s="149">
        <v>32150</v>
      </c>
      <c r="J53" s="149">
        <v>34550</v>
      </c>
      <c r="K53" s="149">
        <v>36900</v>
      </c>
      <c r="L53" s="149">
        <v>39300</v>
      </c>
      <c r="M53" s="149">
        <v>25020</v>
      </c>
      <c r="N53" s="149">
        <v>28560</v>
      </c>
      <c r="O53" s="149">
        <v>32160</v>
      </c>
      <c r="P53" s="149">
        <v>35700</v>
      </c>
      <c r="Q53" s="149">
        <v>38580</v>
      </c>
      <c r="R53" s="149">
        <v>41460</v>
      </c>
      <c r="S53" s="149">
        <v>44280</v>
      </c>
      <c r="T53" s="149">
        <v>47160</v>
      </c>
      <c r="U53" s="149" t="s">
        <v>301</v>
      </c>
      <c r="V53" s="52"/>
      <c r="W53" s="52"/>
      <c r="X53" s="52"/>
      <c r="Y53" s="52"/>
      <c r="Z53" s="52"/>
      <c r="AA53" s="52"/>
      <c r="AB53" s="52"/>
      <c r="AC53" s="52"/>
      <c r="AD53" s="52"/>
      <c r="AE53" s="52"/>
      <c r="AF53" s="52"/>
      <c r="AG53" s="52"/>
      <c r="AH53" s="52"/>
      <c r="AI53" s="52"/>
      <c r="AJ53" s="52"/>
      <c r="AK53" s="52"/>
      <c r="AL53" s="144" t="s">
        <v>430</v>
      </c>
      <c r="AM53" s="144" t="s">
        <v>430</v>
      </c>
      <c r="AN53" s="144" t="s">
        <v>288</v>
      </c>
      <c r="AO53" s="144">
        <v>1</v>
      </c>
      <c r="AP53" s="144" t="s">
        <v>431</v>
      </c>
      <c r="AQ53" s="144" t="s">
        <v>290</v>
      </c>
      <c r="AR53" s="144">
        <v>99</v>
      </c>
      <c r="AS53" s="144" t="s">
        <v>431</v>
      </c>
    </row>
    <row r="54" spans="1:45">
      <c r="A54" s="165" t="str">
        <f t="shared" si="0"/>
        <v>1/18/2013 - 12/17/2013Cottle</v>
      </c>
      <c r="B54" s="144" t="s">
        <v>434</v>
      </c>
      <c r="C54" s="143" t="s">
        <v>127</v>
      </c>
      <c r="D54" s="149">
        <v>41300</v>
      </c>
      <c r="E54" s="149">
        <v>17700</v>
      </c>
      <c r="F54" s="149">
        <v>20200</v>
      </c>
      <c r="G54" s="149">
        <v>22750</v>
      </c>
      <c r="H54" s="149">
        <v>25250</v>
      </c>
      <c r="I54" s="149">
        <v>27300</v>
      </c>
      <c r="J54" s="149">
        <v>29300</v>
      </c>
      <c r="K54" s="149">
        <v>31350</v>
      </c>
      <c r="L54" s="149">
        <v>33350</v>
      </c>
      <c r="M54" s="149">
        <v>21240</v>
      </c>
      <c r="N54" s="149">
        <v>24240</v>
      </c>
      <c r="O54" s="149">
        <v>27300</v>
      </c>
      <c r="P54" s="149">
        <v>30300</v>
      </c>
      <c r="Q54" s="149">
        <v>32760</v>
      </c>
      <c r="R54" s="149">
        <v>35160</v>
      </c>
      <c r="S54" s="149">
        <v>37620</v>
      </c>
      <c r="T54" s="149">
        <v>40020</v>
      </c>
      <c r="U54" s="149" t="s">
        <v>301</v>
      </c>
      <c r="V54" s="52"/>
      <c r="W54" s="52"/>
      <c r="X54" s="52"/>
      <c r="Y54" s="52"/>
      <c r="Z54" s="52"/>
      <c r="AA54" s="52"/>
      <c r="AB54" s="52"/>
      <c r="AC54" s="52"/>
      <c r="AD54" s="52"/>
      <c r="AE54" s="52"/>
      <c r="AF54" s="52"/>
      <c r="AG54" s="52"/>
      <c r="AH54" s="52"/>
      <c r="AI54" s="52"/>
      <c r="AJ54" s="52"/>
      <c r="AK54" s="52"/>
      <c r="AL54" s="144" t="s">
        <v>433</v>
      </c>
      <c r="AM54" s="144" t="s">
        <v>433</v>
      </c>
      <c r="AN54" s="144" t="s">
        <v>288</v>
      </c>
      <c r="AO54" s="144">
        <v>0</v>
      </c>
      <c r="AP54" s="144" t="s">
        <v>434</v>
      </c>
      <c r="AQ54" s="144" t="s">
        <v>290</v>
      </c>
      <c r="AR54" s="144">
        <v>101</v>
      </c>
      <c r="AS54" s="144" t="s">
        <v>434</v>
      </c>
    </row>
    <row r="55" spans="1:45">
      <c r="A55" s="165" t="str">
        <f t="shared" si="0"/>
        <v>1/18/2013 - 12/17/2013Crane</v>
      </c>
      <c r="B55" s="144" t="s">
        <v>437</v>
      </c>
      <c r="C55" s="143" t="s">
        <v>128</v>
      </c>
      <c r="D55" s="149">
        <v>61100</v>
      </c>
      <c r="E55" s="149">
        <v>18950</v>
      </c>
      <c r="F55" s="149">
        <v>21650</v>
      </c>
      <c r="G55" s="149">
        <v>24350</v>
      </c>
      <c r="H55" s="149">
        <v>27050</v>
      </c>
      <c r="I55" s="149">
        <v>29250</v>
      </c>
      <c r="J55" s="149">
        <v>31400</v>
      </c>
      <c r="K55" s="149">
        <v>33550</v>
      </c>
      <c r="L55" s="149">
        <v>35750</v>
      </c>
      <c r="M55" s="149">
        <v>22740</v>
      </c>
      <c r="N55" s="149">
        <v>25980</v>
      </c>
      <c r="O55" s="149">
        <v>29220</v>
      </c>
      <c r="P55" s="149">
        <v>32460</v>
      </c>
      <c r="Q55" s="149">
        <v>35100</v>
      </c>
      <c r="R55" s="149">
        <v>37680</v>
      </c>
      <c r="S55" s="149">
        <v>40260</v>
      </c>
      <c r="T55" s="149">
        <v>42900</v>
      </c>
      <c r="U55" s="149" t="s">
        <v>286</v>
      </c>
      <c r="V55" s="149">
        <v>21400</v>
      </c>
      <c r="W55" s="149">
        <v>24450</v>
      </c>
      <c r="X55" s="149">
        <v>27500</v>
      </c>
      <c r="Y55" s="149">
        <v>30550</v>
      </c>
      <c r="Z55" s="149">
        <v>33000</v>
      </c>
      <c r="AA55" s="149">
        <v>35450</v>
      </c>
      <c r="AB55" s="149">
        <v>37900</v>
      </c>
      <c r="AC55" s="149">
        <v>40350</v>
      </c>
      <c r="AD55" s="149">
        <v>25680</v>
      </c>
      <c r="AE55" s="149">
        <v>29340</v>
      </c>
      <c r="AF55" s="149">
        <v>33000</v>
      </c>
      <c r="AG55" s="149">
        <v>36660</v>
      </c>
      <c r="AH55" s="149">
        <v>39600</v>
      </c>
      <c r="AI55" s="149">
        <v>42540</v>
      </c>
      <c r="AJ55" s="149">
        <v>45480</v>
      </c>
      <c r="AK55" s="149">
        <v>48420</v>
      </c>
      <c r="AL55" s="144" t="s">
        <v>436</v>
      </c>
      <c r="AM55" s="144" t="s">
        <v>436</v>
      </c>
      <c r="AN55" s="144" t="s">
        <v>288</v>
      </c>
      <c r="AO55" s="144">
        <v>0</v>
      </c>
      <c r="AP55" s="144" t="s">
        <v>437</v>
      </c>
      <c r="AQ55" s="144" t="s">
        <v>290</v>
      </c>
      <c r="AR55" s="144">
        <v>103</v>
      </c>
      <c r="AS55" s="144" t="s">
        <v>437</v>
      </c>
    </row>
    <row r="56" spans="1:45">
      <c r="A56" s="165" t="str">
        <f t="shared" si="0"/>
        <v>1/18/2013 - 12/17/2013Crockett</v>
      </c>
      <c r="B56" s="144" t="s">
        <v>440</v>
      </c>
      <c r="C56" s="143" t="s">
        <v>129</v>
      </c>
      <c r="D56" s="149">
        <v>54500</v>
      </c>
      <c r="E56" s="149">
        <v>18800</v>
      </c>
      <c r="F56" s="149">
        <v>21500</v>
      </c>
      <c r="G56" s="149">
        <v>24200</v>
      </c>
      <c r="H56" s="149">
        <v>26850</v>
      </c>
      <c r="I56" s="149">
        <v>29000</v>
      </c>
      <c r="J56" s="149">
        <v>31150</v>
      </c>
      <c r="K56" s="149">
        <v>33300</v>
      </c>
      <c r="L56" s="149">
        <v>35450</v>
      </c>
      <c r="M56" s="149">
        <v>22560</v>
      </c>
      <c r="N56" s="149">
        <v>25800</v>
      </c>
      <c r="O56" s="149">
        <v>29040</v>
      </c>
      <c r="P56" s="149">
        <v>32220</v>
      </c>
      <c r="Q56" s="149">
        <v>34800</v>
      </c>
      <c r="R56" s="149">
        <v>37380</v>
      </c>
      <c r="S56" s="149">
        <v>39960</v>
      </c>
      <c r="T56" s="149">
        <v>42540</v>
      </c>
      <c r="U56" s="149" t="s">
        <v>286</v>
      </c>
      <c r="V56" s="149">
        <v>20150</v>
      </c>
      <c r="W56" s="149">
        <v>23000</v>
      </c>
      <c r="X56" s="149">
        <v>25900</v>
      </c>
      <c r="Y56" s="149">
        <v>28750</v>
      </c>
      <c r="Z56" s="149">
        <v>31050</v>
      </c>
      <c r="AA56" s="149">
        <v>33350</v>
      </c>
      <c r="AB56" s="149">
        <v>35650</v>
      </c>
      <c r="AC56" s="149">
        <v>37950</v>
      </c>
      <c r="AD56" s="149">
        <v>24180</v>
      </c>
      <c r="AE56" s="149">
        <v>27600</v>
      </c>
      <c r="AF56" s="149">
        <v>31080</v>
      </c>
      <c r="AG56" s="149">
        <v>34500</v>
      </c>
      <c r="AH56" s="149">
        <v>37260</v>
      </c>
      <c r="AI56" s="149">
        <v>40020</v>
      </c>
      <c r="AJ56" s="149">
        <v>42780</v>
      </c>
      <c r="AK56" s="149">
        <v>45540</v>
      </c>
      <c r="AL56" s="144" t="s">
        <v>439</v>
      </c>
      <c r="AM56" s="144" t="s">
        <v>439</v>
      </c>
      <c r="AN56" s="144" t="s">
        <v>288</v>
      </c>
      <c r="AO56" s="144">
        <v>0</v>
      </c>
      <c r="AP56" s="144" t="s">
        <v>440</v>
      </c>
      <c r="AQ56" s="144" t="s">
        <v>290</v>
      </c>
      <c r="AR56" s="144">
        <v>105</v>
      </c>
      <c r="AS56" s="144" t="s">
        <v>440</v>
      </c>
    </row>
    <row r="57" spans="1:45">
      <c r="A57" s="165" t="str">
        <f t="shared" si="0"/>
        <v>1/18/2013 - 12/17/2013Crosby</v>
      </c>
      <c r="B57" s="144" t="s">
        <v>443</v>
      </c>
      <c r="C57" s="143" t="s">
        <v>69</v>
      </c>
      <c r="D57" s="149">
        <v>56700</v>
      </c>
      <c r="E57" s="149">
        <v>19850</v>
      </c>
      <c r="F57" s="149">
        <v>22700</v>
      </c>
      <c r="G57" s="149">
        <v>25550</v>
      </c>
      <c r="H57" s="149">
        <v>28350</v>
      </c>
      <c r="I57" s="149">
        <v>30650</v>
      </c>
      <c r="J57" s="149">
        <v>32900</v>
      </c>
      <c r="K57" s="149">
        <v>35200</v>
      </c>
      <c r="L57" s="149">
        <v>37450</v>
      </c>
      <c r="M57" s="149">
        <v>23820</v>
      </c>
      <c r="N57" s="149">
        <v>27240</v>
      </c>
      <c r="O57" s="149">
        <v>30660</v>
      </c>
      <c r="P57" s="149">
        <v>34020</v>
      </c>
      <c r="Q57" s="149">
        <v>36780</v>
      </c>
      <c r="R57" s="149">
        <v>39480</v>
      </c>
      <c r="S57" s="149">
        <v>42240</v>
      </c>
      <c r="T57" s="149">
        <v>44940</v>
      </c>
      <c r="U57" s="149" t="s">
        <v>301</v>
      </c>
      <c r="V57" s="52"/>
      <c r="W57" s="52"/>
      <c r="X57" s="52"/>
      <c r="Y57" s="52"/>
      <c r="Z57" s="52"/>
      <c r="AA57" s="52"/>
      <c r="AB57" s="52"/>
      <c r="AC57" s="52"/>
      <c r="AD57" s="52"/>
      <c r="AE57" s="52"/>
      <c r="AF57" s="52"/>
      <c r="AG57" s="52"/>
      <c r="AH57" s="52"/>
      <c r="AI57" s="52"/>
      <c r="AJ57" s="52"/>
      <c r="AK57" s="52"/>
      <c r="AL57" s="144" t="s">
        <v>442</v>
      </c>
      <c r="AM57" s="144" t="s">
        <v>442</v>
      </c>
      <c r="AN57" s="144" t="s">
        <v>288</v>
      </c>
      <c r="AO57" s="144">
        <v>1</v>
      </c>
      <c r="AP57" s="144" t="s">
        <v>443</v>
      </c>
      <c r="AQ57" s="144" t="s">
        <v>290</v>
      </c>
      <c r="AR57" s="144">
        <v>107</v>
      </c>
      <c r="AS57" s="144" t="s">
        <v>443</v>
      </c>
    </row>
    <row r="58" spans="1:45">
      <c r="A58" s="165" t="str">
        <f t="shared" si="0"/>
        <v>1/18/2013 - 12/17/2013Culberson</v>
      </c>
      <c r="B58" s="144" t="s">
        <v>446</v>
      </c>
      <c r="C58" s="143" t="s">
        <v>130</v>
      </c>
      <c r="D58" s="149">
        <v>43800</v>
      </c>
      <c r="E58" s="149">
        <v>17700</v>
      </c>
      <c r="F58" s="149">
        <v>20200</v>
      </c>
      <c r="G58" s="149">
        <v>22750</v>
      </c>
      <c r="H58" s="149">
        <v>25250</v>
      </c>
      <c r="I58" s="149">
        <v>27300</v>
      </c>
      <c r="J58" s="149">
        <v>29300</v>
      </c>
      <c r="K58" s="149">
        <v>31350</v>
      </c>
      <c r="L58" s="149">
        <v>33350</v>
      </c>
      <c r="M58" s="149">
        <v>21240</v>
      </c>
      <c r="N58" s="149">
        <v>24240</v>
      </c>
      <c r="O58" s="149">
        <v>27300</v>
      </c>
      <c r="P58" s="149">
        <v>30300</v>
      </c>
      <c r="Q58" s="149">
        <v>32760</v>
      </c>
      <c r="R58" s="149">
        <v>35160</v>
      </c>
      <c r="S58" s="149">
        <v>37620</v>
      </c>
      <c r="T58" s="149">
        <v>40020</v>
      </c>
      <c r="U58" s="149" t="s">
        <v>286</v>
      </c>
      <c r="V58" s="149">
        <v>20450</v>
      </c>
      <c r="W58" s="149">
        <v>23400</v>
      </c>
      <c r="X58" s="149">
        <v>26300</v>
      </c>
      <c r="Y58" s="149">
        <v>29200</v>
      </c>
      <c r="Z58" s="149">
        <v>31550</v>
      </c>
      <c r="AA58" s="149">
        <v>33900</v>
      </c>
      <c r="AB58" s="149">
        <v>36250</v>
      </c>
      <c r="AC58" s="149">
        <v>38550</v>
      </c>
      <c r="AD58" s="149">
        <v>24540</v>
      </c>
      <c r="AE58" s="149">
        <v>28080</v>
      </c>
      <c r="AF58" s="149">
        <v>31560</v>
      </c>
      <c r="AG58" s="149">
        <v>35040</v>
      </c>
      <c r="AH58" s="149">
        <v>37860</v>
      </c>
      <c r="AI58" s="149">
        <v>40680</v>
      </c>
      <c r="AJ58" s="149">
        <v>43500</v>
      </c>
      <c r="AK58" s="149">
        <v>46260</v>
      </c>
      <c r="AL58" s="144" t="s">
        <v>445</v>
      </c>
      <c r="AM58" s="144" t="s">
        <v>445</v>
      </c>
      <c r="AN58" s="144" t="s">
        <v>288</v>
      </c>
      <c r="AO58" s="144">
        <v>0</v>
      </c>
      <c r="AP58" s="144" t="s">
        <v>446</v>
      </c>
      <c r="AQ58" s="144" t="s">
        <v>290</v>
      </c>
      <c r="AR58" s="144">
        <v>109</v>
      </c>
      <c r="AS58" s="144" t="s">
        <v>446</v>
      </c>
    </row>
    <row r="59" spans="1:45">
      <c r="A59" s="165" t="str">
        <f t="shared" si="0"/>
        <v>1/18/2013 - 12/17/2013Dallam</v>
      </c>
      <c r="B59" s="144" t="s">
        <v>449</v>
      </c>
      <c r="C59" s="143" t="s">
        <v>131</v>
      </c>
      <c r="D59" s="149">
        <v>54300</v>
      </c>
      <c r="E59" s="149">
        <v>18800</v>
      </c>
      <c r="F59" s="149">
        <v>21500</v>
      </c>
      <c r="G59" s="149">
        <v>24200</v>
      </c>
      <c r="H59" s="149">
        <v>26850</v>
      </c>
      <c r="I59" s="149">
        <v>29000</v>
      </c>
      <c r="J59" s="149">
        <v>31150</v>
      </c>
      <c r="K59" s="149">
        <v>33300</v>
      </c>
      <c r="L59" s="149">
        <v>35450</v>
      </c>
      <c r="M59" s="149">
        <v>22560</v>
      </c>
      <c r="N59" s="149">
        <v>25800</v>
      </c>
      <c r="O59" s="149">
        <v>29040</v>
      </c>
      <c r="P59" s="149">
        <v>32220</v>
      </c>
      <c r="Q59" s="149">
        <v>34800</v>
      </c>
      <c r="R59" s="149">
        <v>37380</v>
      </c>
      <c r="S59" s="149">
        <v>39960</v>
      </c>
      <c r="T59" s="149">
        <v>42540</v>
      </c>
      <c r="U59" s="149" t="s">
        <v>286</v>
      </c>
      <c r="V59" s="149">
        <v>20650</v>
      </c>
      <c r="W59" s="149">
        <v>23600</v>
      </c>
      <c r="X59" s="149">
        <v>26550</v>
      </c>
      <c r="Y59" s="149">
        <v>29450</v>
      </c>
      <c r="Z59" s="149">
        <v>31850</v>
      </c>
      <c r="AA59" s="149">
        <v>34200</v>
      </c>
      <c r="AB59" s="149">
        <v>36550</v>
      </c>
      <c r="AC59" s="149">
        <v>38900</v>
      </c>
      <c r="AD59" s="149">
        <v>24780</v>
      </c>
      <c r="AE59" s="149">
        <v>28320</v>
      </c>
      <c r="AF59" s="149">
        <v>31860</v>
      </c>
      <c r="AG59" s="149">
        <v>35340</v>
      </c>
      <c r="AH59" s="149">
        <v>38220</v>
      </c>
      <c r="AI59" s="149">
        <v>41040</v>
      </c>
      <c r="AJ59" s="149">
        <v>43860</v>
      </c>
      <c r="AK59" s="149">
        <v>46680</v>
      </c>
      <c r="AL59" s="144" t="s">
        <v>448</v>
      </c>
      <c r="AM59" s="144" t="s">
        <v>448</v>
      </c>
      <c r="AN59" s="144" t="s">
        <v>288</v>
      </c>
      <c r="AO59" s="144">
        <v>0</v>
      </c>
      <c r="AP59" s="144" t="s">
        <v>449</v>
      </c>
      <c r="AQ59" s="144" t="s">
        <v>290</v>
      </c>
      <c r="AR59" s="144">
        <v>111</v>
      </c>
      <c r="AS59" s="144" t="s">
        <v>449</v>
      </c>
    </row>
    <row r="60" spans="1:45">
      <c r="A60" s="165" t="str">
        <f t="shared" si="0"/>
        <v>1/18/2013 - 12/17/2013Dallas</v>
      </c>
      <c r="B60" s="144" t="s">
        <v>451</v>
      </c>
      <c r="C60" s="143" t="s">
        <v>41</v>
      </c>
      <c r="D60" s="149">
        <v>67500</v>
      </c>
      <c r="E60" s="149">
        <v>23650</v>
      </c>
      <c r="F60" s="149">
        <v>27000</v>
      </c>
      <c r="G60" s="149">
        <v>30400</v>
      </c>
      <c r="H60" s="149">
        <v>33750</v>
      </c>
      <c r="I60" s="149">
        <v>36450</v>
      </c>
      <c r="J60" s="149">
        <v>39150</v>
      </c>
      <c r="K60" s="149">
        <v>41850</v>
      </c>
      <c r="L60" s="149">
        <v>44550</v>
      </c>
      <c r="M60" s="149">
        <v>28380</v>
      </c>
      <c r="N60" s="149">
        <v>32400</v>
      </c>
      <c r="O60" s="149">
        <v>36480</v>
      </c>
      <c r="P60" s="149">
        <v>40500</v>
      </c>
      <c r="Q60" s="149">
        <v>43740</v>
      </c>
      <c r="R60" s="149">
        <v>46980</v>
      </c>
      <c r="S60" s="149">
        <v>50220</v>
      </c>
      <c r="T60" s="149">
        <v>53460</v>
      </c>
      <c r="U60" s="149" t="s">
        <v>286</v>
      </c>
      <c r="V60" s="149">
        <v>25200</v>
      </c>
      <c r="W60" s="149">
        <v>28800</v>
      </c>
      <c r="X60" s="149">
        <v>32400</v>
      </c>
      <c r="Y60" s="149">
        <v>35950</v>
      </c>
      <c r="Z60" s="149">
        <v>38850</v>
      </c>
      <c r="AA60" s="149">
        <v>41750</v>
      </c>
      <c r="AB60" s="149">
        <v>44600</v>
      </c>
      <c r="AC60" s="149">
        <v>47500</v>
      </c>
      <c r="AD60" s="149">
        <v>30240</v>
      </c>
      <c r="AE60" s="149">
        <v>34560</v>
      </c>
      <c r="AF60" s="149">
        <v>38880</v>
      </c>
      <c r="AG60" s="149">
        <v>43140</v>
      </c>
      <c r="AH60" s="149">
        <v>46620</v>
      </c>
      <c r="AI60" s="149">
        <v>50100</v>
      </c>
      <c r="AJ60" s="149">
        <v>53520</v>
      </c>
      <c r="AK60" s="149">
        <v>57000</v>
      </c>
      <c r="AL60" s="144" t="s">
        <v>450</v>
      </c>
      <c r="AM60" s="144" t="s">
        <v>450</v>
      </c>
      <c r="AN60" s="144" t="s">
        <v>288</v>
      </c>
      <c r="AO60" s="144">
        <v>1</v>
      </c>
      <c r="AP60" s="144" t="s">
        <v>451</v>
      </c>
      <c r="AQ60" s="144" t="s">
        <v>290</v>
      </c>
      <c r="AR60" s="144">
        <v>113</v>
      </c>
      <c r="AS60" s="144" t="s">
        <v>451</v>
      </c>
    </row>
    <row r="61" spans="1:45">
      <c r="A61" s="165" t="str">
        <f t="shared" si="0"/>
        <v>1/18/2013 - 12/17/2013Dawson</v>
      </c>
      <c r="B61" s="144" t="s">
        <v>454</v>
      </c>
      <c r="C61" s="143" t="s">
        <v>132</v>
      </c>
      <c r="D61" s="149">
        <v>50500</v>
      </c>
      <c r="E61" s="149">
        <v>17700</v>
      </c>
      <c r="F61" s="149">
        <v>20200</v>
      </c>
      <c r="G61" s="149">
        <v>22750</v>
      </c>
      <c r="H61" s="149">
        <v>25250</v>
      </c>
      <c r="I61" s="149">
        <v>27300</v>
      </c>
      <c r="J61" s="149">
        <v>29300</v>
      </c>
      <c r="K61" s="149">
        <v>31350</v>
      </c>
      <c r="L61" s="149">
        <v>33350</v>
      </c>
      <c r="M61" s="149">
        <v>21240</v>
      </c>
      <c r="N61" s="149">
        <v>24240</v>
      </c>
      <c r="O61" s="149">
        <v>27300</v>
      </c>
      <c r="P61" s="149">
        <v>30300</v>
      </c>
      <c r="Q61" s="149">
        <v>32760</v>
      </c>
      <c r="R61" s="149">
        <v>35160</v>
      </c>
      <c r="S61" s="149">
        <v>37620</v>
      </c>
      <c r="T61" s="149">
        <v>40020</v>
      </c>
      <c r="U61" s="149" t="s">
        <v>286</v>
      </c>
      <c r="V61" s="149">
        <v>19800</v>
      </c>
      <c r="W61" s="149">
        <v>22600</v>
      </c>
      <c r="X61" s="149">
        <v>25450</v>
      </c>
      <c r="Y61" s="149">
        <v>28250</v>
      </c>
      <c r="Z61" s="149">
        <v>30550</v>
      </c>
      <c r="AA61" s="149">
        <v>32800</v>
      </c>
      <c r="AB61" s="149">
        <v>35050</v>
      </c>
      <c r="AC61" s="149">
        <v>37300</v>
      </c>
      <c r="AD61" s="149">
        <v>23760</v>
      </c>
      <c r="AE61" s="149">
        <v>27120</v>
      </c>
      <c r="AF61" s="149">
        <v>30540</v>
      </c>
      <c r="AG61" s="149">
        <v>33900</v>
      </c>
      <c r="AH61" s="149">
        <v>36660</v>
      </c>
      <c r="AI61" s="149">
        <v>39360</v>
      </c>
      <c r="AJ61" s="149">
        <v>42060</v>
      </c>
      <c r="AK61" s="149">
        <v>44760</v>
      </c>
      <c r="AL61" s="144" t="s">
        <v>453</v>
      </c>
      <c r="AM61" s="144" t="s">
        <v>453</v>
      </c>
      <c r="AN61" s="144" t="s">
        <v>288</v>
      </c>
      <c r="AO61" s="144">
        <v>0</v>
      </c>
      <c r="AP61" s="144" t="s">
        <v>454</v>
      </c>
      <c r="AQ61" s="144" t="s">
        <v>290</v>
      </c>
      <c r="AR61" s="144">
        <v>115</v>
      </c>
      <c r="AS61" s="144" t="s">
        <v>454</v>
      </c>
    </row>
    <row r="62" spans="1:45">
      <c r="A62" s="165" t="str">
        <f t="shared" si="0"/>
        <v>1/18/2013 - 12/17/2013Deaf Smith</v>
      </c>
      <c r="B62" s="144" t="s">
        <v>457</v>
      </c>
      <c r="C62" s="143" t="s">
        <v>134</v>
      </c>
      <c r="D62" s="149">
        <v>51800</v>
      </c>
      <c r="E62" s="149">
        <v>18100</v>
      </c>
      <c r="F62" s="149">
        <v>20700</v>
      </c>
      <c r="G62" s="149">
        <v>23300</v>
      </c>
      <c r="H62" s="149">
        <v>25850</v>
      </c>
      <c r="I62" s="149">
        <v>27950</v>
      </c>
      <c r="J62" s="149">
        <v>30000</v>
      </c>
      <c r="K62" s="149">
        <v>32100</v>
      </c>
      <c r="L62" s="149">
        <v>34150</v>
      </c>
      <c r="M62" s="149">
        <v>21720</v>
      </c>
      <c r="N62" s="149">
        <v>24840</v>
      </c>
      <c r="O62" s="149">
        <v>27960</v>
      </c>
      <c r="P62" s="149">
        <v>31020</v>
      </c>
      <c r="Q62" s="149">
        <v>33540</v>
      </c>
      <c r="R62" s="149">
        <v>36000</v>
      </c>
      <c r="S62" s="149">
        <v>38520</v>
      </c>
      <c r="T62" s="149">
        <v>40980</v>
      </c>
      <c r="U62" s="149" t="s">
        <v>286</v>
      </c>
      <c r="V62" s="149">
        <v>20500</v>
      </c>
      <c r="W62" s="149">
        <v>23400</v>
      </c>
      <c r="X62" s="149">
        <v>26350</v>
      </c>
      <c r="Y62" s="149">
        <v>29250</v>
      </c>
      <c r="Z62" s="149">
        <v>31600</v>
      </c>
      <c r="AA62" s="149">
        <v>33950</v>
      </c>
      <c r="AB62" s="149">
        <v>36300</v>
      </c>
      <c r="AC62" s="149">
        <v>38650</v>
      </c>
      <c r="AD62" s="149">
        <v>24600</v>
      </c>
      <c r="AE62" s="149">
        <v>28080</v>
      </c>
      <c r="AF62" s="149">
        <v>31620</v>
      </c>
      <c r="AG62" s="149">
        <v>35100</v>
      </c>
      <c r="AH62" s="149">
        <v>37920</v>
      </c>
      <c r="AI62" s="149">
        <v>40740</v>
      </c>
      <c r="AJ62" s="149">
        <v>43560</v>
      </c>
      <c r="AK62" s="149">
        <v>46380</v>
      </c>
      <c r="AL62" s="144" t="s">
        <v>456</v>
      </c>
      <c r="AM62" s="144" t="s">
        <v>456</v>
      </c>
      <c r="AN62" s="144" t="s">
        <v>288</v>
      </c>
      <c r="AO62" s="144">
        <v>0</v>
      </c>
      <c r="AP62" s="144" t="s">
        <v>457</v>
      </c>
      <c r="AQ62" s="144" t="s">
        <v>290</v>
      </c>
      <c r="AR62" s="144">
        <v>117</v>
      </c>
      <c r="AS62" s="144" t="s">
        <v>457</v>
      </c>
    </row>
    <row r="63" spans="1:45">
      <c r="A63" s="165" t="str">
        <f t="shared" si="0"/>
        <v>1/18/2013 - 12/17/2013Delta</v>
      </c>
      <c r="B63" s="144" t="s">
        <v>459</v>
      </c>
      <c r="C63" s="143" t="s">
        <v>42</v>
      </c>
      <c r="D63" s="149">
        <v>67500</v>
      </c>
      <c r="E63" s="149">
        <v>23650</v>
      </c>
      <c r="F63" s="149">
        <v>27000</v>
      </c>
      <c r="G63" s="149">
        <v>30400</v>
      </c>
      <c r="H63" s="149">
        <v>33750</v>
      </c>
      <c r="I63" s="149">
        <v>36450</v>
      </c>
      <c r="J63" s="149">
        <v>39150</v>
      </c>
      <c r="K63" s="149">
        <v>41850</v>
      </c>
      <c r="L63" s="149">
        <v>44550</v>
      </c>
      <c r="M63" s="149">
        <v>28380</v>
      </c>
      <c r="N63" s="149">
        <v>32400</v>
      </c>
      <c r="O63" s="149">
        <v>36480</v>
      </c>
      <c r="P63" s="149">
        <v>40500</v>
      </c>
      <c r="Q63" s="149">
        <v>43740</v>
      </c>
      <c r="R63" s="149">
        <v>46980</v>
      </c>
      <c r="S63" s="149">
        <v>50220</v>
      </c>
      <c r="T63" s="149">
        <v>53460</v>
      </c>
      <c r="U63" s="149" t="s">
        <v>286</v>
      </c>
      <c r="V63" s="149">
        <v>25200</v>
      </c>
      <c r="W63" s="149">
        <v>28800</v>
      </c>
      <c r="X63" s="149">
        <v>32400</v>
      </c>
      <c r="Y63" s="149">
        <v>35950</v>
      </c>
      <c r="Z63" s="149">
        <v>38850</v>
      </c>
      <c r="AA63" s="149">
        <v>41750</v>
      </c>
      <c r="AB63" s="149">
        <v>44600</v>
      </c>
      <c r="AC63" s="149">
        <v>47500</v>
      </c>
      <c r="AD63" s="149">
        <v>30240</v>
      </c>
      <c r="AE63" s="149">
        <v>34560</v>
      </c>
      <c r="AF63" s="149">
        <v>38880</v>
      </c>
      <c r="AG63" s="149">
        <v>43140</v>
      </c>
      <c r="AH63" s="149">
        <v>46620</v>
      </c>
      <c r="AI63" s="149">
        <v>50100</v>
      </c>
      <c r="AJ63" s="149">
        <v>53520</v>
      </c>
      <c r="AK63" s="149">
        <v>57000</v>
      </c>
      <c r="AL63" s="144" t="s">
        <v>458</v>
      </c>
      <c r="AM63" s="144" t="s">
        <v>458</v>
      </c>
      <c r="AN63" s="144" t="s">
        <v>288</v>
      </c>
      <c r="AO63" s="144">
        <v>1</v>
      </c>
      <c r="AP63" s="144" t="s">
        <v>459</v>
      </c>
      <c r="AQ63" s="144" t="s">
        <v>290</v>
      </c>
      <c r="AR63" s="144">
        <v>119</v>
      </c>
      <c r="AS63" s="144" t="s">
        <v>459</v>
      </c>
    </row>
    <row r="64" spans="1:45">
      <c r="A64" s="165" t="str">
        <f t="shared" si="0"/>
        <v>1/18/2013 - 12/17/2013Denton</v>
      </c>
      <c r="B64" s="144" t="s">
        <v>461</v>
      </c>
      <c r="C64" s="143" t="s">
        <v>43</v>
      </c>
      <c r="D64" s="149">
        <v>67500</v>
      </c>
      <c r="E64" s="149">
        <v>23650</v>
      </c>
      <c r="F64" s="149">
        <v>27000</v>
      </c>
      <c r="G64" s="149">
        <v>30400</v>
      </c>
      <c r="H64" s="149">
        <v>33750</v>
      </c>
      <c r="I64" s="149">
        <v>36450</v>
      </c>
      <c r="J64" s="149">
        <v>39150</v>
      </c>
      <c r="K64" s="149">
        <v>41850</v>
      </c>
      <c r="L64" s="149">
        <v>44550</v>
      </c>
      <c r="M64" s="149">
        <v>28380</v>
      </c>
      <c r="N64" s="149">
        <v>32400</v>
      </c>
      <c r="O64" s="149">
        <v>36480</v>
      </c>
      <c r="P64" s="149">
        <v>40500</v>
      </c>
      <c r="Q64" s="149">
        <v>43740</v>
      </c>
      <c r="R64" s="149">
        <v>46980</v>
      </c>
      <c r="S64" s="149">
        <v>50220</v>
      </c>
      <c r="T64" s="149">
        <v>53460</v>
      </c>
      <c r="U64" s="149" t="s">
        <v>286</v>
      </c>
      <c r="V64" s="149">
        <v>25200</v>
      </c>
      <c r="W64" s="149">
        <v>28800</v>
      </c>
      <c r="X64" s="149">
        <v>32400</v>
      </c>
      <c r="Y64" s="149">
        <v>35950</v>
      </c>
      <c r="Z64" s="149">
        <v>38850</v>
      </c>
      <c r="AA64" s="149">
        <v>41750</v>
      </c>
      <c r="AB64" s="149">
        <v>44600</v>
      </c>
      <c r="AC64" s="149">
        <v>47500</v>
      </c>
      <c r="AD64" s="149">
        <v>30240</v>
      </c>
      <c r="AE64" s="149">
        <v>34560</v>
      </c>
      <c r="AF64" s="149">
        <v>38880</v>
      </c>
      <c r="AG64" s="149">
        <v>43140</v>
      </c>
      <c r="AH64" s="149">
        <v>46620</v>
      </c>
      <c r="AI64" s="149">
        <v>50100</v>
      </c>
      <c r="AJ64" s="149">
        <v>53520</v>
      </c>
      <c r="AK64" s="149">
        <v>57000</v>
      </c>
      <c r="AL64" s="144" t="s">
        <v>460</v>
      </c>
      <c r="AM64" s="144" t="s">
        <v>460</v>
      </c>
      <c r="AN64" s="144" t="s">
        <v>288</v>
      </c>
      <c r="AO64" s="144">
        <v>1</v>
      </c>
      <c r="AP64" s="144" t="s">
        <v>461</v>
      </c>
      <c r="AQ64" s="144" t="s">
        <v>290</v>
      </c>
      <c r="AR64" s="144">
        <v>121</v>
      </c>
      <c r="AS64" s="144" t="s">
        <v>461</v>
      </c>
    </row>
    <row r="65" spans="1:45">
      <c r="A65" s="165" t="str">
        <f t="shared" si="0"/>
        <v>1/18/2013 - 12/17/2013DeWitt</v>
      </c>
      <c r="B65" s="144" t="s">
        <v>464</v>
      </c>
      <c r="C65" s="143" t="s">
        <v>133</v>
      </c>
      <c r="D65" s="149">
        <v>53900</v>
      </c>
      <c r="E65" s="149">
        <v>18800</v>
      </c>
      <c r="F65" s="149">
        <v>21500</v>
      </c>
      <c r="G65" s="149">
        <v>24200</v>
      </c>
      <c r="H65" s="149">
        <v>26850</v>
      </c>
      <c r="I65" s="149">
        <v>29000</v>
      </c>
      <c r="J65" s="149">
        <v>31150</v>
      </c>
      <c r="K65" s="149">
        <v>33300</v>
      </c>
      <c r="L65" s="149">
        <v>35450</v>
      </c>
      <c r="M65" s="149">
        <v>22560</v>
      </c>
      <c r="N65" s="149">
        <v>25800</v>
      </c>
      <c r="O65" s="149">
        <v>29040</v>
      </c>
      <c r="P65" s="149">
        <v>32220</v>
      </c>
      <c r="Q65" s="149">
        <v>34800</v>
      </c>
      <c r="R65" s="149">
        <v>37380</v>
      </c>
      <c r="S65" s="149">
        <v>39960</v>
      </c>
      <c r="T65" s="149">
        <v>42540</v>
      </c>
      <c r="U65" s="149" t="s">
        <v>286</v>
      </c>
      <c r="V65" s="149">
        <v>20650</v>
      </c>
      <c r="W65" s="149">
        <v>23600</v>
      </c>
      <c r="X65" s="149">
        <v>26550</v>
      </c>
      <c r="Y65" s="149">
        <v>29450</v>
      </c>
      <c r="Z65" s="149">
        <v>31850</v>
      </c>
      <c r="AA65" s="149">
        <v>34200</v>
      </c>
      <c r="AB65" s="149">
        <v>36550</v>
      </c>
      <c r="AC65" s="149">
        <v>38900</v>
      </c>
      <c r="AD65" s="149">
        <v>24780</v>
      </c>
      <c r="AE65" s="149">
        <v>28320</v>
      </c>
      <c r="AF65" s="149">
        <v>31860</v>
      </c>
      <c r="AG65" s="149">
        <v>35340</v>
      </c>
      <c r="AH65" s="149">
        <v>38220</v>
      </c>
      <c r="AI65" s="149">
        <v>41040</v>
      </c>
      <c r="AJ65" s="149">
        <v>43860</v>
      </c>
      <c r="AK65" s="149">
        <v>46680</v>
      </c>
      <c r="AL65" s="144" t="s">
        <v>463</v>
      </c>
      <c r="AM65" s="144" t="s">
        <v>463</v>
      </c>
      <c r="AN65" s="144" t="s">
        <v>288</v>
      </c>
      <c r="AO65" s="144">
        <v>0</v>
      </c>
      <c r="AP65" s="144" t="s">
        <v>464</v>
      </c>
      <c r="AQ65" s="144" t="s">
        <v>290</v>
      </c>
      <c r="AR65" s="144">
        <v>123</v>
      </c>
      <c r="AS65" s="144" t="s">
        <v>464</v>
      </c>
    </row>
    <row r="66" spans="1:45">
      <c r="A66" s="165" t="str">
        <f t="shared" si="0"/>
        <v>1/18/2013 - 12/17/2013Dickens</v>
      </c>
      <c r="B66" s="144" t="s">
        <v>467</v>
      </c>
      <c r="C66" s="143" t="s">
        <v>135</v>
      </c>
      <c r="D66" s="149">
        <v>50500</v>
      </c>
      <c r="E66" s="149">
        <v>17700</v>
      </c>
      <c r="F66" s="149">
        <v>20200</v>
      </c>
      <c r="G66" s="149">
        <v>22750</v>
      </c>
      <c r="H66" s="149">
        <v>25250</v>
      </c>
      <c r="I66" s="149">
        <v>27300</v>
      </c>
      <c r="J66" s="149">
        <v>29300</v>
      </c>
      <c r="K66" s="149">
        <v>31350</v>
      </c>
      <c r="L66" s="149">
        <v>33350</v>
      </c>
      <c r="M66" s="149">
        <v>21240</v>
      </c>
      <c r="N66" s="149">
        <v>24240</v>
      </c>
      <c r="O66" s="149">
        <v>27300</v>
      </c>
      <c r="P66" s="149">
        <v>30300</v>
      </c>
      <c r="Q66" s="149">
        <v>32760</v>
      </c>
      <c r="R66" s="149">
        <v>35160</v>
      </c>
      <c r="S66" s="149">
        <v>37620</v>
      </c>
      <c r="T66" s="149">
        <v>40020</v>
      </c>
      <c r="U66" s="149" t="s">
        <v>286</v>
      </c>
      <c r="V66" s="149">
        <v>20150</v>
      </c>
      <c r="W66" s="149">
        <v>23000</v>
      </c>
      <c r="X66" s="149">
        <v>25900</v>
      </c>
      <c r="Y66" s="149">
        <v>28750</v>
      </c>
      <c r="Z66" s="149">
        <v>31050</v>
      </c>
      <c r="AA66" s="149">
        <v>33350</v>
      </c>
      <c r="AB66" s="149">
        <v>35650</v>
      </c>
      <c r="AC66" s="149">
        <v>37950</v>
      </c>
      <c r="AD66" s="149">
        <v>24180</v>
      </c>
      <c r="AE66" s="149">
        <v>27600</v>
      </c>
      <c r="AF66" s="149">
        <v>31080</v>
      </c>
      <c r="AG66" s="149">
        <v>34500</v>
      </c>
      <c r="AH66" s="149">
        <v>37260</v>
      </c>
      <c r="AI66" s="149">
        <v>40020</v>
      </c>
      <c r="AJ66" s="149">
        <v>42780</v>
      </c>
      <c r="AK66" s="149">
        <v>45540</v>
      </c>
      <c r="AL66" s="144" t="s">
        <v>466</v>
      </c>
      <c r="AM66" s="144" t="s">
        <v>466</v>
      </c>
      <c r="AN66" s="144" t="s">
        <v>288</v>
      </c>
      <c r="AO66" s="144">
        <v>0</v>
      </c>
      <c r="AP66" s="144" t="s">
        <v>467</v>
      </c>
      <c r="AQ66" s="144" t="s">
        <v>290</v>
      </c>
      <c r="AR66" s="144">
        <v>125</v>
      </c>
      <c r="AS66" s="144" t="s">
        <v>467</v>
      </c>
    </row>
    <row r="67" spans="1:45">
      <c r="A67" s="165" t="str">
        <f t="shared" si="0"/>
        <v>1/18/2013 - 12/17/2013Dimmit</v>
      </c>
      <c r="B67" s="144" t="s">
        <v>470</v>
      </c>
      <c r="C67" s="143" t="s">
        <v>136</v>
      </c>
      <c r="D67" s="149">
        <v>32500</v>
      </c>
      <c r="E67" s="149">
        <v>17700</v>
      </c>
      <c r="F67" s="149">
        <v>20200</v>
      </c>
      <c r="G67" s="149">
        <v>22750</v>
      </c>
      <c r="H67" s="149">
        <v>25250</v>
      </c>
      <c r="I67" s="149">
        <v>27300</v>
      </c>
      <c r="J67" s="149">
        <v>29300</v>
      </c>
      <c r="K67" s="149">
        <v>31350</v>
      </c>
      <c r="L67" s="149">
        <v>33350</v>
      </c>
      <c r="M67" s="149">
        <v>21240</v>
      </c>
      <c r="N67" s="149">
        <v>24240</v>
      </c>
      <c r="O67" s="149">
        <v>27300</v>
      </c>
      <c r="P67" s="149">
        <v>30300</v>
      </c>
      <c r="Q67" s="149">
        <v>32760</v>
      </c>
      <c r="R67" s="149">
        <v>35160</v>
      </c>
      <c r="S67" s="149">
        <v>37620</v>
      </c>
      <c r="T67" s="149">
        <v>40020</v>
      </c>
      <c r="U67" s="149" t="s">
        <v>301</v>
      </c>
      <c r="V67" s="52"/>
      <c r="W67" s="52"/>
      <c r="X67" s="52"/>
      <c r="Y67" s="52"/>
      <c r="Z67" s="52"/>
      <c r="AA67" s="52"/>
      <c r="AB67" s="52"/>
      <c r="AC67" s="52"/>
      <c r="AD67" s="52"/>
      <c r="AE67" s="52"/>
      <c r="AF67" s="52"/>
      <c r="AG67" s="52"/>
      <c r="AH67" s="52"/>
      <c r="AI67" s="52"/>
      <c r="AJ67" s="52"/>
      <c r="AK67" s="52"/>
      <c r="AL67" s="144" t="s">
        <v>469</v>
      </c>
      <c r="AM67" s="144" t="s">
        <v>469</v>
      </c>
      <c r="AN67" s="144" t="s">
        <v>288</v>
      </c>
      <c r="AO67" s="144">
        <v>0</v>
      </c>
      <c r="AP67" s="144" t="s">
        <v>470</v>
      </c>
      <c r="AQ67" s="144" t="s">
        <v>290</v>
      </c>
      <c r="AR67" s="144">
        <v>127</v>
      </c>
      <c r="AS67" s="144" t="s">
        <v>470</v>
      </c>
    </row>
    <row r="68" spans="1:45">
      <c r="A68" s="165" t="str">
        <f t="shared" si="0"/>
        <v>1/18/2013 - 12/17/2013Donley</v>
      </c>
      <c r="B68" s="144" t="s">
        <v>473</v>
      </c>
      <c r="C68" s="143" t="s">
        <v>137</v>
      </c>
      <c r="D68" s="149">
        <v>63000</v>
      </c>
      <c r="E68" s="149">
        <v>18600</v>
      </c>
      <c r="F68" s="149">
        <v>21250</v>
      </c>
      <c r="G68" s="149">
        <v>23900</v>
      </c>
      <c r="H68" s="149">
        <v>26550</v>
      </c>
      <c r="I68" s="149">
        <v>28700</v>
      </c>
      <c r="J68" s="149">
        <v>30800</v>
      </c>
      <c r="K68" s="149">
        <v>32950</v>
      </c>
      <c r="L68" s="149">
        <v>35050</v>
      </c>
      <c r="M68" s="149">
        <v>22320</v>
      </c>
      <c r="N68" s="149">
        <v>25500</v>
      </c>
      <c r="O68" s="149">
        <v>28680</v>
      </c>
      <c r="P68" s="149">
        <v>31860</v>
      </c>
      <c r="Q68" s="149">
        <v>34440</v>
      </c>
      <c r="R68" s="149">
        <v>36960</v>
      </c>
      <c r="S68" s="149">
        <v>39540</v>
      </c>
      <c r="T68" s="149">
        <v>42060</v>
      </c>
      <c r="U68" s="149" t="s">
        <v>286</v>
      </c>
      <c r="V68" s="149">
        <v>22050</v>
      </c>
      <c r="W68" s="149">
        <v>25200</v>
      </c>
      <c r="X68" s="149">
        <v>28350</v>
      </c>
      <c r="Y68" s="149">
        <v>31500</v>
      </c>
      <c r="Z68" s="149">
        <v>34050</v>
      </c>
      <c r="AA68" s="149">
        <v>36550</v>
      </c>
      <c r="AB68" s="149">
        <v>39100</v>
      </c>
      <c r="AC68" s="149">
        <v>41600</v>
      </c>
      <c r="AD68" s="149">
        <v>26460</v>
      </c>
      <c r="AE68" s="149">
        <v>30240</v>
      </c>
      <c r="AF68" s="149">
        <v>34020</v>
      </c>
      <c r="AG68" s="149">
        <v>37800</v>
      </c>
      <c r="AH68" s="149">
        <v>40860</v>
      </c>
      <c r="AI68" s="149">
        <v>43860</v>
      </c>
      <c r="AJ68" s="149">
        <v>46920</v>
      </c>
      <c r="AK68" s="149">
        <v>49920</v>
      </c>
      <c r="AL68" s="144" t="s">
        <v>472</v>
      </c>
      <c r="AM68" s="144" t="s">
        <v>472</v>
      </c>
      <c r="AN68" s="144" t="s">
        <v>288</v>
      </c>
      <c r="AO68" s="144">
        <v>0</v>
      </c>
      <c r="AP68" s="144" t="s">
        <v>473</v>
      </c>
      <c r="AQ68" s="144" t="s">
        <v>290</v>
      </c>
      <c r="AR68" s="144">
        <v>129</v>
      </c>
      <c r="AS68" s="144" t="s">
        <v>473</v>
      </c>
    </row>
    <row r="69" spans="1:45">
      <c r="A69" s="165" t="str">
        <f t="shared" ref="A69:A132" si="1">CONCATENATE($B$2,C69)</f>
        <v>1/18/2013 - 12/17/2013Duval</v>
      </c>
      <c r="B69" s="144" t="s">
        <v>476</v>
      </c>
      <c r="C69" s="143" t="s">
        <v>138</v>
      </c>
      <c r="D69" s="149">
        <v>39800</v>
      </c>
      <c r="E69" s="149">
        <v>17700</v>
      </c>
      <c r="F69" s="149">
        <v>20200</v>
      </c>
      <c r="G69" s="149">
        <v>22750</v>
      </c>
      <c r="H69" s="149">
        <v>25250</v>
      </c>
      <c r="I69" s="149">
        <v>27300</v>
      </c>
      <c r="J69" s="149">
        <v>29300</v>
      </c>
      <c r="K69" s="149">
        <v>31350</v>
      </c>
      <c r="L69" s="149">
        <v>33350</v>
      </c>
      <c r="M69" s="149">
        <v>21240</v>
      </c>
      <c r="N69" s="149">
        <v>24240</v>
      </c>
      <c r="O69" s="149">
        <v>27300</v>
      </c>
      <c r="P69" s="149">
        <v>30300</v>
      </c>
      <c r="Q69" s="149">
        <v>32760</v>
      </c>
      <c r="R69" s="149">
        <v>35160</v>
      </c>
      <c r="S69" s="149">
        <v>37620</v>
      </c>
      <c r="T69" s="149">
        <v>40020</v>
      </c>
      <c r="U69" s="149" t="s">
        <v>286</v>
      </c>
      <c r="V69" s="149">
        <v>18250</v>
      </c>
      <c r="W69" s="149">
        <v>20850</v>
      </c>
      <c r="X69" s="149">
        <v>23450</v>
      </c>
      <c r="Y69" s="149">
        <v>26050</v>
      </c>
      <c r="Z69" s="149">
        <v>28150</v>
      </c>
      <c r="AA69" s="149">
        <v>30250</v>
      </c>
      <c r="AB69" s="149">
        <v>32350</v>
      </c>
      <c r="AC69" s="149">
        <v>34400</v>
      </c>
      <c r="AD69" s="149">
        <v>21900</v>
      </c>
      <c r="AE69" s="149">
        <v>25020</v>
      </c>
      <c r="AF69" s="149">
        <v>28140</v>
      </c>
      <c r="AG69" s="149">
        <v>31260</v>
      </c>
      <c r="AH69" s="149">
        <v>33780</v>
      </c>
      <c r="AI69" s="149">
        <v>36300</v>
      </c>
      <c r="AJ69" s="149">
        <v>38820</v>
      </c>
      <c r="AK69" s="149">
        <v>41280</v>
      </c>
      <c r="AL69" s="144" t="s">
        <v>475</v>
      </c>
      <c r="AM69" s="144" t="s">
        <v>475</v>
      </c>
      <c r="AN69" s="144" t="s">
        <v>288</v>
      </c>
      <c r="AO69" s="144">
        <v>0</v>
      </c>
      <c r="AP69" s="144" t="s">
        <v>476</v>
      </c>
      <c r="AQ69" s="144" t="s">
        <v>290</v>
      </c>
      <c r="AR69" s="144">
        <v>131</v>
      </c>
      <c r="AS69" s="144" t="s">
        <v>476</v>
      </c>
    </row>
    <row r="70" spans="1:45">
      <c r="A70" s="165" t="str">
        <f t="shared" si="1"/>
        <v>1/18/2013 - 12/17/2013Eastland</v>
      </c>
      <c r="B70" s="144" t="s">
        <v>479</v>
      </c>
      <c r="C70" s="143" t="s">
        <v>139</v>
      </c>
      <c r="D70" s="149">
        <v>45200</v>
      </c>
      <c r="E70" s="149">
        <v>17700</v>
      </c>
      <c r="F70" s="149">
        <v>20200</v>
      </c>
      <c r="G70" s="149">
        <v>22750</v>
      </c>
      <c r="H70" s="149">
        <v>25250</v>
      </c>
      <c r="I70" s="149">
        <v>27300</v>
      </c>
      <c r="J70" s="149">
        <v>29300</v>
      </c>
      <c r="K70" s="149">
        <v>31350</v>
      </c>
      <c r="L70" s="149">
        <v>33350</v>
      </c>
      <c r="M70" s="149">
        <v>21240</v>
      </c>
      <c r="N70" s="149">
        <v>24240</v>
      </c>
      <c r="O70" s="149">
        <v>27300</v>
      </c>
      <c r="P70" s="149">
        <v>30300</v>
      </c>
      <c r="Q70" s="149">
        <v>32760</v>
      </c>
      <c r="R70" s="149">
        <v>35160</v>
      </c>
      <c r="S70" s="149">
        <v>37620</v>
      </c>
      <c r="T70" s="149">
        <v>40020</v>
      </c>
      <c r="U70" s="149" t="s">
        <v>301</v>
      </c>
      <c r="V70" s="52"/>
      <c r="W70" s="52"/>
      <c r="X70" s="52"/>
      <c r="Y70" s="52"/>
      <c r="Z70" s="52"/>
      <c r="AA70" s="52"/>
      <c r="AB70" s="52"/>
      <c r="AC70" s="52"/>
      <c r="AD70" s="52"/>
      <c r="AE70" s="52"/>
      <c r="AF70" s="52"/>
      <c r="AG70" s="52"/>
      <c r="AH70" s="52"/>
      <c r="AI70" s="52"/>
      <c r="AJ70" s="52"/>
      <c r="AK70" s="52"/>
      <c r="AL70" s="144" t="s">
        <v>478</v>
      </c>
      <c r="AM70" s="144" t="s">
        <v>478</v>
      </c>
      <c r="AN70" s="144" t="s">
        <v>288</v>
      </c>
      <c r="AO70" s="144">
        <v>0</v>
      </c>
      <c r="AP70" s="144" t="s">
        <v>479</v>
      </c>
      <c r="AQ70" s="144" t="s">
        <v>290</v>
      </c>
      <c r="AR70" s="144">
        <v>133</v>
      </c>
      <c r="AS70" s="144" t="s">
        <v>479</v>
      </c>
    </row>
    <row r="71" spans="1:45">
      <c r="A71" s="165" t="str">
        <f t="shared" si="1"/>
        <v>1/18/2013 - 12/17/2013Ector</v>
      </c>
      <c r="B71" s="144" t="s">
        <v>482</v>
      </c>
      <c r="C71" s="143" t="s">
        <v>73</v>
      </c>
      <c r="D71" s="149">
        <v>52300</v>
      </c>
      <c r="E71" s="149">
        <v>18800</v>
      </c>
      <c r="F71" s="149">
        <v>21500</v>
      </c>
      <c r="G71" s="149">
        <v>24200</v>
      </c>
      <c r="H71" s="149">
        <v>26850</v>
      </c>
      <c r="I71" s="149">
        <v>29000</v>
      </c>
      <c r="J71" s="149">
        <v>31150</v>
      </c>
      <c r="K71" s="149">
        <v>33300</v>
      </c>
      <c r="L71" s="149">
        <v>35450</v>
      </c>
      <c r="M71" s="149">
        <v>22560</v>
      </c>
      <c r="N71" s="149">
        <v>25800</v>
      </c>
      <c r="O71" s="149">
        <v>29040</v>
      </c>
      <c r="P71" s="149">
        <v>32220</v>
      </c>
      <c r="Q71" s="149">
        <v>34800</v>
      </c>
      <c r="R71" s="149">
        <v>37380</v>
      </c>
      <c r="S71" s="149">
        <v>39960</v>
      </c>
      <c r="T71" s="149">
        <v>42540</v>
      </c>
      <c r="U71" s="149" t="s">
        <v>286</v>
      </c>
      <c r="V71" s="149">
        <v>20450</v>
      </c>
      <c r="W71" s="149">
        <v>23350</v>
      </c>
      <c r="X71" s="149">
        <v>26250</v>
      </c>
      <c r="Y71" s="149">
        <v>29150</v>
      </c>
      <c r="Z71" s="149">
        <v>31500</v>
      </c>
      <c r="AA71" s="149">
        <v>33850</v>
      </c>
      <c r="AB71" s="149">
        <v>36150</v>
      </c>
      <c r="AC71" s="149">
        <v>38500</v>
      </c>
      <c r="AD71" s="149">
        <v>24540</v>
      </c>
      <c r="AE71" s="149">
        <v>28020</v>
      </c>
      <c r="AF71" s="149">
        <v>31500</v>
      </c>
      <c r="AG71" s="149">
        <v>34980</v>
      </c>
      <c r="AH71" s="149">
        <v>37800</v>
      </c>
      <c r="AI71" s="149">
        <v>40620</v>
      </c>
      <c r="AJ71" s="149">
        <v>43380</v>
      </c>
      <c r="AK71" s="149">
        <v>46200</v>
      </c>
      <c r="AL71" s="144" t="s">
        <v>481</v>
      </c>
      <c r="AM71" s="144" t="s">
        <v>481</v>
      </c>
      <c r="AN71" s="144" t="s">
        <v>288</v>
      </c>
      <c r="AO71" s="144">
        <v>1</v>
      </c>
      <c r="AP71" s="144" t="s">
        <v>482</v>
      </c>
      <c r="AQ71" s="144" t="s">
        <v>290</v>
      </c>
      <c r="AR71" s="144">
        <v>135</v>
      </c>
      <c r="AS71" s="144" t="s">
        <v>482</v>
      </c>
    </row>
    <row r="72" spans="1:45">
      <c r="A72" s="165" t="str">
        <f t="shared" si="1"/>
        <v>1/18/2013 - 12/17/2013Edwards</v>
      </c>
      <c r="B72" s="144" t="s">
        <v>485</v>
      </c>
      <c r="C72" s="143" t="s">
        <v>140</v>
      </c>
      <c r="D72" s="149">
        <v>46900</v>
      </c>
      <c r="E72" s="149">
        <v>17700</v>
      </c>
      <c r="F72" s="149">
        <v>20200</v>
      </c>
      <c r="G72" s="149">
        <v>22750</v>
      </c>
      <c r="H72" s="149">
        <v>25250</v>
      </c>
      <c r="I72" s="149">
        <v>27300</v>
      </c>
      <c r="J72" s="149">
        <v>29300</v>
      </c>
      <c r="K72" s="149">
        <v>31350</v>
      </c>
      <c r="L72" s="149">
        <v>33350</v>
      </c>
      <c r="M72" s="149">
        <v>21240</v>
      </c>
      <c r="N72" s="149">
        <v>24240</v>
      </c>
      <c r="O72" s="149">
        <v>27300</v>
      </c>
      <c r="P72" s="149">
        <v>30300</v>
      </c>
      <c r="Q72" s="149">
        <v>32760</v>
      </c>
      <c r="R72" s="149">
        <v>35160</v>
      </c>
      <c r="S72" s="149">
        <v>37620</v>
      </c>
      <c r="T72" s="149">
        <v>40020</v>
      </c>
      <c r="U72" s="149" t="s">
        <v>286</v>
      </c>
      <c r="V72" s="149">
        <v>22050</v>
      </c>
      <c r="W72" s="149">
        <v>25200</v>
      </c>
      <c r="X72" s="149">
        <v>28350</v>
      </c>
      <c r="Y72" s="149">
        <v>31450</v>
      </c>
      <c r="Z72" s="149">
        <v>34000</v>
      </c>
      <c r="AA72" s="149">
        <v>36500</v>
      </c>
      <c r="AB72" s="149">
        <v>39000</v>
      </c>
      <c r="AC72" s="149">
        <v>41550</v>
      </c>
      <c r="AD72" s="149">
        <v>26460</v>
      </c>
      <c r="AE72" s="149">
        <v>30240</v>
      </c>
      <c r="AF72" s="149">
        <v>34020</v>
      </c>
      <c r="AG72" s="149">
        <v>37740</v>
      </c>
      <c r="AH72" s="149">
        <v>40800</v>
      </c>
      <c r="AI72" s="149">
        <v>43800</v>
      </c>
      <c r="AJ72" s="149">
        <v>46800</v>
      </c>
      <c r="AK72" s="149">
        <v>49860</v>
      </c>
      <c r="AL72" s="144" t="s">
        <v>484</v>
      </c>
      <c r="AM72" s="144" t="s">
        <v>484</v>
      </c>
      <c r="AN72" s="144" t="s">
        <v>288</v>
      </c>
      <c r="AO72" s="144">
        <v>0</v>
      </c>
      <c r="AP72" s="144" t="s">
        <v>485</v>
      </c>
      <c r="AQ72" s="144" t="s">
        <v>290</v>
      </c>
      <c r="AR72" s="144">
        <v>137</v>
      </c>
      <c r="AS72" s="144" t="s">
        <v>485</v>
      </c>
    </row>
    <row r="73" spans="1:45">
      <c r="A73" s="165" t="str">
        <f t="shared" si="1"/>
        <v>1/18/2013 - 12/17/2013Ellis</v>
      </c>
      <c r="B73" s="144" t="s">
        <v>487</v>
      </c>
      <c r="C73" s="143" t="s">
        <v>44</v>
      </c>
      <c r="D73" s="149">
        <v>67500</v>
      </c>
      <c r="E73" s="149">
        <v>23650</v>
      </c>
      <c r="F73" s="149">
        <v>27000</v>
      </c>
      <c r="G73" s="149">
        <v>30400</v>
      </c>
      <c r="H73" s="149">
        <v>33750</v>
      </c>
      <c r="I73" s="149">
        <v>36450</v>
      </c>
      <c r="J73" s="149">
        <v>39150</v>
      </c>
      <c r="K73" s="149">
        <v>41850</v>
      </c>
      <c r="L73" s="149">
        <v>44550</v>
      </c>
      <c r="M73" s="149">
        <v>28380</v>
      </c>
      <c r="N73" s="149">
        <v>32400</v>
      </c>
      <c r="O73" s="149">
        <v>36480</v>
      </c>
      <c r="P73" s="149">
        <v>40500</v>
      </c>
      <c r="Q73" s="149">
        <v>43740</v>
      </c>
      <c r="R73" s="149">
        <v>46980</v>
      </c>
      <c r="S73" s="149">
        <v>50220</v>
      </c>
      <c r="T73" s="149">
        <v>53460</v>
      </c>
      <c r="U73" s="149" t="s">
        <v>286</v>
      </c>
      <c r="V73" s="149">
        <v>25200</v>
      </c>
      <c r="W73" s="149">
        <v>28800</v>
      </c>
      <c r="X73" s="149">
        <v>32400</v>
      </c>
      <c r="Y73" s="149">
        <v>35950</v>
      </c>
      <c r="Z73" s="149">
        <v>38850</v>
      </c>
      <c r="AA73" s="149">
        <v>41750</v>
      </c>
      <c r="AB73" s="149">
        <v>44600</v>
      </c>
      <c r="AC73" s="149">
        <v>47500</v>
      </c>
      <c r="AD73" s="149">
        <v>30240</v>
      </c>
      <c r="AE73" s="149">
        <v>34560</v>
      </c>
      <c r="AF73" s="149">
        <v>38880</v>
      </c>
      <c r="AG73" s="149">
        <v>43140</v>
      </c>
      <c r="AH73" s="149">
        <v>46620</v>
      </c>
      <c r="AI73" s="149">
        <v>50100</v>
      </c>
      <c r="AJ73" s="149">
        <v>53520</v>
      </c>
      <c r="AK73" s="149">
        <v>57000</v>
      </c>
      <c r="AL73" s="144" t="s">
        <v>486</v>
      </c>
      <c r="AM73" s="144" t="s">
        <v>486</v>
      </c>
      <c r="AN73" s="144" t="s">
        <v>288</v>
      </c>
      <c r="AO73" s="144">
        <v>1</v>
      </c>
      <c r="AP73" s="144" t="s">
        <v>487</v>
      </c>
      <c r="AQ73" s="144" t="s">
        <v>290</v>
      </c>
      <c r="AR73" s="144">
        <v>139</v>
      </c>
      <c r="AS73" s="144" t="s">
        <v>487</v>
      </c>
    </row>
    <row r="74" spans="1:45">
      <c r="A74" s="165" t="str">
        <f t="shared" si="1"/>
        <v>1/18/2013 - 12/17/2013El Paso</v>
      </c>
      <c r="B74" s="144" t="s">
        <v>490</v>
      </c>
      <c r="C74" s="143" t="s">
        <v>51</v>
      </c>
      <c r="D74" s="149">
        <v>42000</v>
      </c>
      <c r="E74" s="149">
        <v>17700</v>
      </c>
      <c r="F74" s="149">
        <v>20200</v>
      </c>
      <c r="G74" s="149">
        <v>22750</v>
      </c>
      <c r="H74" s="149">
        <v>25250</v>
      </c>
      <c r="I74" s="149">
        <v>27300</v>
      </c>
      <c r="J74" s="149">
        <v>29300</v>
      </c>
      <c r="K74" s="149">
        <v>31350</v>
      </c>
      <c r="L74" s="149">
        <v>33350</v>
      </c>
      <c r="M74" s="149">
        <v>21240</v>
      </c>
      <c r="N74" s="149">
        <v>24240</v>
      </c>
      <c r="O74" s="149">
        <v>27300</v>
      </c>
      <c r="P74" s="149">
        <v>30300</v>
      </c>
      <c r="Q74" s="149">
        <v>32760</v>
      </c>
      <c r="R74" s="149">
        <v>35160</v>
      </c>
      <c r="S74" s="149">
        <v>37620</v>
      </c>
      <c r="T74" s="149">
        <v>40020</v>
      </c>
      <c r="U74" s="149" t="s">
        <v>301</v>
      </c>
      <c r="V74" s="52"/>
      <c r="W74" s="52"/>
      <c r="X74" s="52"/>
      <c r="Y74" s="52"/>
      <c r="Z74" s="52"/>
      <c r="AA74" s="52"/>
      <c r="AB74" s="52"/>
      <c r="AC74" s="52"/>
      <c r="AD74" s="52"/>
      <c r="AE74" s="52"/>
      <c r="AF74" s="52"/>
      <c r="AG74" s="52"/>
      <c r="AH74" s="52"/>
      <c r="AI74" s="52"/>
      <c r="AJ74" s="52"/>
      <c r="AK74" s="52"/>
      <c r="AL74" s="144" t="s">
        <v>489</v>
      </c>
      <c r="AM74" s="144" t="s">
        <v>489</v>
      </c>
      <c r="AN74" s="144" t="s">
        <v>288</v>
      </c>
      <c r="AO74" s="144">
        <v>1</v>
      </c>
      <c r="AP74" s="144" t="s">
        <v>490</v>
      </c>
      <c r="AQ74" s="144" t="s">
        <v>290</v>
      </c>
      <c r="AR74" s="144">
        <v>141</v>
      </c>
      <c r="AS74" s="144" t="s">
        <v>490</v>
      </c>
    </row>
    <row r="75" spans="1:45">
      <c r="A75" s="165" t="str">
        <f t="shared" si="1"/>
        <v>1/18/2013 - 12/17/2013Erath</v>
      </c>
      <c r="B75" s="144" t="s">
        <v>493</v>
      </c>
      <c r="C75" s="143" t="s">
        <v>141</v>
      </c>
      <c r="D75" s="149">
        <v>53900</v>
      </c>
      <c r="E75" s="149">
        <v>18900</v>
      </c>
      <c r="F75" s="149">
        <v>21600</v>
      </c>
      <c r="G75" s="149">
        <v>24300</v>
      </c>
      <c r="H75" s="149">
        <v>26950</v>
      </c>
      <c r="I75" s="149">
        <v>29150</v>
      </c>
      <c r="J75" s="149">
        <v>31300</v>
      </c>
      <c r="K75" s="149">
        <v>33450</v>
      </c>
      <c r="L75" s="149">
        <v>35600</v>
      </c>
      <c r="M75" s="149">
        <v>22680</v>
      </c>
      <c r="N75" s="149">
        <v>25920</v>
      </c>
      <c r="O75" s="149">
        <v>29160</v>
      </c>
      <c r="P75" s="149">
        <v>32340</v>
      </c>
      <c r="Q75" s="149">
        <v>34980</v>
      </c>
      <c r="R75" s="149">
        <v>37560</v>
      </c>
      <c r="S75" s="149">
        <v>40140</v>
      </c>
      <c r="T75" s="149">
        <v>42720</v>
      </c>
      <c r="U75" s="149" t="s">
        <v>286</v>
      </c>
      <c r="V75" s="149">
        <v>18950</v>
      </c>
      <c r="W75" s="149">
        <v>21650</v>
      </c>
      <c r="X75" s="149">
        <v>24350</v>
      </c>
      <c r="Y75" s="149">
        <v>27050</v>
      </c>
      <c r="Z75" s="149">
        <v>29250</v>
      </c>
      <c r="AA75" s="149">
        <v>31400</v>
      </c>
      <c r="AB75" s="149">
        <v>33550</v>
      </c>
      <c r="AC75" s="149">
        <v>35750</v>
      </c>
      <c r="AD75" s="149">
        <v>22740</v>
      </c>
      <c r="AE75" s="149">
        <v>25980</v>
      </c>
      <c r="AF75" s="149">
        <v>29220</v>
      </c>
      <c r="AG75" s="149">
        <v>32460</v>
      </c>
      <c r="AH75" s="149">
        <v>35100</v>
      </c>
      <c r="AI75" s="149">
        <v>37680</v>
      </c>
      <c r="AJ75" s="149">
        <v>40260</v>
      </c>
      <c r="AK75" s="149">
        <v>42900</v>
      </c>
      <c r="AL75" s="144" t="s">
        <v>492</v>
      </c>
      <c r="AM75" s="144" t="s">
        <v>492</v>
      </c>
      <c r="AN75" s="144" t="s">
        <v>288</v>
      </c>
      <c r="AO75" s="144">
        <v>0</v>
      </c>
      <c r="AP75" s="144" t="s">
        <v>493</v>
      </c>
      <c r="AQ75" s="144" t="s">
        <v>290</v>
      </c>
      <c r="AR75" s="144">
        <v>143</v>
      </c>
      <c r="AS75" s="144" t="s">
        <v>493</v>
      </c>
    </row>
    <row r="76" spans="1:45">
      <c r="A76" s="165" t="str">
        <f t="shared" si="1"/>
        <v>1/18/2013 - 12/17/2013Falls</v>
      </c>
      <c r="B76" s="144" t="s">
        <v>496</v>
      </c>
      <c r="C76" s="143" t="s">
        <v>142</v>
      </c>
      <c r="D76" s="149">
        <v>45600</v>
      </c>
      <c r="E76" s="149">
        <v>17700</v>
      </c>
      <c r="F76" s="149">
        <v>20200</v>
      </c>
      <c r="G76" s="149">
        <v>22750</v>
      </c>
      <c r="H76" s="149">
        <v>25250</v>
      </c>
      <c r="I76" s="149">
        <v>27300</v>
      </c>
      <c r="J76" s="149">
        <v>29300</v>
      </c>
      <c r="K76" s="149">
        <v>31350</v>
      </c>
      <c r="L76" s="149">
        <v>33350</v>
      </c>
      <c r="M76" s="149">
        <v>21240</v>
      </c>
      <c r="N76" s="149">
        <v>24240</v>
      </c>
      <c r="O76" s="149">
        <v>27300</v>
      </c>
      <c r="P76" s="149">
        <v>30300</v>
      </c>
      <c r="Q76" s="149">
        <v>32760</v>
      </c>
      <c r="R76" s="149">
        <v>35160</v>
      </c>
      <c r="S76" s="149">
        <v>37620</v>
      </c>
      <c r="T76" s="149">
        <v>40020</v>
      </c>
      <c r="U76" s="149" t="s">
        <v>286</v>
      </c>
      <c r="V76" s="149">
        <v>17950</v>
      </c>
      <c r="W76" s="149">
        <v>20500</v>
      </c>
      <c r="X76" s="149">
        <v>23050</v>
      </c>
      <c r="Y76" s="149">
        <v>25600</v>
      </c>
      <c r="Z76" s="149">
        <v>27650</v>
      </c>
      <c r="AA76" s="149">
        <v>29700</v>
      </c>
      <c r="AB76" s="149">
        <v>31750</v>
      </c>
      <c r="AC76" s="149">
        <v>33800</v>
      </c>
      <c r="AD76" s="149">
        <v>21540</v>
      </c>
      <c r="AE76" s="149">
        <v>24600</v>
      </c>
      <c r="AF76" s="149">
        <v>27660</v>
      </c>
      <c r="AG76" s="149">
        <v>30720</v>
      </c>
      <c r="AH76" s="149">
        <v>33180</v>
      </c>
      <c r="AI76" s="149">
        <v>35640</v>
      </c>
      <c r="AJ76" s="149">
        <v>38100</v>
      </c>
      <c r="AK76" s="149">
        <v>40560</v>
      </c>
      <c r="AL76" s="144" t="s">
        <v>495</v>
      </c>
      <c r="AM76" s="144" t="s">
        <v>495</v>
      </c>
      <c r="AN76" s="144" t="s">
        <v>288</v>
      </c>
      <c r="AO76" s="144">
        <v>0</v>
      </c>
      <c r="AP76" s="144" t="s">
        <v>496</v>
      </c>
      <c r="AQ76" s="144" t="s">
        <v>290</v>
      </c>
      <c r="AR76" s="144">
        <v>145</v>
      </c>
      <c r="AS76" s="144" t="s">
        <v>496</v>
      </c>
    </row>
    <row r="77" spans="1:45">
      <c r="A77" s="165" t="str">
        <f t="shared" si="1"/>
        <v>1/18/2013 - 12/17/2013Fannin</v>
      </c>
      <c r="B77" s="144" t="s">
        <v>499</v>
      </c>
      <c r="C77" s="143" t="s">
        <v>143</v>
      </c>
      <c r="D77" s="149">
        <v>58500</v>
      </c>
      <c r="E77" s="149">
        <v>19950</v>
      </c>
      <c r="F77" s="149">
        <v>22800</v>
      </c>
      <c r="G77" s="149">
        <v>25650</v>
      </c>
      <c r="H77" s="149">
        <v>28450</v>
      </c>
      <c r="I77" s="149">
        <v>30750</v>
      </c>
      <c r="J77" s="149">
        <v>33050</v>
      </c>
      <c r="K77" s="149">
        <v>35300</v>
      </c>
      <c r="L77" s="149">
        <v>37600</v>
      </c>
      <c r="M77" s="149">
        <v>23940</v>
      </c>
      <c r="N77" s="149">
        <v>27360</v>
      </c>
      <c r="O77" s="149">
        <v>30780</v>
      </c>
      <c r="P77" s="149">
        <v>34140</v>
      </c>
      <c r="Q77" s="149">
        <v>36900</v>
      </c>
      <c r="R77" s="149">
        <v>39660</v>
      </c>
      <c r="S77" s="149">
        <v>42360</v>
      </c>
      <c r="T77" s="149">
        <v>45120</v>
      </c>
      <c r="U77" s="149" t="s">
        <v>286</v>
      </c>
      <c r="V77" s="149">
        <v>20500</v>
      </c>
      <c r="W77" s="149">
        <v>23400</v>
      </c>
      <c r="X77" s="149">
        <v>26350</v>
      </c>
      <c r="Y77" s="149">
        <v>29250</v>
      </c>
      <c r="Z77" s="149">
        <v>31600</v>
      </c>
      <c r="AA77" s="149">
        <v>33950</v>
      </c>
      <c r="AB77" s="149">
        <v>36300</v>
      </c>
      <c r="AC77" s="149">
        <v>38650</v>
      </c>
      <c r="AD77" s="149">
        <v>24600</v>
      </c>
      <c r="AE77" s="149">
        <v>28080</v>
      </c>
      <c r="AF77" s="149">
        <v>31620</v>
      </c>
      <c r="AG77" s="149">
        <v>35100</v>
      </c>
      <c r="AH77" s="149">
        <v>37920</v>
      </c>
      <c r="AI77" s="149">
        <v>40740</v>
      </c>
      <c r="AJ77" s="149">
        <v>43560</v>
      </c>
      <c r="AK77" s="149">
        <v>46380</v>
      </c>
      <c r="AL77" s="144" t="s">
        <v>498</v>
      </c>
      <c r="AM77" s="144" t="s">
        <v>498</v>
      </c>
      <c r="AN77" s="144" t="s">
        <v>288</v>
      </c>
      <c r="AO77" s="144">
        <v>0</v>
      </c>
      <c r="AP77" s="144" t="s">
        <v>499</v>
      </c>
      <c r="AQ77" s="144" t="s">
        <v>290</v>
      </c>
      <c r="AR77" s="144">
        <v>147</v>
      </c>
      <c r="AS77" s="144" t="s">
        <v>499</v>
      </c>
    </row>
    <row r="78" spans="1:45">
      <c r="A78" s="165" t="str">
        <f t="shared" si="1"/>
        <v>1/18/2013 - 12/17/2013Fayette</v>
      </c>
      <c r="B78" s="144" t="s">
        <v>502</v>
      </c>
      <c r="C78" s="143" t="s">
        <v>144</v>
      </c>
      <c r="D78" s="149">
        <v>59700</v>
      </c>
      <c r="E78" s="149">
        <v>20900</v>
      </c>
      <c r="F78" s="149">
        <v>23900</v>
      </c>
      <c r="G78" s="149">
        <v>26900</v>
      </c>
      <c r="H78" s="149">
        <v>29850</v>
      </c>
      <c r="I78" s="149">
        <v>32250</v>
      </c>
      <c r="J78" s="149">
        <v>34650</v>
      </c>
      <c r="K78" s="149">
        <v>37050</v>
      </c>
      <c r="L78" s="149">
        <v>39450</v>
      </c>
      <c r="M78" s="149">
        <v>25080</v>
      </c>
      <c r="N78" s="149">
        <v>28680</v>
      </c>
      <c r="O78" s="149">
        <v>32280</v>
      </c>
      <c r="P78" s="149">
        <v>35820</v>
      </c>
      <c r="Q78" s="149">
        <v>38700</v>
      </c>
      <c r="R78" s="149">
        <v>41580</v>
      </c>
      <c r="S78" s="149">
        <v>44460</v>
      </c>
      <c r="T78" s="149">
        <v>47340</v>
      </c>
      <c r="U78" s="149" t="s">
        <v>301</v>
      </c>
      <c r="V78" s="52"/>
      <c r="W78" s="52"/>
      <c r="X78" s="52"/>
      <c r="Y78" s="52"/>
      <c r="Z78" s="52"/>
      <c r="AA78" s="52"/>
      <c r="AB78" s="52"/>
      <c r="AC78" s="52"/>
      <c r="AD78" s="52"/>
      <c r="AE78" s="52"/>
      <c r="AF78" s="52"/>
      <c r="AG78" s="52"/>
      <c r="AH78" s="52"/>
      <c r="AI78" s="52"/>
      <c r="AJ78" s="52"/>
      <c r="AK78" s="52"/>
      <c r="AL78" s="144" t="s">
        <v>501</v>
      </c>
      <c r="AM78" s="144" t="s">
        <v>501</v>
      </c>
      <c r="AN78" s="144" t="s">
        <v>288</v>
      </c>
      <c r="AO78" s="144">
        <v>0</v>
      </c>
      <c r="AP78" s="144" t="s">
        <v>502</v>
      </c>
      <c r="AQ78" s="144" t="s">
        <v>290</v>
      </c>
      <c r="AR78" s="144">
        <v>149</v>
      </c>
      <c r="AS78" s="144" t="s">
        <v>502</v>
      </c>
    </row>
    <row r="79" spans="1:45">
      <c r="A79" s="165" t="str">
        <f t="shared" si="1"/>
        <v>1/18/2013 - 12/17/2013Fisher</v>
      </c>
      <c r="B79" s="144" t="s">
        <v>505</v>
      </c>
      <c r="C79" s="143" t="s">
        <v>145</v>
      </c>
      <c r="D79" s="149">
        <v>55200</v>
      </c>
      <c r="E79" s="149">
        <v>18450</v>
      </c>
      <c r="F79" s="149">
        <v>21100</v>
      </c>
      <c r="G79" s="149">
        <v>23750</v>
      </c>
      <c r="H79" s="149">
        <v>26350</v>
      </c>
      <c r="I79" s="149">
        <v>28500</v>
      </c>
      <c r="J79" s="149">
        <v>30600</v>
      </c>
      <c r="K79" s="149">
        <v>32700</v>
      </c>
      <c r="L79" s="149">
        <v>34800</v>
      </c>
      <c r="M79" s="149">
        <v>22140</v>
      </c>
      <c r="N79" s="149">
        <v>25320</v>
      </c>
      <c r="O79" s="149">
        <v>28500</v>
      </c>
      <c r="P79" s="149">
        <v>31620</v>
      </c>
      <c r="Q79" s="149">
        <v>34200</v>
      </c>
      <c r="R79" s="149">
        <v>36720</v>
      </c>
      <c r="S79" s="149">
        <v>39240</v>
      </c>
      <c r="T79" s="149">
        <v>41760</v>
      </c>
      <c r="U79" s="149" t="s">
        <v>286</v>
      </c>
      <c r="V79" s="149">
        <v>20100</v>
      </c>
      <c r="W79" s="149">
        <v>22950</v>
      </c>
      <c r="X79" s="149">
        <v>25800</v>
      </c>
      <c r="Y79" s="149">
        <v>28650</v>
      </c>
      <c r="Z79" s="149">
        <v>30950</v>
      </c>
      <c r="AA79" s="149">
        <v>33250</v>
      </c>
      <c r="AB79" s="149">
        <v>35550</v>
      </c>
      <c r="AC79" s="149">
        <v>37850</v>
      </c>
      <c r="AD79" s="149">
        <v>24120</v>
      </c>
      <c r="AE79" s="149">
        <v>27540</v>
      </c>
      <c r="AF79" s="149">
        <v>30960</v>
      </c>
      <c r="AG79" s="149">
        <v>34380</v>
      </c>
      <c r="AH79" s="149">
        <v>37140</v>
      </c>
      <c r="AI79" s="149">
        <v>39900</v>
      </c>
      <c r="AJ79" s="149">
        <v>42660</v>
      </c>
      <c r="AK79" s="149">
        <v>45420</v>
      </c>
      <c r="AL79" s="144" t="s">
        <v>504</v>
      </c>
      <c r="AM79" s="144" t="s">
        <v>504</v>
      </c>
      <c r="AN79" s="144" t="s">
        <v>288</v>
      </c>
      <c r="AO79" s="144">
        <v>0</v>
      </c>
      <c r="AP79" s="144" t="s">
        <v>505</v>
      </c>
      <c r="AQ79" s="144" t="s">
        <v>290</v>
      </c>
      <c r="AR79" s="144">
        <v>151</v>
      </c>
      <c r="AS79" s="144" t="s">
        <v>505</v>
      </c>
    </row>
    <row r="80" spans="1:45">
      <c r="A80" s="165" t="str">
        <f t="shared" si="1"/>
        <v>1/18/2013 - 12/17/2013Floyd</v>
      </c>
      <c r="B80" s="144" t="s">
        <v>508</v>
      </c>
      <c r="C80" s="143" t="s">
        <v>146</v>
      </c>
      <c r="D80" s="149">
        <v>45500</v>
      </c>
      <c r="E80" s="149">
        <v>17700</v>
      </c>
      <c r="F80" s="149">
        <v>20200</v>
      </c>
      <c r="G80" s="149">
        <v>22750</v>
      </c>
      <c r="H80" s="149">
        <v>25250</v>
      </c>
      <c r="I80" s="149">
        <v>27300</v>
      </c>
      <c r="J80" s="149">
        <v>29300</v>
      </c>
      <c r="K80" s="149">
        <v>31350</v>
      </c>
      <c r="L80" s="149">
        <v>33350</v>
      </c>
      <c r="M80" s="149">
        <v>21240</v>
      </c>
      <c r="N80" s="149">
        <v>24240</v>
      </c>
      <c r="O80" s="149">
        <v>27300</v>
      </c>
      <c r="P80" s="149">
        <v>30300</v>
      </c>
      <c r="Q80" s="149">
        <v>32760</v>
      </c>
      <c r="R80" s="149">
        <v>35160</v>
      </c>
      <c r="S80" s="149">
        <v>37620</v>
      </c>
      <c r="T80" s="149">
        <v>40020</v>
      </c>
      <c r="U80" s="149" t="s">
        <v>286</v>
      </c>
      <c r="V80" s="149">
        <v>18300</v>
      </c>
      <c r="W80" s="149">
        <v>20900</v>
      </c>
      <c r="X80" s="149">
        <v>23500</v>
      </c>
      <c r="Y80" s="149">
        <v>26100</v>
      </c>
      <c r="Z80" s="149">
        <v>28200</v>
      </c>
      <c r="AA80" s="149">
        <v>30300</v>
      </c>
      <c r="AB80" s="149">
        <v>32400</v>
      </c>
      <c r="AC80" s="149">
        <v>34500</v>
      </c>
      <c r="AD80" s="149">
        <v>21960</v>
      </c>
      <c r="AE80" s="149">
        <v>25080</v>
      </c>
      <c r="AF80" s="149">
        <v>28200</v>
      </c>
      <c r="AG80" s="149">
        <v>31320</v>
      </c>
      <c r="AH80" s="149">
        <v>33840</v>
      </c>
      <c r="AI80" s="149">
        <v>36360</v>
      </c>
      <c r="AJ80" s="149">
        <v>38880</v>
      </c>
      <c r="AK80" s="149">
        <v>41400</v>
      </c>
      <c r="AL80" s="144" t="s">
        <v>507</v>
      </c>
      <c r="AM80" s="144" t="s">
        <v>507</v>
      </c>
      <c r="AN80" s="144" t="s">
        <v>288</v>
      </c>
      <c r="AO80" s="144">
        <v>0</v>
      </c>
      <c r="AP80" s="144" t="s">
        <v>508</v>
      </c>
      <c r="AQ80" s="144" t="s">
        <v>290</v>
      </c>
      <c r="AR80" s="144">
        <v>153</v>
      </c>
      <c r="AS80" s="144" t="s">
        <v>508</v>
      </c>
    </row>
    <row r="81" spans="1:45">
      <c r="A81" s="165" t="str">
        <f t="shared" si="1"/>
        <v>1/18/2013 - 12/17/2013Foard</v>
      </c>
      <c r="B81" s="144" t="s">
        <v>511</v>
      </c>
      <c r="C81" s="143" t="s">
        <v>147</v>
      </c>
      <c r="D81" s="149">
        <v>42600</v>
      </c>
      <c r="E81" s="149">
        <v>17700</v>
      </c>
      <c r="F81" s="149">
        <v>20200</v>
      </c>
      <c r="G81" s="149">
        <v>22750</v>
      </c>
      <c r="H81" s="149">
        <v>25250</v>
      </c>
      <c r="I81" s="149">
        <v>27300</v>
      </c>
      <c r="J81" s="149">
        <v>29300</v>
      </c>
      <c r="K81" s="149">
        <v>31350</v>
      </c>
      <c r="L81" s="149">
        <v>33350</v>
      </c>
      <c r="M81" s="149">
        <v>21240</v>
      </c>
      <c r="N81" s="149">
        <v>24240</v>
      </c>
      <c r="O81" s="149">
        <v>27300</v>
      </c>
      <c r="P81" s="149">
        <v>30300</v>
      </c>
      <c r="Q81" s="149">
        <v>32760</v>
      </c>
      <c r="R81" s="149">
        <v>35160</v>
      </c>
      <c r="S81" s="149">
        <v>37620</v>
      </c>
      <c r="T81" s="149">
        <v>40020</v>
      </c>
      <c r="U81" s="149" t="s">
        <v>301</v>
      </c>
      <c r="V81" s="52"/>
      <c r="W81" s="52"/>
      <c r="X81" s="52"/>
      <c r="Y81" s="52"/>
      <c r="Z81" s="52"/>
      <c r="AA81" s="52"/>
      <c r="AB81" s="52"/>
      <c r="AC81" s="52"/>
      <c r="AD81" s="52"/>
      <c r="AE81" s="52"/>
      <c r="AF81" s="52"/>
      <c r="AG81" s="52"/>
      <c r="AH81" s="52"/>
      <c r="AI81" s="52"/>
      <c r="AJ81" s="52"/>
      <c r="AK81" s="52"/>
      <c r="AL81" s="144" t="s">
        <v>510</v>
      </c>
      <c r="AM81" s="144" t="s">
        <v>510</v>
      </c>
      <c r="AN81" s="144" t="s">
        <v>288</v>
      </c>
      <c r="AO81" s="144">
        <v>0</v>
      </c>
      <c r="AP81" s="144" t="s">
        <v>511</v>
      </c>
      <c r="AQ81" s="144" t="s">
        <v>290</v>
      </c>
      <c r="AR81" s="144">
        <v>155</v>
      </c>
      <c r="AS81" s="144" t="s">
        <v>511</v>
      </c>
    </row>
    <row r="82" spans="1:45">
      <c r="A82" s="165" t="str">
        <f t="shared" si="1"/>
        <v>1/18/2013 - 12/17/2013Fort Bend</v>
      </c>
      <c r="B82" s="144" t="s">
        <v>513</v>
      </c>
      <c r="C82" s="143" t="s">
        <v>53</v>
      </c>
      <c r="D82" s="149">
        <v>66200</v>
      </c>
      <c r="E82" s="149">
        <v>23200</v>
      </c>
      <c r="F82" s="149">
        <v>26500</v>
      </c>
      <c r="G82" s="149">
        <v>29800</v>
      </c>
      <c r="H82" s="149">
        <v>33100</v>
      </c>
      <c r="I82" s="149">
        <v>35750</v>
      </c>
      <c r="J82" s="149">
        <v>38400</v>
      </c>
      <c r="K82" s="149">
        <v>41050</v>
      </c>
      <c r="L82" s="149">
        <v>43700</v>
      </c>
      <c r="M82" s="149">
        <v>27840</v>
      </c>
      <c r="N82" s="149">
        <v>31800</v>
      </c>
      <c r="O82" s="149">
        <v>35760</v>
      </c>
      <c r="P82" s="149">
        <v>39720</v>
      </c>
      <c r="Q82" s="149">
        <v>42900</v>
      </c>
      <c r="R82" s="149">
        <v>46080</v>
      </c>
      <c r="S82" s="149">
        <v>49260</v>
      </c>
      <c r="T82" s="149">
        <v>52440</v>
      </c>
      <c r="U82" s="149" t="s">
        <v>286</v>
      </c>
      <c r="V82" s="149">
        <v>23450</v>
      </c>
      <c r="W82" s="149">
        <v>26800</v>
      </c>
      <c r="X82" s="149">
        <v>30150</v>
      </c>
      <c r="Y82" s="149">
        <v>33450</v>
      </c>
      <c r="Z82" s="149">
        <v>36150</v>
      </c>
      <c r="AA82" s="149">
        <v>38850</v>
      </c>
      <c r="AB82" s="149">
        <v>41500</v>
      </c>
      <c r="AC82" s="149">
        <v>44200</v>
      </c>
      <c r="AD82" s="149">
        <v>28140</v>
      </c>
      <c r="AE82" s="149">
        <v>32160</v>
      </c>
      <c r="AF82" s="149">
        <v>36180</v>
      </c>
      <c r="AG82" s="149">
        <v>40140</v>
      </c>
      <c r="AH82" s="149">
        <v>43380</v>
      </c>
      <c r="AI82" s="149">
        <v>46620</v>
      </c>
      <c r="AJ82" s="149">
        <v>49800</v>
      </c>
      <c r="AK82" s="149">
        <v>53040</v>
      </c>
      <c r="AL82" s="144" t="s">
        <v>512</v>
      </c>
      <c r="AM82" s="144" t="s">
        <v>512</v>
      </c>
      <c r="AN82" s="144" t="s">
        <v>288</v>
      </c>
      <c r="AO82" s="144">
        <v>1</v>
      </c>
      <c r="AP82" s="144" t="s">
        <v>513</v>
      </c>
      <c r="AQ82" s="144" t="s">
        <v>290</v>
      </c>
      <c r="AR82" s="144">
        <v>157</v>
      </c>
      <c r="AS82" s="144" t="s">
        <v>513</v>
      </c>
    </row>
    <row r="83" spans="1:45">
      <c r="A83" s="165" t="str">
        <f t="shared" si="1"/>
        <v>1/18/2013 - 12/17/2013Franklin</v>
      </c>
      <c r="B83" s="144" t="s">
        <v>516</v>
      </c>
      <c r="C83" s="143" t="s">
        <v>148</v>
      </c>
      <c r="D83" s="149">
        <v>59300</v>
      </c>
      <c r="E83" s="149">
        <v>19150</v>
      </c>
      <c r="F83" s="149">
        <v>21850</v>
      </c>
      <c r="G83" s="149">
        <v>24600</v>
      </c>
      <c r="H83" s="149">
        <v>27300</v>
      </c>
      <c r="I83" s="149">
        <v>29500</v>
      </c>
      <c r="J83" s="149">
        <v>31700</v>
      </c>
      <c r="K83" s="149">
        <v>33900</v>
      </c>
      <c r="L83" s="149">
        <v>36050</v>
      </c>
      <c r="M83" s="149">
        <v>22980</v>
      </c>
      <c r="N83" s="149">
        <v>26220</v>
      </c>
      <c r="O83" s="149">
        <v>29520</v>
      </c>
      <c r="P83" s="149">
        <v>32760</v>
      </c>
      <c r="Q83" s="149">
        <v>35400</v>
      </c>
      <c r="R83" s="149">
        <v>38040</v>
      </c>
      <c r="S83" s="149">
        <v>40680</v>
      </c>
      <c r="T83" s="149">
        <v>43260</v>
      </c>
      <c r="U83" s="149" t="s">
        <v>286</v>
      </c>
      <c r="V83" s="149">
        <v>22150</v>
      </c>
      <c r="W83" s="149">
        <v>25300</v>
      </c>
      <c r="X83" s="149">
        <v>28450</v>
      </c>
      <c r="Y83" s="149">
        <v>31600</v>
      </c>
      <c r="Z83" s="149">
        <v>34150</v>
      </c>
      <c r="AA83" s="149">
        <v>36700</v>
      </c>
      <c r="AB83" s="149">
        <v>39200</v>
      </c>
      <c r="AC83" s="149">
        <v>41750</v>
      </c>
      <c r="AD83" s="149">
        <v>26580</v>
      </c>
      <c r="AE83" s="149">
        <v>30360</v>
      </c>
      <c r="AF83" s="149">
        <v>34140</v>
      </c>
      <c r="AG83" s="149">
        <v>37920</v>
      </c>
      <c r="AH83" s="149">
        <v>40980</v>
      </c>
      <c r="AI83" s="149">
        <v>44040</v>
      </c>
      <c r="AJ83" s="149">
        <v>47040</v>
      </c>
      <c r="AK83" s="149">
        <v>50100</v>
      </c>
      <c r="AL83" s="144" t="s">
        <v>515</v>
      </c>
      <c r="AM83" s="144" t="s">
        <v>515</v>
      </c>
      <c r="AN83" s="144" t="s">
        <v>288</v>
      </c>
      <c r="AO83" s="144">
        <v>0</v>
      </c>
      <c r="AP83" s="144" t="s">
        <v>516</v>
      </c>
      <c r="AQ83" s="144" t="s">
        <v>290</v>
      </c>
      <c r="AR83" s="144">
        <v>159</v>
      </c>
      <c r="AS83" s="144" t="s">
        <v>516</v>
      </c>
    </row>
    <row r="84" spans="1:45">
      <c r="A84" s="165" t="str">
        <f t="shared" si="1"/>
        <v>1/18/2013 - 12/17/2013Freestone</v>
      </c>
      <c r="B84" s="144" t="s">
        <v>519</v>
      </c>
      <c r="C84" s="143" t="s">
        <v>149</v>
      </c>
      <c r="D84" s="149">
        <v>60300</v>
      </c>
      <c r="E84" s="149">
        <v>20450</v>
      </c>
      <c r="F84" s="149">
        <v>23400</v>
      </c>
      <c r="G84" s="149">
        <v>26300</v>
      </c>
      <c r="H84" s="149">
        <v>29200</v>
      </c>
      <c r="I84" s="149">
        <v>31550</v>
      </c>
      <c r="J84" s="149">
        <v>33900</v>
      </c>
      <c r="K84" s="149">
        <v>36250</v>
      </c>
      <c r="L84" s="149">
        <v>38550</v>
      </c>
      <c r="M84" s="149">
        <v>24540</v>
      </c>
      <c r="N84" s="149">
        <v>28080</v>
      </c>
      <c r="O84" s="149">
        <v>31560</v>
      </c>
      <c r="P84" s="149">
        <v>35040</v>
      </c>
      <c r="Q84" s="149">
        <v>37860</v>
      </c>
      <c r="R84" s="149">
        <v>40680</v>
      </c>
      <c r="S84" s="149">
        <v>43500</v>
      </c>
      <c r="T84" s="149">
        <v>46260</v>
      </c>
      <c r="U84" s="149" t="s">
        <v>286</v>
      </c>
      <c r="V84" s="149">
        <v>21150</v>
      </c>
      <c r="W84" s="149">
        <v>24150</v>
      </c>
      <c r="X84" s="149">
        <v>27150</v>
      </c>
      <c r="Y84" s="149">
        <v>30150</v>
      </c>
      <c r="Z84" s="149">
        <v>32600</v>
      </c>
      <c r="AA84" s="149">
        <v>35000</v>
      </c>
      <c r="AB84" s="149">
        <v>37400</v>
      </c>
      <c r="AC84" s="149">
        <v>39800</v>
      </c>
      <c r="AD84" s="149">
        <v>25380</v>
      </c>
      <c r="AE84" s="149">
        <v>28980</v>
      </c>
      <c r="AF84" s="149">
        <v>32580</v>
      </c>
      <c r="AG84" s="149">
        <v>36180</v>
      </c>
      <c r="AH84" s="149">
        <v>39120</v>
      </c>
      <c r="AI84" s="149">
        <v>42000</v>
      </c>
      <c r="AJ84" s="149">
        <v>44880</v>
      </c>
      <c r="AK84" s="149">
        <v>47760</v>
      </c>
      <c r="AL84" s="144" t="s">
        <v>518</v>
      </c>
      <c r="AM84" s="144" t="s">
        <v>518</v>
      </c>
      <c r="AN84" s="144" t="s">
        <v>288</v>
      </c>
      <c r="AO84" s="144">
        <v>0</v>
      </c>
      <c r="AP84" s="144" t="s">
        <v>519</v>
      </c>
      <c r="AQ84" s="144" t="s">
        <v>290</v>
      </c>
      <c r="AR84" s="144">
        <v>161</v>
      </c>
      <c r="AS84" s="144" t="s">
        <v>519</v>
      </c>
    </row>
    <row r="85" spans="1:45">
      <c r="A85" s="165" t="str">
        <f t="shared" si="1"/>
        <v>1/18/2013 - 12/17/2013Frio</v>
      </c>
      <c r="B85" s="144" t="s">
        <v>522</v>
      </c>
      <c r="C85" s="143" t="s">
        <v>150</v>
      </c>
      <c r="D85" s="149">
        <v>44800</v>
      </c>
      <c r="E85" s="149">
        <v>17700</v>
      </c>
      <c r="F85" s="149">
        <v>20200</v>
      </c>
      <c r="G85" s="149">
        <v>22750</v>
      </c>
      <c r="H85" s="149">
        <v>25250</v>
      </c>
      <c r="I85" s="149">
        <v>27300</v>
      </c>
      <c r="J85" s="149">
        <v>29300</v>
      </c>
      <c r="K85" s="149">
        <v>31350</v>
      </c>
      <c r="L85" s="149">
        <v>33350</v>
      </c>
      <c r="M85" s="149">
        <v>21240</v>
      </c>
      <c r="N85" s="149">
        <v>24240</v>
      </c>
      <c r="O85" s="149">
        <v>27300</v>
      </c>
      <c r="P85" s="149">
        <v>30300</v>
      </c>
      <c r="Q85" s="149">
        <v>32760</v>
      </c>
      <c r="R85" s="149">
        <v>35160</v>
      </c>
      <c r="S85" s="149">
        <v>37620</v>
      </c>
      <c r="T85" s="149">
        <v>40020</v>
      </c>
      <c r="U85" s="149" t="s">
        <v>286</v>
      </c>
      <c r="V85" s="149">
        <v>21300</v>
      </c>
      <c r="W85" s="149">
        <v>24350</v>
      </c>
      <c r="X85" s="149">
        <v>27400</v>
      </c>
      <c r="Y85" s="149">
        <v>30400</v>
      </c>
      <c r="Z85" s="149">
        <v>32850</v>
      </c>
      <c r="AA85" s="149">
        <v>35300</v>
      </c>
      <c r="AB85" s="149">
        <v>37700</v>
      </c>
      <c r="AC85" s="149">
        <v>40150</v>
      </c>
      <c r="AD85" s="149">
        <v>25560</v>
      </c>
      <c r="AE85" s="149">
        <v>29220</v>
      </c>
      <c r="AF85" s="149">
        <v>32880</v>
      </c>
      <c r="AG85" s="149">
        <v>36480</v>
      </c>
      <c r="AH85" s="149">
        <v>39420</v>
      </c>
      <c r="AI85" s="149">
        <v>42360</v>
      </c>
      <c r="AJ85" s="149">
        <v>45240</v>
      </c>
      <c r="AK85" s="149">
        <v>48180</v>
      </c>
      <c r="AL85" s="144" t="s">
        <v>521</v>
      </c>
      <c r="AM85" s="144" t="s">
        <v>521</v>
      </c>
      <c r="AN85" s="144" t="s">
        <v>288</v>
      </c>
      <c r="AO85" s="144">
        <v>0</v>
      </c>
      <c r="AP85" s="144" t="s">
        <v>522</v>
      </c>
      <c r="AQ85" s="144" t="s">
        <v>290</v>
      </c>
      <c r="AR85" s="144">
        <v>163</v>
      </c>
      <c r="AS85" s="144" t="s">
        <v>522</v>
      </c>
    </row>
    <row r="86" spans="1:45">
      <c r="A86" s="165" t="str">
        <f t="shared" si="1"/>
        <v>1/18/2013 - 12/17/2013Gaines</v>
      </c>
      <c r="B86" s="144" t="s">
        <v>525</v>
      </c>
      <c r="C86" s="143" t="s">
        <v>151</v>
      </c>
      <c r="D86" s="149">
        <v>57000</v>
      </c>
      <c r="E86" s="149">
        <v>18800</v>
      </c>
      <c r="F86" s="149">
        <v>21500</v>
      </c>
      <c r="G86" s="149">
        <v>24200</v>
      </c>
      <c r="H86" s="149">
        <v>26850</v>
      </c>
      <c r="I86" s="149">
        <v>29000</v>
      </c>
      <c r="J86" s="149">
        <v>31150</v>
      </c>
      <c r="K86" s="149">
        <v>33300</v>
      </c>
      <c r="L86" s="149">
        <v>35450</v>
      </c>
      <c r="M86" s="149">
        <v>22560</v>
      </c>
      <c r="N86" s="149">
        <v>25800</v>
      </c>
      <c r="O86" s="149">
        <v>29040</v>
      </c>
      <c r="P86" s="149">
        <v>32220</v>
      </c>
      <c r="Q86" s="149">
        <v>34800</v>
      </c>
      <c r="R86" s="149">
        <v>37380</v>
      </c>
      <c r="S86" s="149">
        <v>39960</v>
      </c>
      <c r="T86" s="149">
        <v>42540</v>
      </c>
      <c r="U86" s="149" t="s">
        <v>286</v>
      </c>
      <c r="V86" s="149">
        <v>21200</v>
      </c>
      <c r="W86" s="149">
        <v>24200</v>
      </c>
      <c r="X86" s="149">
        <v>27250</v>
      </c>
      <c r="Y86" s="149">
        <v>30250</v>
      </c>
      <c r="Z86" s="149">
        <v>32700</v>
      </c>
      <c r="AA86" s="149">
        <v>35100</v>
      </c>
      <c r="AB86" s="149">
        <v>37550</v>
      </c>
      <c r="AC86" s="149">
        <v>39950</v>
      </c>
      <c r="AD86" s="149">
        <v>25440</v>
      </c>
      <c r="AE86" s="149">
        <v>29040</v>
      </c>
      <c r="AF86" s="149">
        <v>32700</v>
      </c>
      <c r="AG86" s="149">
        <v>36300</v>
      </c>
      <c r="AH86" s="149">
        <v>39240</v>
      </c>
      <c r="AI86" s="149">
        <v>42120</v>
      </c>
      <c r="AJ86" s="149">
        <v>45060</v>
      </c>
      <c r="AK86" s="149">
        <v>47940</v>
      </c>
      <c r="AL86" s="144" t="s">
        <v>524</v>
      </c>
      <c r="AM86" s="144" t="s">
        <v>524</v>
      </c>
      <c r="AN86" s="144" t="s">
        <v>288</v>
      </c>
      <c r="AO86" s="144">
        <v>0</v>
      </c>
      <c r="AP86" s="144" t="s">
        <v>525</v>
      </c>
      <c r="AQ86" s="144" t="s">
        <v>290</v>
      </c>
      <c r="AR86" s="144">
        <v>165</v>
      </c>
      <c r="AS86" s="144" t="s">
        <v>525</v>
      </c>
    </row>
    <row r="87" spans="1:45">
      <c r="A87" s="165" t="str">
        <f t="shared" si="1"/>
        <v>1/18/2013 - 12/17/2013Galveston</v>
      </c>
      <c r="B87" s="144" t="s">
        <v>527</v>
      </c>
      <c r="C87" s="143" t="s">
        <v>54</v>
      </c>
      <c r="D87" s="149">
        <v>66200</v>
      </c>
      <c r="E87" s="149">
        <v>23200</v>
      </c>
      <c r="F87" s="149">
        <v>26500</v>
      </c>
      <c r="G87" s="149">
        <v>29800</v>
      </c>
      <c r="H87" s="149">
        <v>33100</v>
      </c>
      <c r="I87" s="149">
        <v>35750</v>
      </c>
      <c r="J87" s="149">
        <v>38400</v>
      </c>
      <c r="K87" s="149">
        <v>41050</v>
      </c>
      <c r="L87" s="149">
        <v>43700</v>
      </c>
      <c r="M87" s="149">
        <v>27840</v>
      </c>
      <c r="N87" s="149">
        <v>31800</v>
      </c>
      <c r="O87" s="149">
        <v>35760</v>
      </c>
      <c r="P87" s="149">
        <v>39720</v>
      </c>
      <c r="Q87" s="149">
        <v>42900</v>
      </c>
      <c r="R87" s="149">
        <v>46080</v>
      </c>
      <c r="S87" s="149">
        <v>49260</v>
      </c>
      <c r="T87" s="149">
        <v>52440</v>
      </c>
      <c r="U87" s="149" t="s">
        <v>286</v>
      </c>
      <c r="V87" s="149">
        <v>23450</v>
      </c>
      <c r="W87" s="149">
        <v>26800</v>
      </c>
      <c r="X87" s="149">
        <v>30150</v>
      </c>
      <c r="Y87" s="149">
        <v>33450</v>
      </c>
      <c r="Z87" s="149">
        <v>36150</v>
      </c>
      <c r="AA87" s="149">
        <v>38850</v>
      </c>
      <c r="AB87" s="149">
        <v>41500</v>
      </c>
      <c r="AC87" s="149">
        <v>44200</v>
      </c>
      <c r="AD87" s="149">
        <v>28140</v>
      </c>
      <c r="AE87" s="149">
        <v>32160</v>
      </c>
      <c r="AF87" s="149">
        <v>36180</v>
      </c>
      <c r="AG87" s="149">
        <v>40140</v>
      </c>
      <c r="AH87" s="149">
        <v>43380</v>
      </c>
      <c r="AI87" s="149">
        <v>46620</v>
      </c>
      <c r="AJ87" s="149">
        <v>49800</v>
      </c>
      <c r="AK87" s="149">
        <v>53040</v>
      </c>
      <c r="AL87" s="144" t="s">
        <v>526</v>
      </c>
      <c r="AM87" s="144" t="s">
        <v>526</v>
      </c>
      <c r="AN87" s="144" t="s">
        <v>288</v>
      </c>
      <c r="AO87" s="144">
        <v>1</v>
      </c>
      <c r="AP87" s="144" t="s">
        <v>527</v>
      </c>
      <c r="AQ87" s="144" t="s">
        <v>290</v>
      </c>
      <c r="AR87" s="144">
        <v>167</v>
      </c>
      <c r="AS87" s="144" t="s">
        <v>527</v>
      </c>
    </row>
    <row r="88" spans="1:45">
      <c r="A88" s="165" t="str">
        <f t="shared" si="1"/>
        <v>1/18/2013 - 12/17/2013Garza</v>
      </c>
      <c r="B88" s="144" t="s">
        <v>530</v>
      </c>
      <c r="C88" s="143" t="s">
        <v>152</v>
      </c>
      <c r="D88" s="149">
        <v>54900</v>
      </c>
      <c r="E88" s="149">
        <v>18150</v>
      </c>
      <c r="F88" s="149">
        <v>20750</v>
      </c>
      <c r="G88" s="149">
        <v>23350</v>
      </c>
      <c r="H88" s="149">
        <v>25900</v>
      </c>
      <c r="I88" s="149">
        <v>28000</v>
      </c>
      <c r="J88" s="149">
        <v>30050</v>
      </c>
      <c r="K88" s="149">
        <v>32150</v>
      </c>
      <c r="L88" s="149">
        <v>34200</v>
      </c>
      <c r="M88" s="149">
        <v>21780</v>
      </c>
      <c r="N88" s="149">
        <v>24900</v>
      </c>
      <c r="O88" s="149">
        <v>28020</v>
      </c>
      <c r="P88" s="149">
        <v>31080</v>
      </c>
      <c r="Q88" s="149">
        <v>33600</v>
      </c>
      <c r="R88" s="149">
        <v>36060</v>
      </c>
      <c r="S88" s="149">
        <v>38580</v>
      </c>
      <c r="T88" s="149">
        <v>41040</v>
      </c>
      <c r="U88" s="149" t="s">
        <v>286</v>
      </c>
      <c r="V88" s="149">
        <v>22200</v>
      </c>
      <c r="W88" s="149">
        <v>25350</v>
      </c>
      <c r="X88" s="149">
        <v>28500</v>
      </c>
      <c r="Y88" s="149">
        <v>31650</v>
      </c>
      <c r="Z88" s="149">
        <v>34200</v>
      </c>
      <c r="AA88" s="149">
        <v>36750</v>
      </c>
      <c r="AB88" s="149">
        <v>39250</v>
      </c>
      <c r="AC88" s="149">
        <v>41800</v>
      </c>
      <c r="AD88" s="149">
        <v>26640</v>
      </c>
      <c r="AE88" s="149">
        <v>30420</v>
      </c>
      <c r="AF88" s="149">
        <v>34200</v>
      </c>
      <c r="AG88" s="149">
        <v>37980</v>
      </c>
      <c r="AH88" s="149">
        <v>41040</v>
      </c>
      <c r="AI88" s="149">
        <v>44100</v>
      </c>
      <c r="AJ88" s="149">
        <v>47100</v>
      </c>
      <c r="AK88" s="149">
        <v>50160</v>
      </c>
      <c r="AL88" s="144" t="s">
        <v>529</v>
      </c>
      <c r="AM88" s="144" t="s">
        <v>529</v>
      </c>
      <c r="AN88" s="144" t="s">
        <v>288</v>
      </c>
      <c r="AO88" s="144">
        <v>0</v>
      </c>
      <c r="AP88" s="144" t="s">
        <v>530</v>
      </c>
      <c r="AQ88" s="144" t="s">
        <v>290</v>
      </c>
      <c r="AR88" s="144">
        <v>169</v>
      </c>
      <c r="AS88" s="144" t="s">
        <v>530</v>
      </c>
    </row>
    <row r="89" spans="1:45">
      <c r="A89" s="165" t="str">
        <f t="shared" si="1"/>
        <v>1/18/2013 - 12/17/2013Gillespie</v>
      </c>
      <c r="B89" s="144" t="s">
        <v>533</v>
      </c>
      <c r="C89" s="143" t="s">
        <v>153</v>
      </c>
      <c r="D89" s="149">
        <v>66700</v>
      </c>
      <c r="E89" s="149">
        <v>23350</v>
      </c>
      <c r="F89" s="149">
        <v>26700</v>
      </c>
      <c r="G89" s="149">
        <v>30050</v>
      </c>
      <c r="H89" s="149">
        <v>33350</v>
      </c>
      <c r="I89" s="149">
        <v>36050</v>
      </c>
      <c r="J89" s="149">
        <v>38700</v>
      </c>
      <c r="K89" s="149">
        <v>41400</v>
      </c>
      <c r="L89" s="149">
        <v>44050</v>
      </c>
      <c r="M89" s="149">
        <v>28020</v>
      </c>
      <c r="N89" s="149">
        <v>32040</v>
      </c>
      <c r="O89" s="149">
        <v>36060</v>
      </c>
      <c r="P89" s="149">
        <v>40020</v>
      </c>
      <c r="Q89" s="149">
        <v>43260</v>
      </c>
      <c r="R89" s="149">
        <v>46440</v>
      </c>
      <c r="S89" s="149">
        <v>49680</v>
      </c>
      <c r="T89" s="149">
        <v>52860</v>
      </c>
      <c r="U89" s="149" t="s">
        <v>301</v>
      </c>
      <c r="V89" s="52"/>
      <c r="W89" s="52"/>
      <c r="X89" s="52"/>
      <c r="Y89" s="52"/>
      <c r="Z89" s="52"/>
      <c r="AA89" s="52"/>
      <c r="AB89" s="52"/>
      <c r="AC89" s="52"/>
      <c r="AD89" s="52"/>
      <c r="AE89" s="52"/>
      <c r="AF89" s="52"/>
      <c r="AG89" s="52"/>
      <c r="AH89" s="52"/>
      <c r="AI89" s="52"/>
      <c r="AJ89" s="52"/>
      <c r="AK89" s="52"/>
      <c r="AL89" s="144" t="s">
        <v>532</v>
      </c>
      <c r="AM89" s="144" t="s">
        <v>532</v>
      </c>
      <c r="AN89" s="144" t="s">
        <v>288</v>
      </c>
      <c r="AO89" s="144">
        <v>0</v>
      </c>
      <c r="AP89" s="144" t="s">
        <v>533</v>
      </c>
      <c r="AQ89" s="144" t="s">
        <v>290</v>
      </c>
      <c r="AR89" s="144">
        <v>171</v>
      </c>
      <c r="AS89" s="144" t="s">
        <v>533</v>
      </c>
    </row>
    <row r="90" spans="1:45">
      <c r="A90" s="165" t="str">
        <f t="shared" si="1"/>
        <v>1/18/2013 - 12/17/2013Glasscock</v>
      </c>
      <c r="B90" s="144" t="s">
        <v>536</v>
      </c>
      <c r="C90" s="143" t="s">
        <v>154</v>
      </c>
      <c r="D90" s="149">
        <v>72500</v>
      </c>
      <c r="E90" s="149">
        <v>21950</v>
      </c>
      <c r="F90" s="149">
        <v>25100</v>
      </c>
      <c r="G90" s="149">
        <v>28250</v>
      </c>
      <c r="H90" s="149">
        <v>31350</v>
      </c>
      <c r="I90" s="149">
        <v>33900</v>
      </c>
      <c r="J90" s="149">
        <v>36400</v>
      </c>
      <c r="K90" s="149">
        <v>38900</v>
      </c>
      <c r="L90" s="149">
        <v>41400</v>
      </c>
      <c r="M90" s="149">
        <v>26340</v>
      </c>
      <c r="N90" s="149">
        <v>30120</v>
      </c>
      <c r="O90" s="149">
        <v>33900</v>
      </c>
      <c r="P90" s="149">
        <v>37620</v>
      </c>
      <c r="Q90" s="149">
        <v>40680</v>
      </c>
      <c r="R90" s="149">
        <v>43680</v>
      </c>
      <c r="S90" s="149">
        <v>46680</v>
      </c>
      <c r="T90" s="149">
        <v>49680</v>
      </c>
      <c r="U90" s="149" t="s">
        <v>286</v>
      </c>
      <c r="V90" s="149">
        <v>25400</v>
      </c>
      <c r="W90" s="149">
        <v>29000</v>
      </c>
      <c r="X90" s="149">
        <v>32650</v>
      </c>
      <c r="Y90" s="149">
        <v>36250</v>
      </c>
      <c r="Z90" s="149">
        <v>39150</v>
      </c>
      <c r="AA90" s="149">
        <v>42050</v>
      </c>
      <c r="AB90" s="149">
        <v>44950</v>
      </c>
      <c r="AC90" s="149">
        <v>47850</v>
      </c>
      <c r="AD90" s="149">
        <v>30480</v>
      </c>
      <c r="AE90" s="149">
        <v>34800</v>
      </c>
      <c r="AF90" s="149">
        <v>39180</v>
      </c>
      <c r="AG90" s="149">
        <v>43500</v>
      </c>
      <c r="AH90" s="149">
        <v>46980</v>
      </c>
      <c r="AI90" s="149">
        <v>50460</v>
      </c>
      <c r="AJ90" s="149">
        <v>53940</v>
      </c>
      <c r="AK90" s="149">
        <v>57420</v>
      </c>
      <c r="AL90" s="144" t="s">
        <v>535</v>
      </c>
      <c r="AM90" s="144" t="s">
        <v>535</v>
      </c>
      <c r="AN90" s="144" t="s">
        <v>288</v>
      </c>
      <c r="AO90" s="144">
        <v>0</v>
      </c>
      <c r="AP90" s="144" t="s">
        <v>536</v>
      </c>
      <c r="AQ90" s="144" t="s">
        <v>290</v>
      </c>
      <c r="AR90" s="144">
        <v>173</v>
      </c>
      <c r="AS90" s="144" t="s">
        <v>536</v>
      </c>
    </row>
    <row r="91" spans="1:45">
      <c r="A91" s="165" t="str">
        <f t="shared" si="1"/>
        <v>1/18/2013 - 12/17/2013Goliad</v>
      </c>
      <c r="B91" s="144" t="s">
        <v>539</v>
      </c>
      <c r="C91" s="143" t="s">
        <v>88</v>
      </c>
      <c r="D91" s="149">
        <v>56400</v>
      </c>
      <c r="E91" s="149">
        <v>19750</v>
      </c>
      <c r="F91" s="149">
        <v>22600</v>
      </c>
      <c r="G91" s="149">
        <v>25400</v>
      </c>
      <c r="H91" s="149">
        <v>28200</v>
      </c>
      <c r="I91" s="149">
        <v>30500</v>
      </c>
      <c r="J91" s="149">
        <v>32750</v>
      </c>
      <c r="K91" s="149">
        <v>35000</v>
      </c>
      <c r="L91" s="149">
        <v>37250</v>
      </c>
      <c r="M91" s="149">
        <v>23700</v>
      </c>
      <c r="N91" s="149">
        <v>27120</v>
      </c>
      <c r="O91" s="149">
        <v>30480</v>
      </c>
      <c r="P91" s="149">
        <v>33840</v>
      </c>
      <c r="Q91" s="149">
        <v>36600</v>
      </c>
      <c r="R91" s="149">
        <v>39300</v>
      </c>
      <c r="S91" s="149">
        <v>42000</v>
      </c>
      <c r="T91" s="149">
        <v>44700</v>
      </c>
      <c r="U91" s="149" t="s">
        <v>286</v>
      </c>
      <c r="V91" s="149">
        <v>20750</v>
      </c>
      <c r="W91" s="149">
        <v>23700</v>
      </c>
      <c r="X91" s="149">
        <v>26650</v>
      </c>
      <c r="Y91" s="149">
        <v>29600</v>
      </c>
      <c r="Z91" s="149">
        <v>32000</v>
      </c>
      <c r="AA91" s="149">
        <v>34350</v>
      </c>
      <c r="AB91" s="149">
        <v>36750</v>
      </c>
      <c r="AC91" s="149">
        <v>39100</v>
      </c>
      <c r="AD91" s="149">
        <v>24900</v>
      </c>
      <c r="AE91" s="149">
        <v>28440</v>
      </c>
      <c r="AF91" s="149">
        <v>31980</v>
      </c>
      <c r="AG91" s="149">
        <v>35520</v>
      </c>
      <c r="AH91" s="149">
        <v>38400</v>
      </c>
      <c r="AI91" s="149">
        <v>41220</v>
      </c>
      <c r="AJ91" s="149">
        <v>44100</v>
      </c>
      <c r="AK91" s="149">
        <v>46920</v>
      </c>
      <c r="AL91" s="144" t="s">
        <v>538</v>
      </c>
      <c r="AM91" s="144" t="s">
        <v>538</v>
      </c>
      <c r="AN91" s="144" t="s">
        <v>288</v>
      </c>
      <c r="AO91" s="144">
        <v>1</v>
      </c>
      <c r="AP91" s="144" t="s">
        <v>539</v>
      </c>
      <c r="AQ91" s="144" t="s">
        <v>290</v>
      </c>
      <c r="AR91" s="144">
        <v>175</v>
      </c>
      <c r="AS91" s="144" t="s">
        <v>539</v>
      </c>
    </row>
    <row r="92" spans="1:45">
      <c r="A92" s="165" t="str">
        <f t="shared" si="1"/>
        <v>1/18/2013 - 12/17/2013Gonzales</v>
      </c>
      <c r="B92" s="144" t="s">
        <v>542</v>
      </c>
      <c r="C92" s="143" t="s">
        <v>155</v>
      </c>
      <c r="D92" s="149">
        <v>48200</v>
      </c>
      <c r="E92" s="149">
        <v>17700</v>
      </c>
      <c r="F92" s="149">
        <v>20200</v>
      </c>
      <c r="G92" s="149">
        <v>22750</v>
      </c>
      <c r="H92" s="149">
        <v>25250</v>
      </c>
      <c r="I92" s="149">
        <v>27300</v>
      </c>
      <c r="J92" s="149">
        <v>29300</v>
      </c>
      <c r="K92" s="149">
        <v>31350</v>
      </c>
      <c r="L92" s="149">
        <v>33350</v>
      </c>
      <c r="M92" s="149">
        <v>21240</v>
      </c>
      <c r="N92" s="149">
        <v>24240</v>
      </c>
      <c r="O92" s="149">
        <v>27300</v>
      </c>
      <c r="P92" s="149">
        <v>30300</v>
      </c>
      <c r="Q92" s="149">
        <v>32760</v>
      </c>
      <c r="R92" s="149">
        <v>35160</v>
      </c>
      <c r="S92" s="149">
        <v>37620</v>
      </c>
      <c r="T92" s="149">
        <v>40020</v>
      </c>
      <c r="U92" s="149" t="s">
        <v>301</v>
      </c>
      <c r="V92" s="52"/>
      <c r="W92" s="52"/>
      <c r="X92" s="52"/>
      <c r="Y92" s="52"/>
      <c r="Z92" s="52"/>
      <c r="AA92" s="52"/>
      <c r="AB92" s="52"/>
      <c r="AC92" s="52"/>
      <c r="AD92" s="52"/>
      <c r="AE92" s="52"/>
      <c r="AF92" s="52"/>
      <c r="AG92" s="52"/>
      <c r="AH92" s="52"/>
      <c r="AI92" s="52"/>
      <c r="AJ92" s="52"/>
      <c r="AK92" s="52"/>
      <c r="AL92" s="144" t="s">
        <v>541</v>
      </c>
      <c r="AM92" s="144" t="s">
        <v>541</v>
      </c>
      <c r="AN92" s="144" t="s">
        <v>288</v>
      </c>
      <c r="AO92" s="144">
        <v>0</v>
      </c>
      <c r="AP92" s="144" t="s">
        <v>542</v>
      </c>
      <c r="AQ92" s="144" t="s">
        <v>290</v>
      </c>
      <c r="AR92" s="144">
        <v>177</v>
      </c>
      <c r="AS92" s="144" t="s">
        <v>542</v>
      </c>
    </row>
    <row r="93" spans="1:45">
      <c r="A93" s="165" t="str">
        <f t="shared" si="1"/>
        <v>1/18/2013 - 12/17/2013Gray</v>
      </c>
      <c r="B93" s="144" t="s">
        <v>545</v>
      </c>
      <c r="C93" s="143" t="s">
        <v>156</v>
      </c>
      <c r="D93" s="149">
        <v>52600</v>
      </c>
      <c r="E93" s="149">
        <v>18450</v>
      </c>
      <c r="F93" s="149">
        <v>21050</v>
      </c>
      <c r="G93" s="149">
        <v>23700</v>
      </c>
      <c r="H93" s="149">
        <v>26300</v>
      </c>
      <c r="I93" s="149">
        <v>28450</v>
      </c>
      <c r="J93" s="149">
        <v>30550</v>
      </c>
      <c r="K93" s="149">
        <v>32650</v>
      </c>
      <c r="L93" s="149">
        <v>34750</v>
      </c>
      <c r="M93" s="149">
        <v>22140</v>
      </c>
      <c r="N93" s="149">
        <v>25260</v>
      </c>
      <c r="O93" s="149">
        <v>28440</v>
      </c>
      <c r="P93" s="149">
        <v>31560</v>
      </c>
      <c r="Q93" s="149">
        <v>34140</v>
      </c>
      <c r="R93" s="149">
        <v>36660</v>
      </c>
      <c r="S93" s="149">
        <v>39180</v>
      </c>
      <c r="T93" s="149">
        <v>41700</v>
      </c>
      <c r="U93" s="149" t="s">
        <v>301</v>
      </c>
      <c r="V93" s="52"/>
      <c r="W93" s="52"/>
      <c r="X93" s="52"/>
      <c r="Y93" s="52"/>
      <c r="Z93" s="52"/>
      <c r="AA93" s="52"/>
      <c r="AB93" s="52"/>
      <c r="AC93" s="52"/>
      <c r="AD93" s="52"/>
      <c r="AE93" s="52"/>
      <c r="AF93" s="52"/>
      <c r="AG93" s="52"/>
      <c r="AH93" s="52"/>
      <c r="AI93" s="52"/>
      <c r="AJ93" s="52"/>
      <c r="AK93" s="52"/>
      <c r="AL93" s="144" t="s">
        <v>544</v>
      </c>
      <c r="AM93" s="144" t="s">
        <v>544</v>
      </c>
      <c r="AN93" s="144" t="s">
        <v>288</v>
      </c>
      <c r="AO93" s="144">
        <v>0</v>
      </c>
      <c r="AP93" s="144" t="s">
        <v>545</v>
      </c>
      <c r="AQ93" s="144" t="s">
        <v>290</v>
      </c>
      <c r="AR93" s="144">
        <v>179</v>
      </c>
      <c r="AS93" s="144" t="s">
        <v>545</v>
      </c>
    </row>
    <row r="94" spans="1:45">
      <c r="A94" s="165" t="str">
        <f t="shared" si="1"/>
        <v>1/18/2013 - 12/17/2013Grayson</v>
      </c>
      <c r="B94" s="144" t="s">
        <v>548</v>
      </c>
      <c r="C94" s="143" t="s">
        <v>83</v>
      </c>
      <c r="D94" s="149">
        <v>61700</v>
      </c>
      <c r="E94" s="149">
        <v>21600</v>
      </c>
      <c r="F94" s="149">
        <v>24700</v>
      </c>
      <c r="G94" s="149">
        <v>27800</v>
      </c>
      <c r="H94" s="149">
        <v>30850</v>
      </c>
      <c r="I94" s="149">
        <v>33350</v>
      </c>
      <c r="J94" s="149">
        <v>35800</v>
      </c>
      <c r="K94" s="149">
        <v>38300</v>
      </c>
      <c r="L94" s="149">
        <v>40750</v>
      </c>
      <c r="M94" s="149">
        <v>25920</v>
      </c>
      <c r="N94" s="149">
        <v>29640</v>
      </c>
      <c r="O94" s="149">
        <v>33360</v>
      </c>
      <c r="P94" s="149">
        <v>37020</v>
      </c>
      <c r="Q94" s="149">
        <v>40020</v>
      </c>
      <c r="R94" s="149">
        <v>42960</v>
      </c>
      <c r="S94" s="149">
        <v>45960</v>
      </c>
      <c r="T94" s="149">
        <v>48900</v>
      </c>
      <c r="U94" s="149" t="s">
        <v>301</v>
      </c>
      <c r="V94" s="52"/>
      <c r="W94" s="52"/>
      <c r="X94" s="52"/>
      <c r="Y94" s="52"/>
      <c r="Z94" s="52"/>
      <c r="AA94" s="52"/>
      <c r="AB94" s="52"/>
      <c r="AC94" s="52"/>
      <c r="AD94" s="52"/>
      <c r="AE94" s="52"/>
      <c r="AF94" s="52"/>
      <c r="AG94" s="52"/>
      <c r="AH94" s="52"/>
      <c r="AI94" s="52"/>
      <c r="AJ94" s="52"/>
      <c r="AK94" s="52"/>
      <c r="AL94" s="144" t="s">
        <v>547</v>
      </c>
      <c r="AM94" s="144" t="s">
        <v>547</v>
      </c>
      <c r="AN94" s="144" t="s">
        <v>288</v>
      </c>
      <c r="AO94" s="144">
        <v>1</v>
      </c>
      <c r="AP94" s="144" t="s">
        <v>548</v>
      </c>
      <c r="AQ94" s="144" t="s">
        <v>290</v>
      </c>
      <c r="AR94" s="144">
        <v>181</v>
      </c>
      <c r="AS94" s="144" t="s">
        <v>548</v>
      </c>
    </row>
    <row r="95" spans="1:45">
      <c r="A95" s="165" t="str">
        <f t="shared" si="1"/>
        <v>1/18/2013 - 12/17/2013Gregg</v>
      </c>
      <c r="B95" s="144" t="s">
        <v>551</v>
      </c>
      <c r="C95" s="143" t="s">
        <v>66</v>
      </c>
      <c r="D95" s="149">
        <v>54200</v>
      </c>
      <c r="E95" s="149">
        <v>19000</v>
      </c>
      <c r="F95" s="149">
        <v>21700</v>
      </c>
      <c r="G95" s="149">
        <v>24400</v>
      </c>
      <c r="H95" s="149">
        <v>27100</v>
      </c>
      <c r="I95" s="149">
        <v>29300</v>
      </c>
      <c r="J95" s="149">
        <v>31450</v>
      </c>
      <c r="K95" s="149">
        <v>33650</v>
      </c>
      <c r="L95" s="149">
        <v>35800</v>
      </c>
      <c r="M95" s="149">
        <v>22800</v>
      </c>
      <c r="N95" s="149">
        <v>26040</v>
      </c>
      <c r="O95" s="149">
        <v>29280</v>
      </c>
      <c r="P95" s="149">
        <v>32520</v>
      </c>
      <c r="Q95" s="149">
        <v>35160</v>
      </c>
      <c r="R95" s="149">
        <v>37740</v>
      </c>
      <c r="S95" s="149">
        <v>40380</v>
      </c>
      <c r="T95" s="149">
        <v>42960</v>
      </c>
      <c r="U95" s="149" t="s">
        <v>286</v>
      </c>
      <c r="V95" s="149">
        <v>19750</v>
      </c>
      <c r="W95" s="149">
        <v>22600</v>
      </c>
      <c r="X95" s="149">
        <v>25400</v>
      </c>
      <c r="Y95" s="149">
        <v>28200</v>
      </c>
      <c r="Z95" s="149">
        <v>30500</v>
      </c>
      <c r="AA95" s="149">
        <v>32750</v>
      </c>
      <c r="AB95" s="149">
        <v>35000</v>
      </c>
      <c r="AC95" s="149">
        <v>37250</v>
      </c>
      <c r="AD95" s="149">
        <v>23700</v>
      </c>
      <c r="AE95" s="149">
        <v>27120</v>
      </c>
      <c r="AF95" s="149">
        <v>30480</v>
      </c>
      <c r="AG95" s="149">
        <v>33840</v>
      </c>
      <c r="AH95" s="149">
        <v>36600</v>
      </c>
      <c r="AI95" s="149">
        <v>39300</v>
      </c>
      <c r="AJ95" s="149">
        <v>42000</v>
      </c>
      <c r="AK95" s="149">
        <v>44700</v>
      </c>
      <c r="AL95" s="144" t="s">
        <v>550</v>
      </c>
      <c r="AM95" s="144" t="s">
        <v>550</v>
      </c>
      <c r="AN95" s="144" t="s">
        <v>288</v>
      </c>
      <c r="AO95" s="144">
        <v>1</v>
      </c>
      <c r="AP95" s="144" t="s">
        <v>551</v>
      </c>
      <c r="AQ95" s="144" t="s">
        <v>290</v>
      </c>
      <c r="AR95" s="144">
        <v>183</v>
      </c>
      <c r="AS95" s="144" t="s">
        <v>551</v>
      </c>
    </row>
    <row r="96" spans="1:45">
      <c r="A96" s="165" t="str">
        <f t="shared" si="1"/>
        <v>1/18/2013 - 12/17/2013Grimes</v>
      </c>
      <c r="B96" s="144" t="s">
        <v>554</v>
      </c>
      <c r="C96" s="143" t="s">
        <v>157</v>
      </c>
      <c r="D96" s="149">
        <v>53700</v>
      </c>
      <c r="E96" s="149">
        <v>18800</v>
      </c>
      <c r="F96" s="149">
        <v>21500</v>
      </c>
      <c r="G96" s="149">
        <v>24200</v>
      </c>
      <c r="H96" s="149">
        <v>26850</v>
      </c>
      <c r="I96" s="149">
        <v>29000</v>
      </c>
      <c r="J96" s="149">
        <v>31150</v>
      </c>
      <c r="K96" s="149">
        <v>33300</v>
      </c>
      <c r="L96" s="149">
        <v>35450</v>
      </c>
      <c r="M96" s="149">
        <v>22560</v>
      </c>
      <c r="N96" s="149">
        <v>25800</v>
      </c>
      <c r="O96" s="149">
        <v>29040</v>
      </c>
      <c r="P96" s="149">
        <v>32220</v>
      </c>
      <c r="Q96" s="149">
        <v>34800</v>
      </c>
      <c r="R96" s="149">
        <v>37380</v>
      </c>
      <c r="S96" s="149">
        <v>39960</v>
      </c>
      <c r="T96" s="149">
        <v>42540</v>
      </c>
      <c r="U96" s="149" t="s">
        <v>286</v>
      </c>
      <c r="V96" s="149">
        <v>19100</v>
      </c>
      <c r="W96" s="149">
        <v>21800</v>
      </c>
      <c r="X96" s="149">
        <v>24550</v>
      </c>
      <c r="Y96" s="149">
        <v>27250</v>
      </c>
      <c r="Z96" s="149">
        <v>29450</v>
      </c>
      <c r="AA96" s="149">
        <v>31650</v>
      </c>
      <c r="AB96" s="149">
        <v>33800</v>
      </c>
      <c r="AC96" s="149">
        <v>36000</v>
      </c>
      <c r="AD96" s="149">
        <v>22920</v>
      </c>
      <c r="AE96" s="149">
        <v>26160</v>
      </c>
      <c r="AF96" s="149">
        <v>29460</v>
      </c>
      <c r="AG96" s="149">
        <v>32700</v>
      </c>
      <c r="AH96" s="149">
        <v>35340</v>
      </c>
      <c r="AI96" s="149">
        <v>37980</v>
      </c>
      <c r="AJ96" s="149">
        <v>40560</v>
      </c>
      <c r="AK96" s="149">
        <v>43200</v>
      </c>
      <c r="AL96" s="144" t="s">
        <v>553</v>
      </c>
      <c r="AM96" s="144" t="s">
        <v>553</v>
      </c>
      <c r="AN96" s="144" t="s">
        <v>288</v>
      </c>
      <c r="AO96" s="144">
        <v>0</v>
      </c>
      <c r="AP96" s="144" t="s">
        <v>554</v>
      </c>
      <c r="AQ96" s="144" t="s">
        <v>290</v>
      </c>
      <c r="AR96" s="144">
        <v>185</v>
      </c>
      <c r="AS96" s="144" t="s">
        <v>554</v>
      </c>
    </row>
    <row r="97" spans="1:45">
      <c r="A97" s="165" t="str">
        <f t="shared" si="1"/>
        <v>1/18/2013 - 12/17/2013Guadalupe</v>
      </c>
      <c r="B97" s="144" t="s">
        <v>556</v>
      </c>
      <c r="C97" s="143" t="s">
        <v>81</v>
      </c>
      <c r="D97" s="149">
        <v>61300</v>
      </c>
      <c r="E97" s="149">
        <v>21500</v>
      </c>
      <c r="F97" s="149">
        <v>24550</v>
      </c>
      <c r="G97" s="149">
        <v>27600</v>
      </c>
      <c r="H97" s="149">
        <v>30650</v>
      </c>
      <c r="I97" s="149">
        <v>33150</v>
      </c>
      <c r="J97" s="149">
        <v>35600</v>
      </c>
      <c r="K97" s="149">
        <v>38050</v>
      </c>
      <c r="L97" s="149">
        <v>40500</v>
      </c>
      <c r="M97" s="149">
        <v>25800</v>
      </c>
      <c r="N97" s="149">
        <v>29460</v>
      </c>
      <c r="O97" s="149">
        <v>33120</v>
      </c>
      <c r="P97" s="149">
        <v>36780</v>
      </c>
      <c r="Q97" s="149">
        <v>39780</v>
      </c>
      <c r="R97" s="149">
        <v>42720</v>
      </c>
      <c r="S97" s="149">
        <v>45660</v>
      </c>
      <c r="T97" s="149">
        <v>48600</v>
      </c>
      <c r="U97" s="149" t="s">
        <v>301</v>
      </c>
      <c r="V97" s="52"/>
      <c r="W97" s="52"/>
      <c r="X97" s="52"/>
      <c r="Y97" s="52"/>
      <c r="Z97" s="52"/>
      <c r="AA97" s="52"/>
      <c r="AB97" s="52"/>
      <c r="AC97" s="52"/>
      <c r="AD97" s="52"/>
      <c r="AE97" s="52"/>
      <c r="AF97" s="52"/>
      <c r="AG97" s="52"/>
      <c r="AH97" s="52"/>
      <c r="AI97" s="52"/>
      <c r="AJ97" s="52"/>
      <c r="AK97" s="52"/>
      <c r="AL97" s="144" t="s">
        <v>555</v>
      </c>
      <c r="AM97" s="144" t="s">
        <v>555</v>
      </c>
      <c r="AN97" s="144" t="s">
        <v>288</v>
      </c>
      <c r="AO97" s="144">
        <v>1</v>
      </c>
      <c r="AP97" s="144" t="s">
        <v>556</v>
      </c>
      <c r="AQ97" s="144" t="s">
        <v>290</v>
      </c>
      <c r="AR97" s="144">
        <v>187</v>
      </c>
      <c r="AS97" s="144" t="s">
        <v>556</v>
      </c>
    </row>
    <row r="98" spans="1:45">
      <c r="A98" s="165" t="str">
        <f t="shared" si="1"/>
        <v>1/18/2013 - 12/17/2013Hale</v>
      </c>
      <c r="B98" s="144" t="s">
        <v>559</v>
      </c>
      <c r="C98" s="143" t="s">
        <v>158</v>
      </c>
      <c r="D98" s="149">
        <v>46900</v>
      </c>
      <c r="E98" s="149">
        <v>17700</v>
      </c>
      <c r="F98" s="149">
        <v>20200</v>
      </c>
      <c r="G98" s="149">
        <v>22750</v>
      </c>
      <c r="H98" s="149">
        <v>25250</v>
      </c>
      <c r="I98" s="149">
        <v>27300</v>
      </c>
      <c r="J98" s="149">
        <v>29300</v>
      </c>
      <c r="K98" s="149">
        <v>31350</v>
      </c>
      <c r="L98" s="149">
        <v>33350</v>
      </c>
      <c r="M98" s="149">
        <v>21240</v>
      </c>
      <c r="N98" s="149">
        <v>24240</v>
      </c>
      <c r="O98" s="149">
        <v>27300</v>
      </c>
      <c r="P98" s="149">
        <v>30300</v>
      </c>
      <c r="Q98" s="149">
        <v>32760</v>
      </c>
      <c r="R98" s="149">
        <v>35160</v>
      </c>
      <c r="S98" s="149">
        <v>37620</v>
      </c>
      <c r="T98" s="149">
        <v>40020</v>
      </c>
      <c r="U98" s="149" t="s">
        <v>301</v>
      </c>
      <c r="V98" s="52"/>
      <c r="W98" s="52"/>
      <c r="X98" s="52"/>
      <c r="Y98" s="52"/>
      <c r="Z98" s="52"/>
      <c r="AA98" s="52"/>
      <c r="AB98" s="52"/>
      <c r="AC98" s="52"/>
      <c r="AD98" s="52"/>
      <c r="AE98" s="52"/>
      <c r="AF98" s="52"/>
      <c r="AG98" s="52"/>
      <c r="AH98" s="52"/>
      <c r="AI98" s="52"/>
      <c r="AJ98" s="52"/>
      <c r="AK98" s="52"/>
      <c r="AL98" s="144" t="s">
        <v>558</v>
      </c>
      <c r="AM98" s="144" t="s">
        <v>558</v>
      </c>
      <c r="AN98" s="144" t="s">
        <v>288</v>
      </c>
      <c r="AO98" s="144">
        <v>0</v>
      </c>
      <c r="AP98" s="144" t="s">
        <v>559</v>
      </c>
      <c r="AQ98" s="144" t="s">
        <v>290</v>
      </c>
      <c r="AR98" s="144">
        <v>189</v>
      </c>
      <c r="AS98" s="144" t="s">
        <v>559</v>
      </c>
    </row>
    <row r="99" spans="1:45">
      <c r="A99" s="165" t="str">
        <f t="shared" si="1"/>
        <v>1/18/2013 - 12/17/2013Hall</v>
      </c>
      <c r="B99" s="144" t="s">
        <v>562</v>
      </c>
      <c r="C99" s="143" t="s">
        <v>159</v>
      </c>
      <c r="D99" s="149">
        <v>38700</v>
      </c>
      <c r="E99" s="149">
        <v>17700</v>
      </c>
      <c r="F99" s="149">
        <v>20200</v>
      </c>
      <c r="G99" s="149">
        <v>22750</v>
      </c>
      <c r="H99" s="149">
        <v>25250</v>
      </c>
      <c r="I99" s="149">
        <v>27300</v>
      </c>
      <c r="J99" s="149">
        <v>29300</v>
      </c>
      <c r="K99" s="149">
        <v>31350</v>
      </c>
      <c r="L99" s="149">
        <v>33350</v>
      </c>
      <c r="M99" s="149">
        <v>21240</v>
      </c>
      <c r="N99" s="149">
        <v>24240</v>
      </c>
      <c r="O99" s="149">
        <v>27300</v>
      </c>
      <c r="P99" s="149">
        <v>30300</v>
      </c>
      <c r="Q99" s="149">
        <v>32760</v>
      </c>
      <c r="R99" s="149">
        <v>35160</v>
      </c>
      <c r="S99" s="149">
        <v>37620</v>
      </c>
      <c r="T99" s="149">
        <v>40020</v>
      </c>
      <c r="U99" s="149" t="s">
        <v>286</v>
      </c>
      <c r="V99" s="149">
        <v>18300</v>
      </c>
      <c r="W99" s="149">
        <v>20900</v>
      </c>
      <c r="X99" s="149">
        <v>23500</v>
      </c>
      <c r="Y99" s="149">
        <v>26100</v>
      </c>
      <c r="Z99" s="149">
        <v>28200</v>
      </c>
      <c r="AA99" s="149">
        <v>30300</v>
      </c>
      <c r="AB99" s="149">
        <v>32400</v>
      </c>
      <c r="AC99" s="149">
        <v>34500</v>
      </c>
      <c r="AD99" s="149">
        <v>21960</v>
      </c>
      <c r="AE99" s="149">
        <v>25080</v>
      </c>
      <c r="AF99" s="149">
        <v>28200</v>
      </c>
      <c r="AG99" s="149">
        <v>31320</v>
      </c>
      <c r="AH99" s="149">
        <v>33840</v>
      </c>
      <c r="AI99" s="149">
        <v>36360</v>
      </c>
      <c r="AJ99" s="149">
        <v>38880</v>
      </c>
      <c r="AK99" s="149">
        <v>41400</v>
      </c>
      <c r="AL99" s="144" t="s">
        <v>561</v>
      </c>
      <c r="AM99" s="144" t="s">
        <v>561</v>
      </c>
      <c r="AN99" s="144" t="s">
        <v>288</v>
      </c>
      <c r="AO99" s="144">
        <v>0</v>
      </c>
      <c r="AP99" s="144" t="s">
        <v>562</v>
      </c>
      <c r="AQ99" s="144" t="s">
        <v>290</v>
      </c>
      <c r="AR99" s="144">
        <v>191</v>
      </c>
      <c r="AS99" s="144" t="s">
        <v>562</v>
      </c>
    </row>
    <row r="100" spans="1:45">
      <c r="A100" s="165" t="str">
        <f t="shared" si="1"/>
        <v>1/18/2013 - 12/17/2013Hamilton</v>
      </c>
      <c r="B100" s="144" t="s">
        <v>565</v>
      </c>
      <c r="C100" s="143" t="s">
        <v>160</v>
      </c>
      <c r="D100" s="149">
        <v>53500</v>
      </c>
      <c r="E100" s="149">
        <v>18750</v>
      </c>
      <c r="F100" s="149">
        <v>21400</v>
      </c>
      <c r="G100" s="149">
        <v>24100</v>
      </c>
      <c r="H100" s="149">
        <v>26750</v>
      </c>
      <c r="I100" s="149">
        <v>28900</v>
      </c>
      <c r="J100" s="149">
        <v>31050</v>
      </c>
      <c r="K100" s="149">
        <v>33200</v>
      </c>
      <c r="L100" s="149">
        <v>35350</v>
      </c>
      <c r="M100" s="149">
        <v>22500</v>
      </c>
      <c r="N100" s="149">
        <v>25680</v>
      </c>
      <c r="O100" s="149">
        <v>28920</v>
      </c>
      <c r="P100" s="149">
        <v>32100</v>
      </c>
      <c r="Q100" s="149">
        <v>34680</v>
      </c>
      <c r="R100" s="149">
        <v>37260</v>
      </c>
      <c r="S100" s="149">
        <v>39840</v>
      </c>
      <c r="T100" s="149">
        <v>42420</v>
      </c>
      <c r="U100" s="149" t="s">
        <v>301</v>
      </c>
      <c r="V100" s="52"/>
      <c r="W100" s="52"/>
      <c r="X100" s="52"/>
      <c r="Y100" s="52"/>
      <c r="Z100" s="52"/>
      <c r="AA100" s="52"/>
      <c r="AB100" s="52"/>
      <c r="AC100" s="52"/>
      <c r="AD100" s="52"/>
      <c r="AE100" s="52"/>
      <c r="AF100" s="52"/>
      <c r="AG100" s="52"/>
      <c r="AH100" s="52"/>
      <c r="AI100" s="52"/>
      <c r="AJ100" s="52"/>
      <c r="AK100" s="52"/>
      <c r="AL100" s="144" t="s">
        <v>564</v>
      </c>
      <c r="AM100" s="144" t="s">
        <v>564</v>
      </c>
      <c r="AN100" s="144" t="s">
        <v>288</v>
      </c>
      <c r="AO100" s="144">
        <v>0</v>
      </c>
      <c r="AP100" s="144" t="s">
        <v>565</v>
      </c>
      <c r="AQ100" s="144" t="s">
        <v>290</v>
      </c>
      <c r="AR100" s="144">
        <v>193</v>
      </c>
      <c r="AS100" s="144" t="s">
        <v>565</v>
      </c>
    </row>
    <row r="101" spans="1:45">
      <c r="A101" s="165" t="str">
        <f t="shared" si="1"/>
        <v>1/18/2013 - 12/17/2013Hansford</v>
      </c>
      <c r="B101" s="144" t="s">
        <v>568</v>
      </c>
      <c r="C101" s="143" t="s">
        <v>161</v>
      </c>
      <c r="D101" s="149">
        <v>60400</v>
      </c>
      <c r="E101" s="149">
        <v>20400</v>
      </c>
      <c r="F101" s="149">
        <v>23300</v>
      </c>
      <c r="G101" s="149">
        <v>26200</v>
      </c>
      <c r="H101" s="149">
        <v>29100</v>
      </c>
      <c r="I101" s="149">
        <v>31450</v>
      </c>
      <c r="J101" s="149">
        <v>33800</v>
      </c>
      <c r="K101" s="149">
        <v>36100</v>
      </c>
      <c r="L101" s="149">
        <v>38450</v>
      </c>
      <c r="M101" s="149">
        <v>24480</v>
      </c>
      <c r="N101" s="149">
        <v>27960</v>
      </c>
      <c r="O101" s="149">
        <v>31440</v>
      </c>
      <c r="P101" s="149">
        <v>34920</v>
      </c>
      <c r="Q101" s="149">
        <v>37740</v>
      </c>
      <c r="R101" s="149">
        <v>40560</v>
      </c>
      <c r="S101" s="149">
        <v>43320</v>
      </c>
      <c r="T101" s="149">
        <v>46140</v>
      </c>
      <c r="U101" s="149" t="s">
        <v>286</v>
      </c>
      <c r="V101" s="149">
        <v>21150</v>
      </c>
      <c r="W101" s="149">
        <v>24200</v>
      </c>
      <c r="X101" s="149">
        <v>27200</v>
      </c>
      <c r="Y101" s="149">
        <v>30200</v>
      </c>
      <c r="Z101" s="149">
        <v>32650</v>
      </c>
      <c r="AA101" s="149">
        <v>35050</v>
      </c>
      <c r="AB101" s="149">
        <v>37450</v>
      </c>
      <c r="AC101" s="149">
        <v>39900</v>
      </c>
      <c r="AD101" s="149">
        <v>25380</v>
      </c>
      <c r="AE101" s="149">
        <v>29040</v>
      </c>
      <c r="AF101" s="149">
        <v>32640</v>
      </c>
      <c r="AG101" s="149">
        <v>36240</v>
      </c>
      <c r="AH101" s="149">
        <v>39180</v>
      </c>
      <c r="AI101" s="149">
        <v>42060</v>
      </c>
      <c r="AJ101" s="149">
        <v>44940</v>
      </c>
      <c r="AK101" s="149">
        <v>47880</v>
      </c>
      <c r="AL101" s="144" t="s">
        <v>567</v>
      </c>
      <c r="AM101" s="144" t="s">
        <v>567</v>
      </c>
      <c r="AN101" s="144" t="s">
        <v>288</v>
      </c>
      <c r="AO101" s="144">
        <v>0</v>
      </c>
      <c r="AP101" s="144" t="s">
        <v>568</v>
      </c>
      <c r="AQ101" s="144" t="s">
        <v>290</v>
      </c>
      <c r="AR101" s="144">
        <v>195</v>
      </c>
      <c r="AS101" s="144" t="s">
        <v>568</v>
      </c>
    </row>
    <row r="102" spans="1:45">
      <c r="A102" s="165" t="str">
        <f t="shared" si="1"/>
        <v>1/18/2013 - 12/17/2013Hardeman</v>
      </c>
      <c r="B102" s="144" t="s">
        <v>571</v>
      </c>
      <c r="C102" s="143" t="s">
        <v>162</v>
      </c>
      <c r="D102" s="149">
        <v>40400</v>
      </c>
      <c r="E102" s="149">
        <v>17700</v>
      </c>
      <c r="F102" s="149">
        <v>20200</v>
      </c>
      <c r="G102" s="149">
        <v>22750</v>
      </c>
      <c r="H102" s="149">
        <v>25250</v>
      </c>
      <c r="I102" s="149">
        <v>27300</v>
      </c>
      <c r="J102" s="149">
        <v>29300</v>
      </c>
      <c r="K102" s="149">
        <v>31350</v>
      </c>
      <c r="L102" s="149">
        <v>33350</v>
      </c>
      <c r="M102" s="149">
        <v>21240</v>
      </c>
      <c r="N102" s="149">
        <v>24240</v>
      </c>
      <c r="O102" s="149">
        <v>27300</v>
      </c>
      <c r="P102" s="149">
        <v>30300</v>
      </c>
      <c r="Q102" s="149">
        <v>32760</v>
      </c>
      <c r="R102" s="149">
        <v>35160</v>
      </c>
      <c r="S102" s="149">
        <v>37620</v>
      </c>
      <c r="T102" s="149">
        <v>40020</v>
      </c>
      <c r="U102" s="149" t="s">
        <v>286</v>
      </c>
      <c r="V102" s="149">
        <v>17850</v>
      </c>
      <c r="W102" s="149">
        <v>20400</v>
      </c>
      <c r="X102" s="149">
        <v>22950</v>
      </c>
      <c r="Y102" s="149">
        <v>25450</v>
      </c>
      <c r="Z102" s="149">
        <v>27500</v>
      </c>
      <c r="AA102" s="149">
        <v>29550</v>
      </c>
      <c r="AB102" s="149">
        <v>31600</v>
      </c>
      <c r="AC102" s="149">
        <v>33600</v>
      </c>
      <c r="AD102" s="149">
        <v>21420</v>
      </c>
      <c r="AE102" s="149">
        <v>24480</v>
      </c>
      <c r="AF102" s="149">
        <v>27540</v>
      </c>
      <c r="AG102" s="149">
        <v>30540</v>
      </c>
      <c r="AH102" s="149">
        <v>33000</v>
      </c>
      <c r="AI102" s="149">
        <v>35460</v>
      </c>
      <c r="AJ102" s="149">
        <v>37920</v>
      </c>
      <c r="AK102" s="149">
        <v>40320</v>
      </c>
      <c r="AL102" s="144" t="s">
        <v>570</v>
      </c>
      <c r="AM102" s="144" t="s">
        <v>570</v>
      </c>
      <c r="AN102" s="144" t="s">
        <v>288</v>
      </c>
      <c r="AO102" s="144">
        <v>0</v>
      </c>
      <c r="AP102" s="144" t="s">
        <v>571</v>
      </c>
      <c r="AQ102" s="144" t="s">
        <v>290</v>
      </c>
      <c r="AR102" s="144">
        <v>197</v>
      </c>
      <c r="AS102" s="144" t="s">
        <v>571</v>
      </c>
    </row>
    <row r="103" spans="1:45">
      <c r="A103" s="165" t="str">
        <f t="shared" si="1"/>
        <v>1/18/2013 - 12/17/2013Hardin</v>
      </c>
      <c r="B103" s="144" t="s">
        <v>574</v>
      </c>
      <c r="C103" s="143" t="s">
        <v>30</v>
      </c>
      <c r="D103" s="149">
        <v>53100</v>
      </c>
      <c r="E103" s="149">
        <v>19150</v>
      </c>
      <c r="F103" s="149">
        <v>21900</v>
      </c>
      <c r="G103" s="149">
        <v>24650</v>
      </c>
      <c r="H103" s="149">
        <v>27350</v>
      </c>
      <c r="I103" s="149">
        <v>29550</v>
      </c>
      <c r="J103" s="149">
        <v>31750</v>
      </c>
      <c r="K103" s="149">
        <v>33950</v>
      </c>
      <c r="L103" s="149">
        <v>36150</v>
      </c>
      <c r="M103" s="149">
        <v>22980</v>
      </c>
      <c r="N103" s="149">
        <v>26280</v>
      </c>
      <c r="O103" s="149">
        <v>29580</v>
      </c>
      <c r="P103" s="149">
        <v>32820</v>
      </c>
      <c r="Q103" s="149">
        <v>35460</v>
      </c>
      <c r="R103" s="149">
        <v>38100</v>
      </c>
      <c r="S103" s="149">
        <v>40740</v>
      </c>
      <c r="T103" s="149">
        <v>43380</v>
      </c>
      <c r="U103" s="149" t="s">
        <v>286</v>
      </c>
      <c r="V103" s="149">
        <v>20150</v>
      </c>
      <c r="W103" s="149">
        <v>23000</v>
      </c>
      <c r="X103" s="149">
        <v>25900</v>
      </c>
      <c r="Y103" s="149">
        <v>28750</v>
      </c>
      <c r="Z103" s="149">
        <v>31050</v>
      </c>
      <c r="AA103" s="149">
        <v>33350</v>
      </c>
      <c r="AB103" s="149">
        <v>35650</v>
      </c>
      <c r="AC103" s="149">
        <v>37950</v>
      </c>
      <c r="AD103" s="149">
        <v>24180</v>
      </c>
      <c r="AE103" s="149">
        <v>27600</v>
      </c>
      <c r="AF103" s="149">
        <v>31080</v>
      </c>
      <c r="AG103" s="149">
        <v>34500</v>
      </c>
      <c r="AH103" s="149">
        <v>37260</v>
      </c>
      <c r="AI103" s="149">
        <v>40020</v>
      </c>
      <c r="AJ103" s="149">
        <v>42780</v>
      </c>
      <c r="AK103" s="149">
        <v>45540</v>
      </c>
      <c r="AL103" s="144" t="s">
        <v>573</v>
      </c>
      <c r="AM103" s="144" t="s">
        <v>573</v>
      </c>
      <c r="AN103" s="144" t="s">
        <v>288</v>
      </c>
      <c r="AO103" s="144">
        <v>1</v>
      </c>
      <c r="AP103" s="144" t="s">
        <v>574</v>
      </c>
      <c r="AQ103" s="144" t="s">
        <v>290</v>
      </c>
      <c r="AR103" s="144">
        <v>199</v>
      </c>
      <c r="AS103" s="144" t="s">
        <v>574</v>
      </c>
    </row>
    <row r="104" spans="1:45">
      <c r="A104" s="165" t="str">
        <f t="shared" si="1"/>
        <v>1/18/2013 - 12/17/2013Harris</v>
      </c>
      <c r="B104" s="144" t="s">
        <v>576</v>
      </c>
      <c r="C104" s="143" t="s">
        <v>55</v>
      </c>
      <c r="D104" s="149">
        <v>66200</v>
      </c>
      <c r="E104" s="149">
        <v>23200</v>
      </c>
      <c r="F104" s="149">
        <v>26500</v>
      </c>
      <c r="G104" s="149">
        <v>29800</v>
      </c>
      <c r="H104" s="149">
        <v>33100</v>
      </c>
      <c r="I104" s="149">
        <v>35750</v>
      </c>
      <c r="J104" s="149">
        <v>38400</v>
      </c>
      <c r="K104" s="149">
        <v>41050</v>
      </c>
      <c r="L104" s="149">
        <v>43700</v>
      </c>
      <c r="M104" s="149">
        <v>27840</v>
      </c>
      <c r="N104" s="149">
        <v>31800</v>
      </c>
      <c r="O104" s="149">
        <v>35760</v>
      </c>
      <c r="P104" s="149">
        <v>39720</v>
      </c>
      <c r="Q104" s="149">
        <v>42900</v>
      </c>
      <c r="R104" s="149">
        <v>46080</v>
      </c>
      <c r="S104" s="149">
        <v>49260</v>
      </c>
      <c r="T104" s="149">
        <v>52440</v>
      </c>
      <c r="U104" s="149" t="s">
        <v>286</v>
      </c>
      <c r="V104" s="149">
        <v>23450</v>
      </c>
      <c r="W104" s="149">
        <v>26800</v>
      </c>
      <c r="X104" s="149">
        <v>30150</v>
      </c>
      <c r="Y104" s="149">
        <v>33450</v>
      </c>
      <c r="Z104" s="149">
        <v>36150</v>
      </c>
      <c r="AA104" s="149">
        <v>38850</v>
      </c>
      <c r="AB104" s="149">
        <v>41500</v>
      </c>
      <c r="AC104" s="149">
        <v>44200</v>
      </c>
      <c r="AD104" s="149">
        <v>28140</v>
      </c>
      <c r="AE104" s="149">
        <v>32160</v>
      </c>
      <c r="AF104" s="149">
        <v>36180</v>
      </c>
      <c r="AG104" s="149">
        <v>40140</v>
      </c>
      <c r="AH104" s="149">
        <v>43380</v>
      </c>
      <c r="AI104" s="149">
        <v>46620</v>
      </c>
      <c r="AJ104" s="149">
        <v>49800</v>
      </c>
      <c r="AK104" s="149">
        <v>53040</v>
      </c>
      <c r="AL104" s="144" t="s">
        <v>575</v>
      </c>
      <c r="AM104" s="144" t="s">
        <v>575</v>
      </c>
      <c r="AN104" s="144" t="s">
        <v>288</v>
      </c>
      <c r="AO104" s="144">
        <v>1</v>
      </c>
      <c r="AP104" s="144" t="s">
        <v>576</v>
      </c>
      <c r="AQ104" s="144" t="s">
        <v>290</v>
      </c>
      <c r="AR104" s="144">
        <v>201</v>
      </c>
      <c r="AS104" s="144" t="s">
        <v>576</v>
      </c>
    </row>
    <row r="105" spans="1:45">
      <c r="A105" s="165" t="str">
        <f t="shared" si="1"/>
        <v>1/18/2013 - 12/17/2013Harrison</v>
      </c>
      <c r="B105" s="144" t="s">
        <v>579</v>
      </c>
      <c r="C105" s="143" t="s">
        <v>163</v>
      </c>
      <c r="D105" s="149">
        <v>63600</v>
      </c>
      <c r="E105" s="149">
        <v>19500</v>
      </c>
      <c r="F105" s="149">
        <v>22300</v>
      </c>
      <c r="G105" s="149">
        <v>25100</v>
      </c>
      <c r="H105" s="149">
        <v>27850</v>
      </c>
      <c r="I105" s="149">
        <v>30100</v>
      </c>
      <c r="J105" s="149">
        <v>32350</v>
      </c>
      <c r="K105" s="149">
        <v>34550</v>
      </c>
      <c r="L105" s="149">
        <v>36800</v>
      </c>
      <c r="M105" s="149">
        <v>23400</v>
      </c>
      <c r="N105" s="149">
        <v>26760</v>
      </c>
      <c r="O105" s="149">
        <v>30120</v>
      </c>
      <c r="P105" s="149">
        <v>33420</v>
      </c>
      <c r="Q105" s="149">
        <v>36120</v>
      </c>
      <c r="R105" s="149">
        <v>38820</v>
      </c>
      <c r="S105" s="149">
        <v>41460</v>
      </c>
      <c r="T105" s="149">
        <v>44160</v>
      </c>
      <c r="U105" s="149" t="s">
        <v>286</v>
      </c>
      <c r="V105" s="149">
        <v>22400</v>
      </c>
      <c r="W105" s="149">
        <v>25600</v>
      </c>
      <c r="X105" s="149">
        <v>28800</v>
      </c>
      <c r="Y105" s="149">
        <v>31950</v>
      </c>
      <c r="Z105" s="149">
        <v>34550</v>
      </c>
      <c r="AA105" s="149">
        <v>37100</v>
      </c>
      <c r="AB105" s="149">
        <v>39650</v>
      </c>
      <c r="AC105" s="149">
        <v>42200</v>
      </c>
      <c r="AD105" s="149">
        <v>26880</v>
      </c>
      <c r="AE105" s="149">
        <v>30720</v>
      </c>
      <c r="AF105" s="149">
        <v>34560</v>
      </c>
      <c r="AG105" s="149">
        <v>38340</v>
      </c>
      <c r="AH105" s="149">
        <v>41460</v>
      </c>
      <c r="AI105" s="149">
        <v>44520</v>
      </c>
      <c r="AJ105" s="149">
        <v>47580</v>
      </c>
      <c r="AK105" s="149">
        <v>50640</v>
      </c>
      <c r="AL105" s="144" t="s">
        <v>578</v>
      </c>
      <c r="AM105" s="144" t="s">
        <v>578</v>
      </c>
      <c r="AN105" s="144" t="s">
        <v>288</v>
      </c>
      <c r="AO105" s="144">
        <v>0</v>
      </c>
      <c r="AP105" s="144" t="s">
        <v>579</v>
      </c>
      <c r="AQ105" s="144" t="s">
        <v>290</v>
      </c>
      <c r="AR105" s="144">
        <v>203</v>
      </c>
      <c r="AS105" s="144" t="s">
        <v>579</v>
      </c>
    </row>
    <row r="106" spans="1:45">
      <c r="A106" s="165" t="str">
        <f t="shared" si="1"/>
        <v>1/18/2013 - 12/17/2013Hartley</v>
      </c>
      <c r="B106" s="144" t="s">
        <v>582</v>
      </c>
      <c r="C106" s="143" t="s">
        <v>164</v>
      </c>
      <c r="D106" s="149">
        <v>75800</v>
      </c>
      <c r="E106" s="149">
        <v>26400</v>
      </c>
      <c r="F106" s="149">
        <v>30150</v>
      </c>
      <c r="G106" s="149">
        <v>33900</v>
      </c>
      <c r="H106" s="149">
        <v>37650</v>
      </c>
      <c r="I106" s="149">
        <v>40700</v>
      </c>
      <c r="J106" s="149">
        <v>43700</v>
      </c>
      <c r="K106" s="149">
        <v>46700</v>
      </c>
      <c r="L106" s="149">
        <v>49700</v>
      </c>
      <c r="M106" s="149">
        <v>31680</v>
      </c>
      <c r="N106" s="149">
        <v>36180</v>
      </c>
      <c r="O106" s="149">
        <v>40680</v>
      </c>
      <c r="P106" s="149">
        <v>45180</v>
      </c>
      <c r="Q106" s="149">
        <v>48840</v>
      </c>
      <c r="R106" s="149">
        <v>52440</v>
      </c>
      <c r="S106" s="149">
        <v>56040</v>
      </c>
      <c r="T106" s="149">
        <v>59640</v>
      </c>
      <c r="U106" s="149" t="s">
        <v>286</v>
      </c>
      <c r="V106" s="149">
        <v>26550</v>
      </c>
      <c r="W106" s="149">
        <v>30350</v>
      </c>
      <c r="X106" s="149">
        <v>34150</v>
      </c>
      <c r="Y106" s="149">
        <v>37900</v>
      </c>
      <c r="Z106" s="149">
        <v>40950</v>
      </c>
      <c r="AA106" s="149">
        <v>44000</v>
      </c>
      <c r="AB106" s="149">
        <v>47000</v>
      </c>
      <c r="AC106" s="149">
        <v>50050</v>
      </c>
      <c r="AD106" s="149">
        <v>31860</v>
      </c>
      <c r="AE106" s="149">
        <v>36420</v>
      </c>
      <c r="AF106" s="149">
        <v>40980</v>
      </c>
      <c r="AG106" s="149">
        <v>45480</v>
      </c>
      <c r="AH106" s="149">
        <v>49140</v>
      </c>
      <c r="AI106" s="149">
        <v>52800</v>
      </c>
      <c r="AJ106" s="149">
        <v>56400</v>
      </c>
      <c r="AK106" s="149">
        <v>60060</v>
      </c>
      <c r="AL106" s="144" t="s">
        <v>581</v>
      </c>
      <c r="AM106" s="144" t="s">
        <v>581</v>
      </c>
      <c r="AN106" s="144" t="s">
        <v>288</v>
      </c>
      <c r="AO106" s="144">
        <v>0</v>
      </c>
      <c r="AP106" s="144" t="s">
        <v>582</v>
      </c>
      <c r="AQ106" s="144" t="s">
        <v>290</v>
      </c>
      <c r="AR106" s="144">
        <v>205</v>
      </c>
      <c r="AS106" s="144" t="s">
        <v>582</v>
      </c>
    </row>
    <row r="107" spans="1:45">
      <c r="A107" s="165" t="str">
        <f t="shared" si="1"/>
        <v>1/18/2013 - 12/17/2013Haskell</v>
      </c>
      <c r="B107" s="144" t="s">
        <v>585</v>
      </c>
      <c r="C107" s="143" t="s">
        <v>165</v>
      </c>
      <c r="D107" s="149">
        <v>44400</v>
      </c>
      <c r="E107" s="149">
        <v>17700</v>
      </c>
      <c r="F107" s="149">
        <v>20200</v>
      </c>
      <c r="G107" s="149">
        <v>22750</v>
      </c>
      <c r="H107" s="149">
        <v>25250</v>
      </c>
      <c r="I107" s="149">
        <v>27300</v>
      </c>
      <c r="J107" s="149">
        <v>29300</v>
      </c>
      <c r="K107" s="149">
        <v>31350</v>
      </c>
      <c r="L107" s="149">
        <v>33350</v>
      </c>
      <c r="M107" s="149">
        <v>21240</v>
      </c>
      <c r="N107" s="149">
        <v>24240</v>
      </c>
      <c r="O107" s="149">
        <v>27300</v>
      </c>
      <c r="P107" s="149">
        <v>30300</v>
      </c>
      <c r="Q107" s="149">
        <v>32760</v>
      </c>
      <c r="R107" s="149">
        <v>35160</v>
      </c>
      <c r="S107" s="149">
        <v>37620</v>
      </c>
      <c r="T107" s="149">
        <v>40020</v>
      </c>
      <c r="U107" s="149" t="s">
        <v>286</v>
      </c>
      <c r="V107" s="149">
        <v>19650</v>
      </c>
      <c r="W107" s="149">
        <v>22450</v>
      </c>
      <c r="X107" s="149">
        <v>25250</v>
      </c>
      <c r="Y107" s="149">
        <v>28050</v>
      </c>
      <c r="Z107" s="149">
        <v>30300</v>
      </c>
      <c r="AA107" s="149">
        <v>32550</v>
      </c>
      <c r="AB107" s="149">
        <v>34800</v>
      </c>
      <c r="AC107" s="149">
        <v>37050</v>
      </c>
      <c r="AD107" s="149">
        <v>23580</v>
      </c>
      <c r="AE107" s="149">
        <v>26940</v>
      </c>
      <c r="AF107" s="149">
        <v>30300</v>
      </c>
      <c r="AG107" s="149">
        <v>33660</v>
      </c>
      <c r="AH107" s="149">
        <v>36360</v>
      </c>
      <c r="AI107" s="149">
        <v>39060</v>
      </c>
      <c r="AJ107" s="149">
        <v>41760</v>
      </c>
      <c r="AK107" s="149">
        <v>44460</v>
      </c>
      <c r="AL107" s="144" t="s">
        <v>584</v>
      </c>
      <c r="AM107" s="144" t="s">
        <v>584</v>
      </c>
      <c r="AN107" s="144" t="s">
        <v>288</v>
      </c>
      <c r="AO107" s="144">
        <v>0</v>
      </c>
      <c r="AP107" s="144" t="s">
        <v>585</v>
      </c>
      <c r="AQ107" s="144" t="s">
        <v>290</v>
      </c>
      <c r="AR107" s="144">
        <v>207</v>
      </c>
      <c r="AS107" s="144" t="s">
        <v>585</v>
      </c>
    </row>
    <row r="108" spans="1:45">
      <c r="A108" s="165" t="str">
        <f t="shared" si="1"/>
        <v>1/18/2013 - 12/17/2013Hays</v>
      </c>
      <c r="B108" s="144" t="s">
        <v>587</v>
      </c>
      <c r="C108" s="143" t="s">
        <v>27</v>
      </c>
      <c r="D108" s="149">
        <v>73200</v>
      </c>
      <c r="E108" s="149">
        <v>25650</v>
      </c>
      <c r="F108" s="149">
        <v>29300</v>
      </c>
      <c r="G108" s="149">
        <v>32950</v>
      </c>
      <c r="H108" s="149">
        <v>36600</v>
      </c>
      <c r="I108" s="149">
        <v>39550</v>
      </c>
      <c r="J108" s="149">
        <v>42500</v>
      </c>
      <c r="K108" s="149">
        <v>45400</v>
      </c>
      <c r="L108" s="149">
        <v>48350</v>
      </c>
      <c r="M108" s="149">
        <v>30780</v>
      </c>
      <c r="N108" s="149">
        <v>35160</v>
      </c>
      <c r="O108" s="149">
        <v>39540</v>
      </c>
      <c r="P108" s="149">
        <v>43920</v>
      </c>
      <c r="Q108" s="149">
        <v>47460</v>
      </c>
      <c r="R108" s="149">
        <v>51000</v>
      </c>
      <c r="S108" s="149">
        <v>54480</v>
      </c>
      <c r="T108" s="149">
        <v>58020</v>
      </c>
      <c r="U108" s="149" t="s">
        <v>286</v>
      </c>
      <c r="V108" s="149">
        <v>27350</v>
      </c>
      <c r="W108" s="149">
        <v>31250</v>
      </c>
      <c r="X108" s="149">
        <v>35150</v>
      </c>
      <c r="Y108" s="149">
        <v>39050</v>
      </c>
      <c r="Z108" s="149">
        <v>42200</v>
      </c>
      <c r="AA108" s="149">
        <v>45300</v>
      </c>
      <c r="AB108" s="149">
        <v>48450</v>
      </c>
      <c r="AC108" s="149">
        <v>51550</v>
      </c>
      <c r="AD108" s="149">
        <v>32820</v>
      </c>
      <c r="AE108" s="149">
        <v>37500</v>
      </c>
      <c r="AF108" s="149">
        <v>42180</v>
      </c>
      <c r="AG108" s="149">
        <v>46860</v>
      </c>
      <c r="AH108" s="149">
        <v>50640</v>
      </c>
      <c r="AI108" s="149">
        <v>54360</v>
      </c>
      <c r="AJ108" s="149">
        <v>58140</v>
      </c>
      <c r="AK108" s="149">
        <v>61860</v>
      </c>
      <c r="AL108" s="144" t="s">
        <v>586</v>
      </c>
      <c r="AM108" s="144" t="s">
        <v>586</v>
      </c>
      <c r="AN108" s="144" t="s">
        <v>288</v>
      </c>
      <c r="AO108" s="144">
        <v>1</v>
      </c>
      <c r="AP108" s="144" t="s">
        <v>587</v>
      </c>
      <c r="AQ108" s="144" t="s">
        <v>290</v>
      </c>
      <c r="AR108" s="144">
        <v>209</v>
      </c>
      <c r="AS108" s="144" t="s">
        <v>587</v>
      </c>
    </row>
    <row r="109" spans="1:45">
      <c r="A109" s="165" t="str">
        <f t="shared" si="1"/>
        <v>1/18/2013 - 12/17/2013Hemphill</v>
      </c>
      <c r="B109" s="144" t="s">
        <v>590</v>
      </c>
      <c r="C109" s="143" t="s">
        <v>166</v>
      </c>
      <c r="D109" s="149">
        <v>81000</v>
      </c>
      <c r="E109" s="149">
        <v>21750</v>
      </c>
      <c r="F109" s="149">
        <v>24850</v>
      </c>
      <c r="G109" s="149">
        <v>27950</v>
      </c>
      <c r="H109" s="149">
        <v>31050</v>
      </c>
      <c r="I109" s="149">
        <v>33550</v>
      </c>
      <c r="J109" s="149">
        <v>36050</v>
      </c>
      <c r="K109" s="149">
        <v>38550</v>
      </c>
      <c r="L109" s="149">
        <v>41000</v>
      </c>
      <c r="M109" s="149">
        <v>26100</v>
      </c>
      <c r="N109" s="149">
        <v>29820</v>
      </c>
      <c r="O109" s="149">
        <v>33540</v>
      </c>
      <c r="P109" s="149">
        <v>37260</v>
      </c>
      <c r="Q109" s="149">
        <v>40260</v>
      </c>
      <c r="R109" s="149">
        <v>43260</v>
      </c>
      <c r="S109" s="149">
        <v>46260</v>
      </c>
      <c r="T109" s="149">
        <v>49200</v>
      </c>
      <c r="U109" s="149" t="s">
        <v>286</v>
      </c>
      <c r="V109" s="149">
        <v>28500</v>
      </c>
      <c r="W109" s="149">
        <v>32550</v>
      </c>
      <c r="X109" s="149">
        <v>36600</v>
      </c>
      <c r="Y109" s="149">
        <v>40650</v>
      </c>
      <c r="Z109" s="149">
        <v>43950</v>
      </c>
      <c r="AA109" s="149">
        <v>47200</v>
      </c>
      <c r="AB109" s="149">
        <v>50450</v>
      </c>
      <c r="AC109" s="149">
        <v>53700</v>
      </c>
      <c r="AD109" s="149">
        <v>34200</v>
      </c>
      <c r="AE109" s="149">
        <v>39060</v>
      </c>
      <c r="AF109" s="149">
        <v>43920</v>
      </c>
      <c r="AG109" s="149">
        <v>48780</v>
      </c>
      <c r="AH109" s="149">
        <v>52740</v>
      </c>
      <c r="AI109" s="149">
        <v>56640</v>
      </c>
      <c r="AJ109" s="149">
        <v>60540</v>
      </c>
      <c r="AK109" s="149">
        <v>64440</v>
      </c>
      <c r="AL109" s="144" t="s">
        <v>589</v>
      </c>
      <c r="AM109" s="144" t="s">
        <v>589</v>
      </c>
      <c r="AN109" s="144" t="s">
        <v>288</v>
      </c>
      <c r="AO109" s="144">
        <v>0</v>
      </c>
      <c r="AP109" s="144" t="s">
        <v>590</v>
      </c>
      <c r="AQ109" s="144" t="s">
        <v>290</v>
      </c>
      <c r="AR109" s="144">
        <v>211</v>
      </c>
      <c r="AS109" s="144" t="s">
        <v>590</v>
      </c>
    </row>
    <row r="110" spans="1:45">
      <c r="A110" s="165" t="str">
        <f t="shared" si="1"/>
        <v>1/18/2013 - 12/17/2013Henderson</v>
      </c>
      <c r="B110" s="144" t="s">
        <v>593</v>
      </c>
      <c r="C110" s="143" t="s">
        <v>167</v>
      </c>
      <c r="D110" s="149">
        <v>48000</v>
      </c>
      <c r="E110" s="149">
        <v>17700</v>
      </c>
      <c r="F110" s="149">
        <v>20200</v>
      </c>
      <c r="G110" s="149">
        <v>22750</v>
      </c>
      <c r="H110" s="149">
        <v>25250</v>
      </c>
      <c r="I110" s="149">
        <v>27300</v>
      </c>
      <c r="J110" s="149">
        <v>29300</v>
      </c>
      <c r="K110" s="149">
        <v>31350</v>
      </c>
      <c r="L110" s="149">
        <v>33350</v>
      </c>
      <c r="M110" s="149">
        <v>21240</v>
      </c>
      <c r="N110" s="149">
        <v>24240</v>
      </c>
      <c r="O110" s="149">
        <v>27300</v>
      </c>
      <c r="P110" s="149">
        <v>30300</v>
      </c>
      <c r="Q110" s="149">
        <v>32760</v>
      </c>
      <c r="R110" s="149">
        <v>35160</v>
      </c>
      <c r="S110" s="149">
        <v>37620</v>
      </c>
      <c r="T110" s="149">
        <v>40020</v>
      </c>
      <c r="U110" s="149" t="s">
        <v>286</v>
      </c>
      <c r="V110" s="149">
        <v>18000</v>
      </c>
      <c r="W110" s="149">
        <v>20550</v>
      </c>
      <c r="X110" s="149">
        <v>23100</v>
      </c>
      <c r="Y110" s="149">
        <v>25650</v>
      </c>
      <c r="Z110" s="149">
        <v>27750</v>
      </c>
      <c r="AA110" s="149">
        <v>29800</v>
      </c>
      <c r="AB110" s="149">
        <v>31850</v>
      </c>
      <c r="AC110" s="149">
        <v>33900</v>
      </c>
      <c r="AD110" s="149">
        <v>21600</v>
      </c>
      <c r="AE110" s="149">
        <v>24660</v>
      </c>
      <c r="AF110" s="149">
        <v>27720</v>
      </c>
      <c r="AG110" s="149">
        <v>30780</v>
      </c>
      <c r="AH110" s="149">
        <v>33300</v>
      </c>
      <c r="AI110" s="149">
        <v>35760</v>
      </c>
      <c r="AJ110" s="149">
        <v>38220</v>
      </c>
      <c r="AK110" s="149">
        <v>40680</v>
      </c>
      <c r="AL110" s="144" t="s">
        <v>592</v>
      </c>
      <c r="AM110" s="144" t="s">
        <v>592</v>
      </c>
      <c r="AN110" s="144" t="s">
        <v>288</v>
      </c>
      <c r="AO110" s="144">
        <v>0</v>
      </c>
      <c r="AP110" s="144" t="s">
        <v>593</v>
      </c>
      <c r="AQ110" s="144" t="s">
        <v>290</v>
      </c>
      <c r="AR110" s="144">
        <v>213</v>
      </c>
      <c r="AS110" s="144" t="s">
        <v>593</v>
      </c>
    </row>
    <row r="111" spans="1:45">
      <c r="A111" s="165" t="str">
        <f t="shared" si="1"/>
        <v>1/18/2013 - 12/17/2013Hidalgo</v>
      </c>
      <c r="B111" s="144" t="s">
        <v>596</v>
      </c>
      <c r="C111" s="143" t="s">
        <v>70</v>
      </c>
      <c r="D111" s="149">
        <v>38500</v>
      </c>
      <c r="E111" s="149">
        <v>17700</v>
      </c>
      <c r="F111" s="149">
        <v>20200</v>
      </c>
      <c r="G111" s="149">
        <v>22750</v>
      </c>
      <c r="H111" s="149">
        <v>25250</v>
      </c>
      <c r="I111" s="149">
        <v>27300</v>
      </c>
      <c r="J111" s="149">
        <v>29300</v>
      </c>
      <c r="K111" s="149">
        <v>31350</v>
      </c>
      <c r="L111" s="149">
        <v>33350</v>
      </c>
      <c r="M111" s="149">
        <v>21240</v>
      </c>
      <c r="N111" s="149">
        <v>24240</v>
      </c>
      <c r="O111" s="149">
        <v>27300</v>
      </c>
      <c r="P111" s="149">
        <v>30300</v>
      </c>
      <c r="Q111" s="149">
        <v>32760</v>
      </c>
      <c r="R111" s="149">
        <v>35160</v>
      </c>
      <c r="S111" s="149">
        <v>37620</v>
      </c>
      <c r="T111" s="149">
        <v>40020</v>
      </c>
      <c r="U111" s="149" t="s">
        <v>286</v>
      </c>
      <c r="V111" s="149">
        <v>18600</v>
      </c>
      <c r="W111" s="149">
        <v>21250</v>
      </c>
      <c r="X111" s="149">
        <v>23900</v>
      </c>
      <c r="Y111" s="149">
        <v>26550</v>
      </c>
      <c r="Z111" s="149">
        <v>28700</v>
      </c>
      <c r="AA111" s="149">
        <v>30800</v>
      </c>
      <c r="AB111" s="149">
        <v>32950</v>
      </c>
      <c r="AC111" s="149">
        <v>35050</v>
      </c>
      <c r="AD111" s="149">
        <v>22320</v>
      </c>
      <c r="AE111" s="149">
        <v>25500</v>
      </c>
      <c r="AF111" s="149">
        <v>28680</v>
      </c>
      <c r="AG111" s="149">
        <v>31860</v>
      </c>
      <c r="AH111" s="149">
        <v>34440</v>
      </c>
      <c r="AI111" s="149">
        <v>36960</v>
      </c>
      <c r="AJ111" s="149">
        <v>39540</v>
      </c>
      <c r="AK111" s="149">
        <v>42060</v>
      </c>
      <c r="AL111" s="144" t="s">
        <v>595</v>
      </c>
      <c r="AM111" s="144" t="s">
        <v>595</v>
      </c>
      <c r="AN111" s="144" t="s">
        <v>288</v>
      </c>
      <c r="AO111" s="144">
        <v>1</v>
      </c>
      <c r="AP111" s="144" t="s">
        <v>596</v>
      </c>
      <c r="AQ111" s="144" t="s">
        <v>290</v>
      </c>
      <c r="AR111" s="144">
        <v>215</v>
      </c>
      <c r="AS111" s="144" t="s">
        <v>596</v>
      </c>
    </row>
    <row r="112" spans="1:45">
      <c r="A112" s="165" t="str">
        <f t="shared" si="1"/>
        <v>1/18/2013 - 12/17/2013Hill</v>
      </c>
      <c r="B112" s="144" t="s">
        <v>599</v>
      </c>
      <c r="C112" s="143" t="s">
        <v>168</v>
      </c>
      <c r="D112" s="149">
        <v>53900</v>
      </c>
      <c r="E112" s="149">
        <v>18900</v>
      </c>
      <c r="F112" s="149">
        <v>21600</v>
      </c>
      <c r="G112" s="149">
        <v>24300</v>
      </c>
      <c r="H112" s="149">
        <v>26950</v>
      </c>
      <c r="I112" s="149">
        <v>29150</v>
      </c>
      <c r="J112" s="149">
        <v>31300</v>
      </c>
      <c r="K112" s="149">
        <v>33450</v>
      </c>
      <c r="L112" s="149">
        <v>35600</v>
      </c>
      <c r="M112" s="149">
        <v>22680</v>
      </c>
      <c r="N112" s="149">
        <v>25920</v>
      </c>
      <c r="O112" s="149">
        <v>29160</v>
      </c>
      <c r="P112" s="149">
        <v>32340</v>
      </c>
      <c r="Q112" s="149">
        <v>34980</v>
      </c>
      <c r="R112" s="149">
        <v>37560</v>
      </c>
      <c r="S112" s="149">
        <v>40140</v>
      </c>
      <c r="T112" s="149">
        <v>42720</v>
      </c>
      <c r="U112" s="149" t="s">
        <v>301</v>
      </c>
      <c r="V112" s="52"/>
      <c r="W112" s="52"/>
      <c r="X112" s="52"/>
      <c r="Y112" s="52"/>
      <c r="Z112" s="52"/>
      <c r="AA112" s="52"/>
      <c r="AB112" s="52"/>
      <c r="AC112" s="52"/>
      <c r="AD112" s="52"/>
      <c r="AE112" s="52"/>
      <c r="AF112" s="52"/>
      <c r="AG112" s="52"/>
      <c r="AH112" s="52"/>
      <c r="AI112" s="52"/>
      <c r="AJ112" s="52"/>
      <c r="AK112" s="52"/>
      <c r="AL112" s="144" t="s">
        <v>598</v>
      </c>
      <c r="AM112" s="144" t="s">
        <v>598</v>
      </c>
      <c r="AN112" s="144" t="s">
        <v>288</v>
      </c>
      <c r="AO112" s="144">
        <v>0</v>
      </c>
      <c r="AP112" s="144" t="s">
        <v>599</v>
      </c>
      <c r="AQ112" s="144" t="s">
        <v>290</v>
      </c>
      <c r="AR112" s="144">
        <v>217</v>
      </c>
      <c r="AS112" s="144" t="s">
        <v>599</v>
      </c>
    </row>
    <row r="113" spans="1:45">
      <c r="A113" s="165" t="str">
        <f t="shared" si="1"/>
        <v>1/18/2013 - 12/17/2013Hockley</v>
      </c>
      <c r="B113" s="144" t="s">
        <v>602</v>
      </c>
      <c r="C113" s="143" t="s">
        <v>169</v>
      </c>
      <c r="D113" s="149">
        <v>56800</v>
      </c>
      <c r="E113" s="149">
        <v>18800</v>
      </c>
      <c r="F113" s="149">
        <v>21500</v>
      </c>
      <c r="G113" s="149">
        <v>24200</v>
      </c>
      <c r="H113" s="149">
        <v>26850</v>
      </c>
      <c r="I113" s="149">
        <v>29000</v>
      </c>
      <c r="J113" s="149">
        <v>31150</v>
      </c>
      <c r="K113" s="149">
        <v>33300</v>
      </c>
      <c r="L113" s="149">
        <v>35450</v>
      </c>
      <c r="M113" s="149">
        <v>22560</v>
      </c>
      <c r="N113" s="149">
        <v>25800</v>
      </c>
      <c r="O113" s="149">
        <v>29040</v>
      </c>
      <c r="P113" s="149">
        <v>32220</v>
      </c>
      <c r="Q113" s="149">
        <v>34800</v>
      </c>
      <c r="R113" s="149">
        <v>37380</v>
      </c>
      <c r="S113" s="149">
        <v>39960</v>
      </c>
      <c r="T113" s="149">
        <v>42540</v>
      </c>
      <c r="U113" s="149" t="s">
        <v>286</v>
      </c>
      <c r="V113" s="149">
        <v>20300</v>
      </c>
      <c r="W113" s="149">
        <v>23200</v>
      </c>
      <c r="X113" s="149">
        <v>26100</v>
      </c>
      <c r="Y113" s="149">
        <v>28950</v>
      </c>
      <c r="Z113" s="149">
        <v>31300</v>
      </c>
      <c r="AA113" s="149">
        <v>33600</v>
      </c>
      <c r="AB113" s="149">
        <v>35900</v>
      </c>
      <c r="AC113" s="149">
        <v>38250</v>
      </c>
      <c r="AD113" s="149">
        <v>24360</v>
      </c>
      <c r="AE113" s="149">
        <v>27840</v>
      </c>
      <c r="AF113" s="149">
        <v>31320</v>
      </c>
      <c r="AG113" s="149">
        <v>34740</v>
      </c>
      <c r="AH113" s="149">
        <v>37560</v>
      </c>
      <c r="AI113" s="149">
        <v>40320</v>
      </c>
      <c r="AJ113" s="149">
        <v>43080</v>
      </c>
      <c r="AK113" s="149">
        <v>45900</v>
      </c>
      <c r="AL113" s="144" t="s">
        <v>601</v>
      </c>
      <c r="AM113" s="144" t="s">
        <v>601</v>
      </c>
      <c r="AN113" s="144" t="s">
        <v>288</v>
      </c>
      <c r="AO113" s="144">
        <v>0</v>
      </c>
      <c r="AP113" s="144" t="s">
        <v>602</v>
      </c>
      <c r="AQ113" s="144" t="s">
        <v>290</v>
      </c>
      <c r="AR113" s="144">
        <v>219</v>
      </c>
      <c r="AS113" s="144" t="s">
        <v>602</v>
      </c>
    </row>
    <row r="114" spans="1:45">
      <c r="A114" s="165" t="str">
        <f t="shared" si="1"/>
        <v>1/18/2013 - 12/17/2013Hood</v>
      </c>
      <c r="B114" s="144" t="s">
        <v>605</v>
      </c>
      <c r="C114" s="143" t="s">
        <v>170</v>
      </c>
      <c r="D114" s="149">
        <v>70000</v>
      </c>
      <c r="E114" s="149">
        <v>24450</v>
      </c>
      <c r="F114" s="149">
        <v>27950</v>
      </c>
      <c r="G114" s="149">
        <v>31450</v>
      </c>
      <c r="H114" s="149">
        <v>34900</v>
      </c>
      <c r="I114" s="149">
        <v>37700</v>
      </c>
      <c r="J114" s="149">
        <v>40500</v>
      </c>
      <c r="K114" s="149">
        <v>43300</v>
      </c>
      <c r="L114" s="149">
        <v>46100</v>
      </c>
      <c r="M114" s="149">
        <v>29340</v>
      </c>
      <c r="N114" s="149">
        <v>33540</v>
      </c>
      <c r="O114" s="149">
        <v>37740</v>
      </c>
      <c r="P114" s="149">
        <v>41880</v>
      </c>
      <c r="Q114" s="149">
        <v>45240</v>
      </c>
      <c r="R114" s="149">
        <v>48600</v>
      </c>
      <c r="S114" s="149">
        <v>51960</v>
      </c>
      <c r="T114" s="149">
        <v>55320</v>
      </c>
      <c r="U114" s="149" t="s">
        <v>286</v>
      </c>
      <c r="V114" s="149">
        <v>25550</v>
      </c>
      <c r="W114" s="149">
        <v>29200</v>
      </c>
      <c r="X114" s="149">
        <v>32850</v>
      </c>
      <c r="Y114" s="149">
        <v>36500</v>
      </c>
      <c r="Z114" s="149">
        <v>39450</v>
      </c>
      <c r="AA114" s="149">
        <v>42350</v>
      </c>
      <c r="AB114" s="149">
        <v>45300</v>
      </c>
      <c r="AC114" s="149">
        <v>48200</v>
      </c>
      <c r="AD114" s="149">
        <v>30660</v>
      </c>
      <c r="AE114" s="149">
        <v>35040</v>
      </c>
      <c r="AF114" s="149">
        <v>39420</v>
      </c>
      <c r="AG114" s="149">
        <v>43800</v>
      </c>
      <c r="AH114" s="149">
        <v>47340</v>
      </c>
      <c r="AI114" s="149">
        <v>50820</v>
      </c>
      <c r="AJ114" s="149">
        <v>54360</v>
      </c>
      <c r="AK114" s="149">
        <v>57840</v>
      </c>
      <c r="AL114" s="144" t="s">
        <v>604</v>
      </c>
      <c r="AM114" s="144" t="s">
        <v>604</v>
      </c>
      <c r="AN114" s="144" t="s">
        <v>288</v>
      </c>
      <c r="AO114" s="144">
        <v>0</v>
      </c>
      <c r="AP114" s="144" t="s">
        <v>605</v>
      </c>
      <c r="AQ114" s="144" t="s">
        <v>290</v>
      </c>
      <c r="AR114" s="144">
        <v>221</v>
      </c>
      <c r="AS114" s="144" t="s">
        <v>605</v>
      </c>
    </row>
    <row r="115" spans="1:45">
      <c r="A115" s="165" t="str">
        <f t="shared" si="1"/>
        <v>1/18/2013 - 12/17/2013Hopkins</v>
      </c>
      <c r="B115" s="144" t="s">
        <v>608</v>
      </c>
      <c r="C115" s="143" t="s">
        <v>171</v>
      </c>
      <c r="D115" s="149">
        <v>56400</v>
      </c>
      <c r="E115" s="149">
        <v>19750</v>
      </c>
      <c r="F115" s="149">
        <v>22600</v>
      </c>
      <c r="G115" s="149">
        <v>25400</v>
      </c>
      <c r="H115" s="149">
        <v>28200</v>
      </c>
      <c r="I115" s="149">
        <v>30500</v>
      </c>
      <c r="J115" s="149">
        <v>32750</v>
      </c>
      <c r="K115" s="149">
        <v>35000</v>
      </c>
      <c r="L115" s="149">
        <v>37250</v>
      </c>
      <c r="M115" s="149">
        <v>23700</v>
      </c>
      <c r="N115" s="149">
        <v>27120</v>
      </c>
      <c r="O115" s="149">
        <v>30480</v>
      </c>
      <c r="P115" s="149">
        <v>33840</v>
      </c>
      <c r="Q115" s="149">
        <v>36600</v>
      </c>
      <c r="R115" s="149">
        <v>39300</v>
      </c>
      <c r="S115" s="149">
        <v>42000</v>
      </c>
      <c r="T115" s="149">
        <v>44700</v>
      </c>
      <c r="U115" s="149" t="s">
        <v>286</v>
      </c>
      <c r="V115" s="149">
        <v>19850</v>
      </c>
      <c r="W115" s="149">
        <v>22650</v>
      </c>
      <c r="X115" s="149">
        <v>25500</v>
      </c>
      <c r="Y115" s="149">
        <v>28300</v>
      </c>
      <c r="Z115" s="149">
        <v>30600</v>
      </c>
      <c r="AA115" s="149">
        <v>32850</v>
      </c>
      <c r="AB115" s="149">
        <v>35100</v>
      </c>
      <c r="AC115" s="149">
        <v>37400</v>
      </c>
      <c r="AD115" s="149">
        <v>23820</v>
      </c>
      <c r="AE115" s="149">
        <v>27180</v>
      </c>
      <c r="AF115" s="149">
        <v>30600</v>
      </c>
      <c r="AG115" s="149">
        <v>33960</v>
      </c>
      <c r="AH115" s="149">
        <v>36720</v>
      </c>
      <c r="AI115" s="149">
        <v>39420</v>
      </c>
      <c r="AJ115" s="149">
        <v>42120</v>
      </c>
      <c r="AK115" s="149">
        <v>44880</v>
      </c>
      <c r="AL115" s="144" t="s">
        <v>607</v>
      </c>
      <c r="AM115" s="144" t="s">
        <v>607</v>
      </c>
      <c r="AN115" s="144" t="s">
        <v>288</v>
      </c>
      <c r="AO115" s="144">
        <v>0</v>
      </c>
      <c r="AP115" s="144" t="s">
        <v>608</v>
      </c>
      <c r="AQ115" s="144" t="s">
        <v>290</v>
      </c>
      <c r="AR115" s="144">
        <v>223</v>
      </c>
      <c r="AS115" s="144" t="s">
        <v>608</v>
      </c>
    </row>
    <row r="116" spans="1:45">
      <c r="A116" s="165" t="str">
        <f t="shared" si="1"/>
        <v>1/18/2013 - 12/17/2013Houston</v>
      </c>
      <c r="B116" s="144" t="s">
        <v>611</v>
      </c>
      <c r="C116" s="143" t="s">
        <v>172</v>
      </c>
      <c r="D116" s="149">
        <v>46500</v>
      </c>
      <c r="E116" s="149">
        <v>17700</v>
      </c>
      <c r="F116" s="149">
        <v>20200</v>
      </c>
      <c r="G116" s="149">
        <v>22750</v>
      </c>
      <c r="H116" s="149">
        <v>25250</v>
      </c>
      <c r="I116" s="149">
        <v>27300</v>
      </c>
      <c r="J116" s="149">
        <v>29300</v>
      </c>
      <c r="K116" s="149">
        <v>31350</v>
      </c>
      <c r="L116" s="149">
        <v>33350</v>
      </c>
      <c r="M116" s="149">
        <v>21240</v>
      </c>
      <c r="N116" s="149">
        <v>24240</v>
      </c>
      <c r="O116" s="149">
        <v>27300</v>
      </c>
      <c r="P116" s="149">
        <v>30300</v>
      </c>
      <c r="Q116" s="149">
        <v>32760</v>
      </c>
      <c r="R116" s="149">
        <v>35160</v>
      </c>
      <c r="S116" s="149">
        <v>37620</v>
      </c>
      <c r="T116" s="149">
        <v>40020</v>
      </c>
      <c r="U116" s="149" t="s">
        <v>301</v>
      </c>
      <c r="V116" s="52"/>
      <c r="W116" s="52"/>
      <c r="X116" s="52"/>
      <c r="Y116" s="52"/>
      <c r="Z116" s="52"/>
      <c r="AA116" s="52"/>
      <c r="AB116" s="52"/>
      <c r="AC116" s="52"/>
      <c r="AD116" s="52"/>
      <c r="AE116" s="52"/>
      <c r="AF116" s="52"/>
      <c r="AG116" s="52"/>
      <c r="AH116" s="52"/>
      <c r="AI116" s="52"/>
      <c r="AJ116" s="52"/>
      <c r="AK116" s="52"/>
      <c r="AL116" s="144" t="s">
        <v>610</v>
      </c>
      <c r="AM116" s="144" t="s">
        <v>610</v>
      </c>
      <c r="AN116" s="144" t="s">
        <v>288</v>
      </c>
      <c r="AO116" s="144">
        <v>0</v>
      </c>
      <c r="AP116" s="144" t="s">
        <v>611</v>
      </c>
      <c r="AQ116" s="144" t="s">
        <v>290</v>
      </c>
      <c r="AR116" s="144">
        <v>225</v>
      </c>
      <c r="AS116" s="144" t="s">
        <v>611</v>
      </c>
    </row>
    <row r="117" spans="1:45">
      <c r="A117" s="165" t="str">
        <f t="shared" si="1"/>
        <v>1/18/2013 - 12/17/2013Howard</v>
      </c>
      <c r="B117" s="144" t="s">
        <v>614</v>
      </c>
      <c r="C117" s="143" t="s">
        <v>174</v>
      </c>
      <c r="D117" s="149">
        <v>56600</v>
      </c>
      <c r="E117" s="149">
        <v>18500</v>
      </c>
      <c r="F117" s="149">
        <v>21150</v>
      </c>
      <c r="G117" s="149">
        <v>23800</v>
      </c>
      <c r="H117" s="149">
        <v>26400</v>
      </c>
      <c r="I117" s="149">
        <v>28550</v>
      </c>
      <c r="J117" s="149">
        <v>30650</v>
      </c>
      <c r="K117" s="149">
        <v>32750</v>
      </c>
      <c r="L117" s="149">
        <v>34850</v>
      </c>
      <c r="M117" s="149">
        <v>22200</v>
      </c>
      <c r="N117" s="149">
        <v>25380</v>
      </c>
      <c r="O117" s="149">
        <v>28560</v>
      </c>
      <c r="P117" s="149">
        <v>31680</v>
      </c>
      <c r="Q117" s="149">
        <v>34260</v>
      </c>
      <c r="R117" s="149">
        <v>36780</v>
      </c>
      <c r="S117" s="149">
        <v>39300</v>
      </c>
      <c r="T117" s="149">
        <v>41820</v>
      </c>
      <c r="U117" s="149" t="s">
        <v>286</v>
      </c>
      <c r="V117" s="149">
        <v>19850</v>
      </c>
      <c r="W117" s="149">
        <v>22650</v>
      </c>
      <c r="X117" s="149">
        <v>25500</v>
      </c>
      <c r="Y117" s="149">
        <v>28300</v>
      </c>
      <c r="Z117" s="149">
        <v>30600</v>
      </c>
      <c r="AA117" s="149">
        <v>32850</v>
      </c>
      <c r="AB117" s="149">
        <v>35100</v>
      </c>
      <c r="AC117" s="149">
        <v>37400</v>
      </c>
      <c r="AD117" s="149">
        <v>23820</v>
      </c>
      <c r="AE117" s="149">
        <v>27180</v>
      </c>
      <c r="AF117" s="149">
        <v>30600</v>
      </c>
      <c r="AG117" s="149">
        <v>33960</v>
      </c>
      <c r="AH117" s="149">
        <v>36720</v>
      </c>
      <c r="AI117" s="149">
        <v>39420</v>
      </c>
      <c r="AJ117" s="149">
        <v>42120</v>
      </c>
      <c r="AK117" s="149">
        <v>44880</v>
      </c>
      <c r="AL117" s="144" t="s">
        <v>613</v>
      </c>
      <c r="AM117" s="144" t="s">
        <v>613</v>
      </c>
      <c r="AN117" s="144" t="s">
        <v>288</v>
      </c>
      <c r="AO117" s="144">
        <v>0</v>
      </c>
      <c r="AP117" s="144" t="s">
        <v>614</v>
      </c>
      <c r="AQ117" s="144" t="s">
        <v>290</v>
      </c>
      <c r="AR117" s="144">
        <v>227</v>
      </c>
      <c r="AS117" s="144" t="s">
        <v>614</v>
      </c>
    </row>
    <row r="118" spans="1:45">
      <c r="A118" s="165" t="str">
        <f t="shared" si="1"/>
        <v>1/18/2013 - 12/17/2013Hudspeth</v>
      </c>
      <c r="B118" s="144" t="s">
        <v>617</v>
      </c>
      <c r="C118" s="143" t="s">
        <v>175</v>
      </c>
      <c r="D118" s="149">
        <v>29900</v>
      </c>
      <c r="E118" s="149">
        <v>17700</v>
      </c>
      <c r="F118" s="149">
        <v>20200</v>
      </c>
      <c r="G118" s="149">
        <v>22750</v>
      </c>
      <c r="H118" s="149">
        <v>25250</v>
      </c>
      <c r="I118" s="149">
        <v>27300</v>
      </c>
      <c r="J118" s="149">
        <v>29300</v>
      </c>
      <c r="K118" s="149">
        <v>31350</v>
      </c>
      <c r="L118" s="149">
        <v>33350</v>
      </c>
      <c r="M118" s="149">
        <v>21240</v>
      </c>
      <c r="N118" s="149">
        <v>24240</v>
      </c>
      <c r="O118" s="149">
        <v>27300</v>
      </c>
      <c r="P118" s="149">
        <v>30300</v>
      </c>
      <c r="Q118" s="149">
        <v>32760</v>
      </c>
      <c r="R118" s="149">
        <v>35160</v>
      </c>
      <c r="S118" s="149">
        <v>37620</v>
      </c>
      <c r="T118" s="149">
        <v>40020</v>
      </c>
      <c r="U118" s="149" t="s">
        <v>286</v>
      </c>
      <c r="V118" s="149">
        <v>17800</v>
      </c>
      <c r="W118" s="149">
        <v>20350</v>
      </c>
      <c r="X118" s="149">
        <v>22900</v>
      </c>
      <c r="Y118" s="149">
        <v>25400</v>
      </c>
      <c r="Z118" s="149">
        <v>27450</v>
      </c>
      <c r="AA118" s="149">
        <v>29500</v>
      </c>
      <c r="AB118" s="149">
        <v>31500</v>
      </c>
      <c r="AC118" s="149">
        <v>33550</v>
      </c>
      <c r="AD118" s="149">
        <v>21360</v>
      </c>
      <c r="AE118" s="149">
        <v>24420</v>
      </c>
      <c r="AF118" s="149">
        <v>27480</v>
      </c>
      <c r="AG118" s="149">
        <v>30480</v>
      </c>
      <c r="AH118" s="149">
        <v>32940</v>
      </c>
      <c r="AI118" s="149">
        <v>35400</v>
      </c>
      <c r="AJ118" s="149">
        <v>37800</v>
      </c>
      <c r="AK118" s="149">
        <v>40260</v>
      </c>
      <c r="AL118" s="144" t="s">
        <v>616</v>
      </c>
      <c r="AM118" s="144" t="s">
        <v>616</v>
      </c>
      <c r="AN118" s="144" t="s">
        <v>288</v>
      </c>
      <c r="AO118" s="144">
        <v>0</v>
      </c>
      <c r="AP118" s="144" t="s">
        <v>617</v>
      </c>
      <c r="AQ118" s="144" t="s">
        <v>290</v>
      </c>
      <c r="AR118" s="144">
        <v>229</v>
      </c>
      <c r="AS118" s="144" t="s">
        <v>617</v>
      </c>
    </row>
    <row r="119" spans="1:45">
      <c r="A119" s="165" t="str">
        <f t="shared" si="1"/>
        <v>1/18/2013 - 12/17/2013Hunt</v>
      </c>
      <c r="B119" s="144" t="s">
        <v>619</v>
      </c>
      <c r="C119" s="143" t="s">
        <v>45</v>
      </c>
      <c r="D119" s="149">
        <v>67500</v>
      </c>
      <c r="E119" s="149">
        <v>23650</v>
      </c>
      <c r="F119" s="149">
        <v>27000</v>
      </c>
      <c r="G119" s="149">
        <v>30400</v>
      </c>
      <c r="H119" s="149">
        <v>33750</v>
      </c>
      <c r="I119" s="149">
        <v>36450</v>
      </c>
      <c r="J119" s="149">
        <v>39150</v>
      </c>
      <c r="K119" s="149">
        <v>41850</v>
      </c>
      <c r="L119" s="149">
        <v>44550</v>
      </c>
      <c r="M119" s="149">
        <v>28380</v>
      </c>
      <c r="N119" s="149">
        <v>32400</v>
      </c>
      <c r="O119" s="149">
        <v>36480</v>
      </c>
      <c r="P119" s="149">
        <v>40500</v>
      </c>
      <c r="Q119" s="149">
        <v>43740</v>
      </c>
      <c r="R119" s="149">
        <v>46980</v>
      </c>
      <c r="S119" s="149">
        <v>50220</v>
      </c>
      <c r="T119" s="149">
        <v>53460</v>
      </c>
      <c r="U119" s="149" t="s">
        <v>286</v>
      </c>
      <c r="V119" s="149">
        <v>25200</v>
      </c>
      <c r="W119" s="149">
        <v>28800</v>
      </c>
      <c r="X119" s="149">
        <v>32400</v>
      </c>
      <c r="Y119" s="149">
        <v>35950</v>
      </c>
      <c r="Z119" s="149">
        <v>38850</v>
      </c>
      <c r="AA119" s="149">
        <v>41750</v>
      </c>
      <c r="AB119" s="149">
        <v>44600</v>
      </c>
      <c r="AC119" s="149">
        <v>47500</v>
      </c>
      <c r="AD119" s="149">
        <v>30240</v>
      </c>
      <c r="AE119" s="149">
        <v>34560</v>
      </c>
      <c r="AF119" s="149">
        <v>38880</v>
      </c>
      <c r="AG119" s="149">
        <v>43140</v>
      </c>
      <c r="AH119" s="149">
        <v>46620</v>
      </c>
      <c r="AI119" s="149">
        <v>50100</v>
      </c>
      <c r="AJ119" s="149">
        <v>53520</v>
      </c>
      <c r="AK119" s="149">
        <v>57000</v>
      </c>
      <c r="AL119" s="144" t="s">
        <v>618</v>
      </c>
      <c r="AM119" s="144" t="s">
        <v>618</v>
      </c>
      <c r="AN119" s="144" t="s">
        <v>288</v>
      </c>
      <c r="AO119" s="144">
        <v>1</v>
      </c>
      <c r="AP119" s="144" t="s">
        <v>619</v>
      </c>
      <c r="AQ119" s="144" t="s">
        <v>290</v>
      </c>
      <c r="AR119" s="144">
        <v>231</v>
      </c>
      <c r="AS119" s="144" t="s">
        <v>619</v>
      </c>
    </row>
    <row r="120" spans="1:45">
      <c r="A120" s="165" t="str">
        <f t="shared" si="1"/>
        <v>1/18/2013 - 12/17/2013Hutchinson</v>
      </c>
      <c r="B120" s="144" t="s">
        <v>622</v>
      </c>
      <c r="C120" s="143" t="s">
        <v>176</v>
      </c>
      <c r="D120" s="149">
        <v>53400</v>
      </c>
      <c r="E120" s="149">
        <v>18700</v>
      </c>
      <c r="F120" s="149">
        <v>21400</v>
      </c>
      <c r="G120" s="149">
        <v>24050</v>
      </c>
      <c r="H120" s="149">
        <v>26700</v>
      </c>
      <c r="I120" s="149">
        <v>28850</v>
      </c>
      <c r="J120" s="149">
        <v>31000</v>
      </c>
      <c r="K120" s="149">
        <v>33150</v>
      </c>
      <c r="L120" s="149">
        <v>35250</v>
      </c>
      <c r="M120" s="149">
        <v>22440</v>
      </c>
      <c r="N120" s="149">
        <v>25680</v>
      </c>
      <c r="O120" s="149">
        <v>28860</v>
      </c>
      <c r="P120" s="149">
        <v>32040</v>
      </c>
      <c r="Q120" s="149">
        <v>34620</v>
      </c>
      <c r="R120" s="149">
        <v>37200</v>
      </c>
      <c r="S120" s="149">
        <v>39780</v>
      </c>
      <c r="T120" s="149">
        <v>42300</v>
      </c>
      <c r="U120" s="149" t="s">
        <v>286</v>
      </c>
      <c r="V120" s="149">
        <v>19050</v>
      </c>
      <c r="W120" s="149">
        <v>21750</v>
      </c>
      <c r="X120" s="149">
        <v>24450</v>
      </c>
      <c r="Y120" s="149">
        <v>27150</v>
      </c>
      <c r="Z120" s="149">
        <v>29350</v>
      </c>
      <c r="AA120" s="149">
        <v>31500</v>
      </c>
      <c r="AB120" s="149">
        <v>33700</v>
      </c>
      <c r="AC120" s="149">
        <v>35850</v>
      </c>
      <c r="AD120" s="149">
        <v>22860</v>
      </c>
      <c r="AE120" s="149">
        <v>26100</v>
      </c>
      <c r="AF120" s="149">
        <v>29340</v>
      </c>
      <c r="AG120" s="149">
        <v>32580</v>
      </c>
      <c r="AH120" s="149">
        <v>35220</v>
      </c>
      <c r="AI120" s="149">
        <v>37800</v>
      </c>
      <c r="AJ120" s="149">
        <v>40440</v>
      </c>
      <c r="AK120" s="149">
        <v>43020</v>
      </c>
      <c r="AL120" s="144" t="s">
        <v>621</v>
      </c>
      <c r="AM120" s="144" t="s">
        <v>621</v>
      </c>
      <c r="AN120" s="144" t="s">
        <v>288</v>
      </c>
      <c r="AO120" s="144">
        <v>0</v>
      </c>
      <c r="AP120" s="144" t="s">
        <v>622</v>
      </c>
      <c r="AQ120" s="144" t="s">
        <v>290</v>
      </c>
      <c r="AR120" s="144">
        <v>233</v>
      </c>
      <c r="AS120" s="144" t="s">
        <v>622</v>
      </c>
    </row>
    <row r="121" spans="1:45">
      <c r="A121" s="165" t="str">
        <f t="shared" si="1"/>
        <v>1/18/2013 - 12/17/2013Irion</v>
      </c>
      <c r="B121" s="144" t="s">
        <v>625</v>
      </c>
      <c r="C121" s="143" t="s">
        <v>75</v>
      </c>
      <c r="D121" s="149">
        <v>55300</v>
      </c>
      <c r="E121" s="149">
        <v>19400</v>
      </c>
      <c r="F121" s="149">
        <v>22150</v>
      </c>
      <c r="G121" s="149">
        <v>24900</v>
      </c>
      <c r="H121" s="149">
        <v>27650</v>
      </c>
      <c r="I121" s="149">
        <v>29900</v>
      </c>
      <c r="J121" s="149">
        <v>32100</v>
      </c>
      <c r="K121" s="149">
        <v>34300</v>
      </c>
      <c r="L121" s="149">
        <v>36500</v>
      </c>
      <c r="M121" s="149">
        <v>23280</v>
      </c>
      <c r="N121" s="149">
        <v>26580</v>
      </c>
      <c r="O121" s="149">
        <v>29880</v>
      </c>
      <c r="P121" s="149">
        <v>33180</v>
      </c>
      <c r="Q121" s="149">
        <v>35880</v>
      </c>
      <c r="R121" s="149">
        <v>38520</v>
      </c>
      <c r="S121" s="149">
        <v>41160</v>
      </c>
      <c r="T121" s="149">
        <v>43800</v>
      </c>
      <c r="U121" s="149" t="s">
        <v>301</v>
      </c>
      <c r="V121" s="52"/>
      <c r="W121" s="52"/>
      <c r="X121" s="52"/>
      <c r="Y121" s="52"/>
      <c r="Z121" s="52"/>
      <c r="AA121" s="52"/>
      <c r="AB121" s="52"/>
      <c r="AC121" s="52"/>
      <c r="AD121" s="52"/>
      <c r="AE121" s="52"/>
      <c r="AF121" s="52"/>
      <c r="AG121" s="52"/>
      <c r="AH121" s="52"/>
      <c r="AI121" s="52"/>
      <c r="AJ121" s="52"/>
      <c r="AK121" s="52"/>
      <c r="AL121" s="144" t="s">
        <v>624</v>
      </c>
      <c r="AM121" s="144" t="s">
        <v>624</v>
      </c>
      <c r="AN121" s="144" t="s">
        <v>288</v>
      </c>
      <c r="AO121" s="144">
        <v>1</v>
      </c>
      <c r="AP121" s="144" t="s">
        <v>625</v>
      </c>
      <c r="AQ121" s="144" t="s">
        <v>290</v>
      </c>
      <c r="AR121" s="144">
        <v>235</v>
      </c>
      <c r="AS121" s="144" t="s">
        <v>625</v>
      </c>
    </row>
    <row r="122" spans="1:45">
      <c r="A122" s="165" t="str">
        <f t="shared" si="1"/>
        <v>1/18/2013 - 12/17/2013Jack</v>
      </c>
      <c r="B122" s="144" t="s">
        <v>628</v>
      </c>
      <c r="C122" s="143" t="s">
        <v>177</v>
      </c>
      <c r="D122" s="149">
        <v>64200</v>
      </c>
      <c r="E122" s="149">
        <v>19300</v>
      </c>
      <c r="F122" s="149">
        <v>22050</v>
      </c>
      <c r="G122" s="149">
        <v>24800</v>
      </c>
      <c r="H122" s="149">
        <v>27550</v>
      </c>
      <c r="I122" s="149">
        <v>29800</v>
      </c>
      <c r="J122" s="149">
        <v>32000</v>
      </c>
      <c r="K122" s="149">
        <v>34200</v>
      </c>
      <c r="L122" s="149">
        <v>36400</v>
      </c>
      <c r="M122" s="149">
        <v>23160</v>
      </c>
      <c r="N122" s="149">
        <v>26460</v>
      </c>
      <c r="O122" s="149">
        <v>29760</v>
      </c>
      <c r="P122" s="149">
        <v>33060</v>
      </c>
      <c r="Q122" s="149">
        <v>35760</v>
      </c>
      <c r="R122" s="149">
        <v>38400</v>
      </c>
      <c r="S122" s="149">
        <v>41040</v>
      </c>
      <c r="T122" s="149">
        <v>43680</v>
      </c>
      <c r="U122" s="149" t="s">
        <v>286</v>
      </c>
      <c r="V122" s="149">
        <v>22500</v>
      </c>
      <c r="W122" s="149">
        <v>25700</v>
      </c>
      <c r="X122" s="149">
        <v>28900</v>
      </c>
      <c r="Y122" s="149">
        <v>32100</v>
      </c>
      <c r="Z122" s="149">
        <v>34700</v>
      </c>
      <c r="AA122" s="149">
        <v>37250</v>
      </c>
      <c r="AB122" s="149">
        <v>39850</v>
      </c>
      <c r="AC122" s="149">
        <v>42400</v>
      </c>
      <c r="AD122" s="149">
        <v>27000</v>
      </c>
      <c r="AE122" s="149">
        <v>30840</v>
      </c>
      <c r="AF122" s="149">
        <v>34680</v>
      </c>
      <c r="AG122" s="149">
        <v>38520</v>
      </c>
      <c r="AH122" s="149">
        <v>41640</v>
      </c>
      <c r="AI122" s="149">
        <v>44700</v>
      </c>
      <c r="AJ122" s="149">
        <v>47820</v>
      </c>
      <c r="AK122" s="149">
        <v>50880</v>
      </c>
      <c r="AL122" s="144" t="s">
        <v>627</v>
      </c>
      <c r="AM122" s="144" t="s">
        <v>627</v>
      </c>
      <c r="AN122" s="144" t="s">
        <v>288</v>
      </c>
      <c r="AO122" s="144">
        <v>0</v>
      </c>
      <c r="AP122" s="144" t="s">
        <v>628</v>
      </c>
      <c r="AQ122" s="144" t="s">
        <v>290</v>
      </c>
      <c r="AR122" s="144">
        <v>237</v>
      </c>
      <c r="AS122" s="144" t="s">
        <v>628</v>
      </c>
    </row>
    <row r="123" spans="1:45">
      <c r="A123" s="165" t="str">
        <f t="shared" si="1"/>
        <v>1/18/2013 - 12/17/2013Jackson</v>
      </c>
      <c r="B123" s="144" t="s">
        <v>631</v>
      </c>
      <c r="C123" s="143" t="s">
        <v>178</v>
      </c>
      <c r="D123" s="149">
        <v>62200</v>
      </c>
      <c r="E123" s="149">
        <v>21700</v>
      </c>
      <c r="F123" s="149">
        <v>24800</v>
      </c>
      <c r="G123" s="149">
        <v>27900</v>
      </c>
      <c r="H123" s="149">
        <v>31000</v>
      </c>
      <c r="I123" s="149">
        <v>33500</v>
      </c>
      <c r="J123" s="149">
        <v>36000</v>
      </c>
      <c r="K123" s="149">
        <v>38450</v>
      </c>
      <c r="L123" s="149">
        <v>40950</v>
      </c>
      <c r="M123" s="149">
        <v>26040</v>
      </c>
      <c r="N123" s="149">
        <v>29760</v>
      </c>
      <c r="O123" s="149">
        <v>33480</v>
      </c>
      <c r="P123" s="149">
        <v>37200</v>
      </c>
      <c r="Q123" s="149">
        <v>40200</v>
      </c>
      <c r="R123" s="149">
        <v>43200</v>
      </c>
      <c r="S123" s="149">
        <v>46140</v>
      </c>
      <c r="T123" s="149">
        <v>49140</v>
      </c>
      <c r="U123" s="149" t="s">
        <v>286</v>
      </c>
      <c r="V123" s="149">
        <v>22100</v>
      </c>
      <c r="W123" s="149">
        <v>25250</v>
      </c>
      <c r="X123" s="149">
        <v>28400</v>
      </c>
      <c r="Y123" s="149">
        <v>31550</v>
      </c>
      <c r="Z123" s="149">
        <v>34100</v>
      </c>
      <c r="AA123" s="149">
        <v>36600</v>
      </c>
      <c r="AB123" s="149">
        <v>39150</v>
      </c>
      <c r="AC123" s="149">
        <v>41650</v>
      </c>
      <c r="AD123" s="149">
        <v>26520</v>
      </c>
      <c r="AE123" s="149">
        <v>30300</v>
      </c>
      <c r="AF123" s="149">
        <v>34080</v>
      </c>
      <c r="AG123" s="149">
        <v>37860</v>
      </c>
      <c r="AH123" s="149">
        <v>40920</v>
      </c>
      <c r="AI123" s="149">
        <v>43920</v>
      </c>
      <c r="AJ123" s="149">
        <v>46980</v>
      </c>
      <c r="AK123" s="149">
        <v>49980</v>
      </c>
      <c r="AL123" s="144" t="s">
        <v>630</v>
      </c>
      <c r="AM123" s="144" t="s">
        <v>630</v>
      </c>
      <c r="AN123" s="144" t="s">
        <v>288</v>
      </c>
      <c r="AO123" s="144">
        <v>0</v>
      </c>
      <c r="AP123" s="144" t="s">
        <v>631</v>
      </c>
      <c r="AQ123" s="144" t="s">
        <v>290</v>
      </c>
      <c r="AR123" s="144">
        <v>239</v>
      </c>
      <c r="AS123" s="144" t="s">
        <v>631</v>
      </c>
    </row>
    <row r="124" spans="1:45">
      <c r="A124" s="165" t="str">
        <f t="shared" si="1"/>
        <v>1/18/2013 - 12/17/2013Jasper</v>
      </c>
      <c r="B124" s="144" t="s">
        <v>634</v>
      </c>
      <c r="C124" s="143" t="s">
        <v>179</v>
      </c>
      <c r="D124" s="149">
        <v>47400</v>
      </c>
      <c r="E124" s="149">
        <v>17700</v>
      </c>
      <c r="F124" s="149">
        <v>20200</v>
      </c>
      <c r="G124" s="149">
        <v>22750</v>
      </c>
      <c r="H124" s="149">
        <v>25250</v>
      </c>
      <c r="I124" s="149">
        <v>27300</v>
      </c>
      <c r="J124" s="149">
        <v>29300</v>
      </c>
      <c r="K124" s="149">
        <v>31350</v>
      </c>
      <c r="L124" s="149">
        <v>33350</v>
      </c>
      <c r="M124" s="149">
        <v>21240</v>
      </c>
      <c r="N124" s="149">
        <v>24240</v>
      </c>
      <c r="O124" s="149">
        <v>27300</v>
      </c>
      <c r="P124" s="149">
        <v>30300</v>
      </c>
      <c r="Q124" s="149">
        <v>32760</v>
      </c>
      <c r="R124" s="149">
        <v>35160</v>
      </c>
      <c r="S124" s="149">
        <v>37620</v>
      </c>
      <c r="T124" s="149">
        <v>40020</v>
      </c>
      <c r="U124" s="149" t="s">
        <v>301</v>
      </c>
      <c r="V124" s="52"/>
      <c r="W124" s="52"/>
      <c r="X124" s="52"/>
      <c r="Y124" s="52"/>
      <c r="Z124" s="52"/>
      <c r="AA124" s="52"/>
      <c r="AB124" s="52"/>
      <c r="AC124" s="52"/>
      <c r="AD124" s="52"/>
      <c r="AE124" s="52"/>
      <c r="AF124" s="52"/>
      <c r="AG124" s="52"/>
      <c r="AH124" s="52"/>
      <c r="AI124" s="52"/>
      <c r="AJ124" s="52"/>
      <c r="AK124" s="52"/>
      <c r="AL124" s="144" t="s">
        <v>633</v>
      </c>
      <c r="AM124" s="144" t="s">
        <v>633</v>
      </c>
      <c r="AN124" s="144" t="s">
        <v>288</v>
      </c>
      <c r="AO124" s="144">
        <v>0</v>
      </c>
      <c r="AP124" s="144" t="s">
        <v>634</v>
      </c>
      <c r="AQ124" s="144" t="s">
        <v>290</v>
      </c>
      <c r="AR124" s="144">
        <v>241</v>
      </c>
      <c r="AS124" s="144" t="s">
        <v>634</v>
      </c>
    </row>
    <row r="125" spans="1:45">
      <c r="A125" s="165" t="str">
        <f t="shared" si="1"/>
        <v>1/18/2013 - 12/17/2013Jeff Davis</v>
      </c>
      <c r="B125" s="144" t="s">
        <v>637</v>
      </c>
      <c r="C125" s="143" t="s">
        <v>180</v>
      </c>
      <c r="D125" s="149">
        <v>52800</v>
      </c>
      <c r="E125" s="149">
        <v>18100</v>
      </c>
      <c r="F125" s="149">
        <v>20700</v>
      </c>
      <c r="G125" s="149">
        <v>23300</v>
      </c>
      <c r="H125" s="149">
        <v>25850</v>
      </c>
      <c r="I125" s="149">
        <v>27950</v>
      </c>
      <c r="J125" s="149">
        <v>30000</v>
      </c>
      <c r="K125" s="149">
        <v>32100</v>
      </c>
      <c r="L125" s="149">
        <v>34150</v>
      </c>
      <c r="M125" s="149">
        <v>21720</v>
      </c>
      <c r="N125" s="149">
        <v>24840</v>
      </c>
      <c r="O125" s="149">
        <v>27960</v>
      </c>
      <c r="P125" s="149">
        <v>31020</v>
      </c>
      <c r="Q125" s="149">
        <v>33540</v>
      </c>
      <c r="R125" s="149">
        <v>36000</v>
      </c>
      <c r="S125" s="149">
        <v>38520</v>
      </c>
      <c r="T125" s="149">
        <v>40980</v>
      </c>
      <c r="U125" s="149" t="s">
        <v>286</v>
      </c>
      <c r="V125" s="149">
        <v>19850</v>
      </c>
      <c r="W125" s="149">
        <v>22650</v>
      </c>
      <c r="X125" s="149">
        <v>25500</v>
      </c>
      <c r="Y125" s="149">
        <v>28300</v>
      </c>
      <c r="Z125" s="149">
        <v>30600</v>
      </c>
      <c r="AA125" s="149">
        <v>32850</v>
      </c>
      <c r="AB125" s="149">
        <v>35100</v>
      </c>
      <c r="AC125" s="149">
        <v>37400</v>
      </c>
      <c r="AD125" s="149">
        <v>23820</v>
      </c>
      <c r="AE125" s="149">
        <v>27180</v>
      </c>
      <c r="AF125" s="149">
        <v>30600</v>
      </c>
      <c r="AG125" s="149">
        <v>33960</v>
      </c>
      <c r="AH125" s="149">
        <v>36720</v>
      </c>
      <c r="AI125" s="149">
        <v>39420</v>
      </c>
      <c r="AJ125" s="149">
        <v>42120</v>
      </c>
      <c r="AK125" s="149">
        <v>44880</v>
      </c>
      <c r="AL125" s="144" t="s">
        <v>636</v>
      </c>
      <c r="AM125" s="144" t="s">
        <v>636</v>
      </c>
      <c r="AN125" s="144" t="s">
        <v>288</v>
      </c>
      <c r="AO125" s="144">
        <v>0</v>
      </c>
      <c r="AP125" s="144" t="s">
        <v>637</v>
      </c>
      <c r="AQ125" s="144" t="s">
        <v>290</v>
      </c>
      <c r="AR125" s="144">
        <v>243</v>
      </c>
      <c r="AS125" s="144" t="s">
        <v>637</v>
      </c>
    </row>
    <row r="126" spans="1:45">
      <c r="A126" s="165" t="str">
        <f t="shared" si="1"/>
        <v>1/18/2013 - 12/17/2013Jefferson</v>
      </c>
      <c r="B126" s="144" t="s">
        <v>639</v>
      </c>
      <c r="C126" s="143" t="s">
        <v>31</v>
      </c>
      <c r="D126" s="149">
        <v>53100</v>
      </c>
      <c r="E126" s="149">
        <v>19150</v>
      </c>
      <c r="F126" s="149">
        <v>21900</v>
      </c>
      <c r="G126" s="149">
        <v>24650</v>
      </c>
      <c r="H126" s="149">
        <v>27350</v>
      </c>
      <c r="I126" s="149">
        <v>29550</v>
      </c>
      <c r="J126" s="149">
        <v>31750</v>
      </c>
      <c r="K126" s="149">
        <v>33950</v>
      </c>
      <c r="L126" s="149">
        <v>36150</v>
      </c>
      <c r="M126" s="149">
        <v>22980</v>
      </c>
      <c r="N126" s="149">
        <v>26280</v>
      </c>
      <c r="O126" s="149">
        <v>29580</v>
      </c>
      <c r="P126" s="149">
        <v>32820</v>
      </c>
      <c r="Q126" s="149">
        <v>35460</v>
      </c>
      <c r="R126" s="149">
        <v>38100</v>
      </c>
      <c r="S126" s="149">
        <v>40740</v>
      </c>
      <c r="T126" s="149">
        <v>43380</v>
      </c>
      <c r="U126" s="149" t="s">
        <v>286</v>
      </c>
      <c r="V126" s="149">
        <v>20150</v>
      </c>
      <c r="W126" s="149">
        <v>23000</v>
      </c>
      <c r="X126" s="149">
        <v>25900</v>
      </c>
      <c r="Y126" s="149">
        <v>28750</v>
      </c>
      <c r="Z126" s="149">
        <v>31050</v>
      </c>
      <c r="AA126" s="149">
        <v>33350</v>
      </c>
      <c r="AB126" s="149">
        <v>35650</v>
      </c>
      <c r="AC126" s="149">
        <v>37950</v>
      </c>
      <c r="AD126" s="149">
        <v>24180</v>
      </c>
      <c r="AE126" s="149">
        <v>27600</v>
      </c>
      <c r="AF126" s="149">
        <v>31080</v>
      </c>
      <c r="AG126" s="149">
        <v>34500</v>
      </c>
      <c r="AH126" s="149">
        <v>37260</v>
      </c>
      <c r="AI126" s="149">
        <v>40020</v>
      </c>
      <c r="AJ126" s="149">
        <v>42780</v>
      </c>
      <c r="AK126" s="149">
        <v>45540</v>
      </c>
      <c r="AL126" s="144" t="s">
        <v>638</v>
      </c>
      <c r="AM126" s="144" t="s">
        <v>638</v>
      </c>
      <c r="AN126" s="144" t="s">
        <v>288</v>
      </c>
      <c r="AO126" s="144">
        <v>1</v>
      </c>
      <c r="AP126" s="144" t="s">
        <v>639</v>
      </c>
      <c r="AQ126" s="144" t="s">
        <v>290</v>
      </c>
      <c r="AR126" s="144">
        <v>245</v>
      </c>
      <c r="AS126" s="144" t="s">
        <v>639</v>
      </c>
    </row>
    <row r="127" spans="1:45">
      <c r="A127" s="165" t="str">
        <f t="shared" si="1"/>
        <v>1/18/2013 - 12/17/2013Jim Hogg</v>
      </c>
      <c r="B127" s="144" t="s">
        <v>642</v>
      </c>
      <c r="C127" s="143" t="s">
        <v>181</v>
      </c>
      <c r="D127" s="149">
        <v>46100</v>
      </c>
      <c r="E127" s="149">
        <v>17700</v>
      </c>
      <c r="F127" s="149">
        <v>20200</v>
      </c>
      <c r="G127" s="149">
        <v>22750</v>
      </c>
      <c r="H127" s="149">
        <v>25250</v>
      </c>
      <c r="I127" s="149">
        <v>27300</v>
      </c>
      <c r="J127" s="149">
        <v>29300</v>
      </c>
      <c r="K127" s="149">
        <v>31350</v>
      </c>
      <c r="L127" s="149">
        <v>33350</v>
      </c>
      <c r="M127" s="149">
        <v>21240</v>
      </c>
      <c r="N127" s="149">
        <v>24240</v>
      </c>
      <c r="O127" s="149">
        <v>27300</v>
      </c>
      <c r="P127" s="149">
        <v>30300</v>
      </c>
      <c r="Q127" s="149">
        <v>32760</v>
      </c>
      <c r="R127" s="149">
        <v>35160</v>
      </c>
      <c r="S127" s="149">
        <v>37620</v>
      </c>
      <c r="T127" s="149">
        <v>40020</v>
      </c>
      <c r="U127" s="149" t="s">
        <v>286</v>
      </c>
      <c r="V127" s="149">
        <v>19900</v>
      </c>
      <c r="W127" s="149">
        <v>22750</v>
      </c>
      <c r="X127" s="149">
        <v>25600</v>
      </c>
      <c r="Y127" s="149">
        <v>28400</v>
      </c>
      <c r="Z127" s="149">
        <v>30700</v>
      </c>
      <c r="AA127" s="149">
        <v>32950</v>
      </c>
      <c r="AB127" s="149">
        <v>35250</v>
      </c>
      <c r="AC127" s="149">
        <v>37500</v>
      </c>
      <c r="AD127" s="149">
        <v>23880</v>
      </c>
      <c r="AE127" s="149">
        <v>27300</v>
      </c>
      <c r="AF127" s="149">
        <v>30720</v>
      </c>
      <c r="AG127" s="149">
        <v>34080</v>
      </c>
      <c r="AH127" s="149">
        <v>36840</v>
      </c>
      <c r="AI127" s="149">
        <v>39540</v>
      </c>
      <c r="AJ127" s="149">
        <v>42300</v>
      </c>
      <c r="AK127" s="149">
        <v>45000</v>
      </c>
      <c r="AL127" s="144" t="s">
        <v>641</v>
      </c>
      <c r="AM127" s="144" t="s">
        <v>641</v>
      </c>
      <c r="AN127" s="144" t="s">
        <v>288</v>
      </c>
      <c r="AO127" s="144">
        <v>0</v>
      </c>
      <c r="AP127" s="144" t="s">
        <v>642</v>
      </c>
      <c r="AQ127" s="144" t="s">
        <v>290</v>
      </c>
      <c r="AR127" s="144">
        <v>247</v>
      </c>
      <c r="AS127" s="144" t="s">
        <v>642</v>
      </c>
    </row>
    <row r="128" spans="1:45">
      <c r="A128" s="165" t="str">
        <f t="shared" si="1"/>
        <v>1/18/2013 - 12/17/2013Jim Wells</v>
      </c>
      <c r="B128" s="144" t="s">
        <v>645</v>
      </c>
      <c r="C128" s="143" t="s">
        <v>182</v>
      </c>
      <c r="D128" s="149">
        <v>45200</v>
      </c>
      <c r="E128" s="149">
        <v>17700</v>
      </c>
      <c r="F128" s="149">
        <v>20200</v>
      </c>
      <c r="G128" s="149">
        <v>22750</v>
      </c>
      <c r="H128" s="149">
        <v>25250</v>
      </c>
      <c r="I128" s="149">
        <v>27300</v>
      </c>
      <c r="J128" s="149">
        <v>29300</v>
      </c>
      <c r="K128" s="149">
        <v>31350</v>
      </c>
      <c r="L128" s="149">
        <v>33350</v>
      </c>
      <c r="M128" s="149">
        <v>21240</v>
      </c>
      <c r="N128" s="149">
        <v>24240</v>
      </c>
      <c r="O128" s="149">
        <v>27300</v>
      </c>
      <c r="P128" s="149">
        <v>30300</v>
      </c>
      <c r="Q128" s="149">
        <v>32760</v>
      </c>
      <c r="R128" s="149">
        <v>35160</v>
      </c>
      <c r="S128" s="149">
        <v>37620</v>
      </c>
      <c r="T128" s="149">
        <v>40020</v>
      </c>
      <c r="U128" s="149" t="s">
        <v>301</v>
      </c>
      <c r="V128" s="52"/>
      <c r="W128" s="52"/>
      <c r="X128" s="52"/>
      <c r="Y128" s="52"/>
      <c r="Z128" s="52"/>
      <c r="AA128" s="52"/>
      <c r="AB128" s="52"/>
      <c r="AC128" s="52"/>
      <c r="AD128" s="52"/>
      <c r="AE128" s="52"/>
      <c r="AF128" s="52"/>
      <c r="AG128" s="52"/>
      <c r="AH128" s="52"/>
      <c r="AI128" s="52"/>
      <c r="AJ128" s="52"/>
      <c r="AK128" s="52"/>
      <c r="AL128" s="144" t="s">
        <v>644</v>
      </c>
      <c r="AM128" s="144" t="s">
        <v>644</v>
      </c>
      <c r="AN128" s="144" t="s">
        <v>288</v>
      </c>
      <c r="AO128" s="144">
        <v>0</v>
      </c>
      <c r="AP128" s="144" t="s">
        <v>645</v>
      </c>
      <c r="AQ128" s="144" t="s">
        <v>290</v>
      </c>
      <c r="AR128" s="144">
        <v>249</v>
      </c>
      <c r="AS128" s="144" t="s">
        <v>645</v>
      </c>
    </row>
    <row r="129" spans="1:45">
      <c r="A129" s="165" t="str">
        <f t="shared" si="1"/>
        <v>1/18/2013 - 12/17/2013Johnson</v>
      </c>
      <c r="B129" s="144" t="s">
        <v>648</v>
      </c>
      <c r="C129" s="143" t="s">
        <v>46</v>
      </c>
      <c r="D129" s="149">
        <v>65600</v>
      </c>
      <c r="E129" s="149">
        <v>23050</v>
      </c>
      <c r="F129" s="149">
        <v>26350</v>
      </c>
      <c r="G129" s="149">
        <v>29650</v>
      </c>
      <c r="H129" s="149">
        <v>32900</v>
      </c>
      <c r="I129" s="149">
        <v>35550</v>
      </c>
      <c r="J129" s="149">
        <v>38200</v>
      </c>
      <c r="K129" s="149">
        <v>40800</v>
      </c>
      <c r="L129" s="149">
        <v>43450</v>
      </c>
      <c r="M129" s="149">
        <v>27660</v>
      </c>
      <c r="N129" s="149">
        <v>31620</v>
      </c>
      <c r="O129" s="149">
        <v>35580</v>
      </c>
      <c r="P129" s="149">
        <v>39480</v>
      </c>
      <c r="Q129" s="149">
        <v>42660</v>
      </c>
      <c r="R129" s="149">
        <v>45840</v>
      </c>
      <c r="S129" s="149">
        <v>48960</v>
      </c>
      <c r="T129" s="149">
        <v>52140</v>
      </c>
      <c r="U129" s="149" t="s">
        <v>286</v>
      </c>
      <c r="V129" s="149">
        <v>24250</v>
      </c>
      <c r="W129" s="149">
        <v>27700</v>
      </c>
      <c r="X129" s="149">
        <v>31150</v>
      </c>
      <c r="Y129" s="149">
        <v>34600</v>
      </c>
      <c r="Z129" s="149">
        <v>37400</v>
      </c>
      <c r="AA129" s="149">
        <v>40150</v>
      </c>
      <c r="AB129" s="149">
        <v>42950</v>
      </c>
      <c r="AC129" s="149">
        <v>45700</v>
      </c>
      <c r="AD129" s="149">
        <v>29100</v>
      </c>
      <c r="AE129" s="149">
        <v>33240</v>
      </c>
      <c r="AF129" s="149">
        <v>37380</v>
      </c>
      <c r="AG129" s="149">
        <v>41520</v>
      </c>
      <c r="AH129" s="149">
        <v>44880</v>
      </c>
      <c r="AI129" s="149">
        <v>48180</v>
      </c>
      <c r="AJ129" s="149">
        <v>51540</v>
      </c>
      <c r="AK129" s="149">
        <v>54840</v>
      </c>
      <c r="AL129" s="144" t="s">
        <v>647</v>
      </c>
      <c r="AM129" s="144" t="s">
        <v>647</v>
      </c>
      <c r="AN129" s="144" t="s">
        <v>288</v>
      </c>
      <c r="AO129" s="144">
        <v>1</v>
      </c>
      <c r="AP129" s="144" t="s">
        <v>648</v>
      </c>
      <c r="AQ129" s="144" t="s">
        <v>290</v>
      </c>
      <c r="AR129" s="144">
        <v>251</v>
      </c>
      <c r="AS129" s="144" t="s">
        <v>648</v>
      </c>
    </row>
    <row r="130" spans="1:45">
      <c r="A130" s="165" t="str">
        <f t="shared" si="1"/>
        <v>1/18/2013 - 12/17/2013Jones</v>
      </c>
      <c r="B130" s="144" t="s">
        <v>650</v>
      </c>
      <c r="C130" s="143" t="s">
        <v>18</v>
      </c>
      <c r="D130" s="149">
        <v>54900</v>
      </c>
      <c r="E130" s="149">
        <v>19250</v>
      </c>
      <c r="F130" s="149">
        <v>22000</v>
      </c>
      <c r="G130" s="149">
        <v>24750</v>
      </c>
      <c r="H130" s="149">
        <v>27450</v>
      </c>
      <c r="I130" s="149">
        <v>29650</v>
      </c>
      <c r="J130" s="149">
        <v>31850</v>
      </c>
      <c r="K130" s="149">
        <v>34050</v>
      </c>
      <c r="L130" s="149">
        <v>36250</v>
      </c>
      <c r="M130" s="149">
        <v>23100</v>
      </c>
      <c r="N130" s="149">
        <v>26400</v>
      </c>
      <c r="O130" s="149">
        <v>29700</v>
      </c>
      <c r="P130" s="149">
        <v>32940</v>
      </c>
      <c r="Q130" s="149">
        <v>35580</v>
      </c>
      <c r="R130" s="149">
        <v>38220</v>
      </c>
      <c r="S130" s="149">
        <v>40860</v>
      </c>
      <c r="T130" s="149">
        <v>43500</v>
      </c>
      <c r="U130" s="149" t="s">
        <v>301</v>
      </c>
      <c r="V130" s="52"/>
      <c r="W130" s="52"/>
      <c r="X130" s="52"/>
      <c r="Y130" s="52"/>
      <c r="Z130" s="52"/>
      <c r="AA130" s="52"/>
      <c r="AB130" s="52"/>
      <c r="AC130" s="52"/>
      <c r="AD130" s="52"/>
      <c r="AE130" s="52"/>
      <c r="AF130" s="52"/>
      <c r="AG130" s="52"/>
      <c r="AH130" s="52"/>
      <c r="AI130" s="52"/>
      <c r="AJ130" s="52"/>
      <c r="AK130" s="52"/>
      <c r="AL130" s="144" t="s">
        <v>649</v>
      </c>
      <c r="AM130" s="144" t="s">
        <v>649</v>
      </c>
      <c r="AN130" s="144" t="s">
        <v>288</v>
      </c>
      <c r="AO130" s="144">
        <v>1</v>
      </c>
      <c r="AP130" s="144" t="s">
        <v>650</v>
      </c>
      <c r="AQ130" s="144" t="s">
        <v>290</v>
      </c>
      <c r="AR130" s="144">
        <v>253</v>
      </c>
      <c r="AS130" s="144" t="s">
        <v>650</v>
      </c>
    </row>
    <row r="131" spans="1:45">
      <c r="A131" s="165" t="str">
        <f t="shared" si="1"/>
        <v>1/18/2013 - 12/17/2013Karnes</v>
      </c>
      <c r="B131" s="144" t="s">
        <v>653</v>
      </c>
      <c r="C131" s="143" t="s">
        <v>183</v>
      </c>
      <c r="D131" s="149">
        <v>50900</v>
      </c>
      <c r="E131" s="149">
        <v>17850</v>
      </c>
      <c r="F131" s="149">
        <v>20400</v>
      </c>
      <c r="G131" s="149">
        <v>22950</v>
      </c>
      <c r="H131" s="149">
        <v>25450</v>
      </c>
      <c r="I131" s="149">
        <v>27500</v>
      </c>
      <c r="J131" s="149">
        <v>29550</v>
      </c>
      <c r="K131" s="149">
        <v>31600</v>
      </c>
      <c r="L131" s="149">
        <v>33600</v>
      </c>
      <c r="M131" s="149">
        <v>21420</v>
      </c>
      <c r="N131" s="149">
        <v>24480</v>
      </c>
      <c r="O131" s="149">
        <v>27540</v>
      </c>
      <c r="P131" s="149">
        <v>30540</v>
      </c>
      <c r="Q131" s="149">
        <v>33000</v>
      </c>
      <c r="R131" s="149">
        <v>35460</v>
      </c>
      <c r="S131" s="149">
        <v>37920</v>
      </c>
      <c r="T131" s="149">
        <v>40320</v>
      </c>
      <c r="U131" s="149" t="s">
        <v>286</v>
      </c>
      <c r="V131" s="149">
        <v>21650</v>
      </c>
      <c r="W131" s="149">
        <v>24750</v>
      </c>
      <c r="X131" s="149">
        <v>27850</v>
      </c>
      <c r="Y131" s="149">
        <v>30900</v>
      </c>
      <c r="Z131" s="149">
        <v>33400</v>
      </c>
      <c r="AA131" s="149">
        <v>35850</v>
      </c>
      <c r="AB131" s="149">
        <v>38350</v>
      </c>
      <c r="AC131" s="149">
        <v>40800</v>
      </c>
      <c r="AD131" s="149">
        <v>25980</v>
      </c>
      <c r="AE131" s="149">
        <v>29700</v>
      </c>
      <c r="AF131" s="149">
        <v>33420</v>
      </c>
      <c r="AG131" s="149">
        <v>37080</v>
      </c>
      <c r="AH131" s="149">
        <v>40080</v>
      </c>
      <c r="AI131" s="149">
        <v>43020</v>
      </c>
      <c r="AJ131" s="149">
        <v>46020</v>
      </c>
      <c r="AK131" s="149">
        <v>48960</v>
      </c>
      <c r="AL131" s="144" t="s">
        <v>652</v>
      </c>
      <c r="AM131" s="144" t="s">
        <v>652</v>
      </c>
      <c r="AN131" s="144" t="s">
        <v>288</v>
      </c>
      <c r="AO131" s="144">
        <v>0</v>
      </c>
      <c r="AP131" s="144" t="s">
        <v>653</v>
      </c>
      <c r="AQ131" s="144" t="s">
        <v>290</v>
      </c>
      <c r="AR131" s="144">
        <v>255</v>
      </c>
      <c r="AS131" s="144" t="s">
        <v>653</v>
      </c>
    </row>
    <row r="132" spans="1:45">
      <c r="A132" s="165" t="str">
        <f t="shared" si="1"/>
        <v>1/18/2013 - 12/17/2013Kaufman</v>
      </c>
      <c r="B132" s="144" t="s">
        <v>655</v>
      </c>
      <c r="C132" s="143" t="s">
        <v>47</v>
      </c>
      <c r="D132" s="149">
        <v>67500</v>
      </c>
      <c r="E132" s="149">
        <v>23650</v>
      </c>
      <c r="F132" s="149">
        <v>27000</v>
      </c>
      <c r="G132" s="149">
        <v>30400</v>
      </c>
      <c r="H132" s="149">
        <v>33750</v>
      </c>
      <c r="I132" s="149">
        <v>36450</v>
      </c>
      <c r="J132" s="149">
        <v>39150</v>
      </c>
      <c r="K132" s="149">
        <v>41850</v>
      </c>
      <c r="L132" s="149">
        <v>44550</v>
      </c>
      <c r="M132" s="149">
        <v>28380</v>
      </c>
      <c r="N132" s="149">
        <v>32400</v>
      </c>
      <c r="O132" s="149">
        <v>36480</v>
      </c>
      <c r="P132" s="149">
        <v>40500</v>
      </c>
      <c r="Q132" s="149">
        <v>43740</v>
      </c>
      <c r="R132" s="149">
        <v>46980</v>
      </c>
      <c r="S132" s="149">
        <v>50220</v>
      </c>
      <c r="T132" s="149">
        <v>53460</v>
      </c>
      <c r="U132" s="149" t="s">
        <v>286</v>
      </c>
      <c r="V132" s="149">
        <v>25200</v>
      </c>
      <c r="W132" s="149">
        <v>28800</v>
      </c>
      <c r="X132" s="149">
        <v>32400</v>
      </c>
      <c r="Y132" s="149">
        <v>35950</v>
      </c>
      <c r="Z132" s="149">
        <v>38850</v>
      </c>
      <c r="AA132" s="149">
        <v>41750</v>
      </c>
      <c r="AB132" s="149">
        <v>44600</v>
      </c>
      <c r="AC132" s="149">
        <v>47500</v>
      </c>
      <c r="AD132" s="149">
        <v>30240</v>
      </c>
      <c r="AE132" s="149">
        <v>34560</v>
      </c>
      <c r="AF132" s="149">
        <v>38880</v>
      </c>
      <c r="AG132" s="149">
        <v>43140</v>
      </c>
      <c r="AH132" s="149">
        <v>46620</v>
      </c>
      <c r="AI132" s="149">
        <v>50100</v>
      </c>
      <c r="AJ132" s="149">
        <v>53520</v>
      </c>
      <c r="AK132" s="149">
        <v>57000</v>
      </c>
      <c r="AL132" s="144" t="s">
        <v>654</v>
      </c>
      <c r="AM132" s="144" t="s">
        <v>654</v>
      </c>
      <c r="AN132" s="144" t="s">
        <v>288</v>
      </c>
      <c r="AO132" s="144">
        <v>1</v>
      </c>
      <c r="AP132" s="144" t="s">
        <v>655</v>
      </c>
      <c r="AQ132" s="144" t="s">
        <v>290</v>
      </c>
      <c r="AR132" s="144">
        <v>257</v>
      </c>
      <c r="AS132" s="144" t="s">
        <v>655</v>
      </c>
    </row>
    <row r="133" spans="1:45">
      <c r="A133" s="165" t="str">
        <f t="shared" ref="A133:A196" si="2">CONCATENATE($B$2,C133)</f>
        <v>1/18/2013 - 12/17/2013Kendall</v>
      </c>
      <c r="B133" s="144" t="s">
        <v>658</v>
      </c>
      <c r="C133" s="143" t="s">
        <v>184</v>
      </c>
      <c r="D133" s="149">
        <v>85900</v>
      </c>
      <c r="E133" s="149">
        <v>30100</v>
      </c>
      <c r="F133" s="149">
        <v>34400</v>
      </c>
      <c r="G133" s="149">
        <v>38700</v>
      </c>
      <c r="H133" s="149">
        <v>42950</v>
      </c>
      <c r="I133" s="149">
        <v>46400</v>
      </c>
      <c r="J133" s="149">
        <v>49850</v>
      </c>
      <c r="K133" s="149">
        <v>53300</v>
      </c>
      <c r="L133" s="149">
        <v>56700</v>
      </c>
      <c r="M133" s="149">
        <v>36120</v>
      </c>
      <c r="N133" s="149">
        <v>41280</v>
      </c>
      <c r="O133" s="149">
        <v>46440</v>
      </c>
      <c r="P133" s="149">
        <v>51540</v>
      </c>
      <c r="Q133" s="149">
        <v>55680</v>
      </c>
      <c r="R133" s="149">
        <v>59820</v>
      </c>
      <c r="S133" s="149">
        <v>63960</v>
      </c>
      <c r="T133" s="149">
        <v>68040</v>
      </c>
      <c r="U133" s="149" t="s">
        <v>286</v>
      </c>
      <c r="V133" s="149">
        <v>30400</v>
      </c>
      <c r="W133" s="149">
        <v>34750</v>
      </c>
      <c r="X133" s="149">
        <v>39100</v>
      </c>
      <c r="Y133" s="149">
        <v>43400</v>
      </c>
      <c r="Z133" s="149">
        <v>46900</v>
      </c>
      <c r="AA133" s="149">
        <v>50350</v>
      </c>
      <c r="AB133" s="149">
        <v>53850</v>
      </c>
      <c r="AC133" s="149">
        <v>57300</v>
      </c>
      <c r="AD133" s="149">
        <v>36480</v>
      </c>
      <c r="AE133" s="149">
        <v>41700</v>
      </c>
      <c r="AF133" s="149">
        <v>46920</v>
      </c>
      <c r="AG133" s="149">
        <v>52080</v>
      </c>
      <c r="AH133" s="149">
        <v>56280</v>
      </c>
      <c r="AI133" s="149">
        <v>60420</v>
      </c>
      <c r="AJ133" s="149">
        <v>64620</v>
      </c>
      <c r="AK133" s="149">
        <v>68760</v>
      </c>
      <c r="AL133" s="144" t="s">
        <v>657</v>
      </c>
      <c r="AM133" s="144" t="s">
        <v>657</v>
      </c>
      <c r="AN133" s="144" t="s">
        <v>288</v>
      </c>
      <c r="AO133" s="144">
        <v>1</v>
      </c>
      <c r="AP133" s="144" t="s">
        <v>658</v>
      </c>
      <c r="AQ133" s="144" t="s">
        <v>290</v>
      </c>
      <c r="AR133" s="144">
        <v>259</v>
      </c>
      <c r="AS133" s="144" t="s">
        <v>658</v>
      </c>
    </row>
    <row r="134" spans="1:45">
      <c r="A134" s="165" t="str">
        <f t="shared" si="2"/>
        <v>1/18/2013 - 12/17/2013Kenedy</v>
      </c>
      <c r="B134" s="144" t="s">
        <v>661</v>
      </c>
      <c r="C134" s="143" t="s">
        <v>185</v>
      </c>
      <c r="D134" s="149">
        <v>59900</v>
      </c>
      <c r="E134" s="149">
        <v>18100</v>
      </c>
      <c r="F134" s="149">
        <v>20700</v>
      </c>
      <c r="G134" s="149">
        <v>23300</v>
      </c>
      <c r="H134" s="149">
        <v>25850</v>
      </c>
      <c r="I134" s="149">
        <v>27950</v>
      </c>
      <c r="J134" s="149">
        <v>30000</v>
      </c>
      <c r="K134" s="149">
        <v>32100</v>
      </c>
      <c r="L134" s="149">
        <v>34150</v>
      </c>
      <c r="M134" s="149">
        <v>21720</v>
      </c>
      <c r="N134" s="149">
        <v>24840</v>
      </c>
      <c r="O134" s="149">
        <v>27960</v>
      </c>
      <c r="P134" s="149">
        <v>31020</v>
      </c>
      <c r="Q134" s="149">
        <v>33540</v>
      </c>
      <c r="R134" s="149">
        <v>36000</v>
      </c>
      <c r="S134" s="149">
        <v>38520</v>
      </c>
      <c r="T134" s="149">
        <v>40980</v>
      </c>
      <c r="U134" s="149" t="s">
        <v>286</v>
      </c>
      <c r="V134" s="149">
        <v>28400</v>
      </c>
      <c r="W134" s="149">
        <v>32450</v>
      </c>
      <c r="X134" s="149">
        <v>36500</v>
      </c>
      <c r="Y134" s="149">
        <v>40550</v>
      </c>
      <c r="Z134" s="149">
        <v>43800</v>
      </c>
      <c r="AA134" s="149">
        <v>47050</v>
      </c>
      <c r="AB134" s="149">
        <v>50300</v>
      </c>
      <c r="AC134" s="149">
        <v>53550</v>
      </c>
      <c r="AD134" s="149">
        <v>34080</v>
      </c>
      <c r="AE134" s="149">
        <v>38940</v>
      </c>
      <c r="AF134" s="149">
        <v>43800</v>
      </c>
      <c r="AG134" s="149">
        <v>48660</v>
      </c>
      <c r="AH134" s="149">
        <v>52560</v>
      </c>
      <c r="AI134" s="149">
        <v>56460</v>
      </c>
      <c r="AJ134" s="149">
        <v>60360</v>
      </c>
      <c r="AK134" s="149">
        <v>64260</v>
      </c>
      <c r="AL134" s="144" t="s">
        <v>660</v>
      </c>
      <c r="AM134" s="144" t="s">
        <v>660</v>
      </c>
      <c r="AN134" s="144" t="s">
        <v>288</v>
      </c>
      <c r="AO134" s="144">
        <v>0</v>
      </c>
      <c r="AP134" s="144" t="s">
        <v>661</v>
      </c>
      <c r="AQ134" s="144" t="s">
        <v>290</v>
      </c>
      <c r="AR134" s="144">
        <v>261</v>
      </c>
      <c r="AS134" s="144" t="s">
        <v>661</v>
      </c>
    </row>
    <row r="135" spans="1:45">
      <c r="A135" s="165" t="str">
        <f t="shared" si="2"/>
        <v>1/18/2013 - 12/17/2013Kent</v>
      </c>
      <c r="B135" s="144" t="s">
        <v>664</v>
      </c>
      <c r="C135" s="143" t="s">
        <v>186</v>
      </c>
      <c r="D135" s="149">
        <v>57400</v>
      </c>
      <c r="E135" s="149">
        <v>18100</v>
      </c>
      <c r="F135" s="149">
        <v>20700</v>
      </c>
      <c r="G135" s="149">
        <v>23300</v>
      </c>
      <c r="H135" s="149">
        <v>25850</v>
      </c>
      <c r="I135" s="149">
        <v>27950</v>
      </c>
      <c r="J135" s="149">
        <v>30000</v>
      </c>
      <c r="K135" s="149">
        <v>32100</v>
      </c>
      <c r="L135" s="149">
        <v>34150</v>
      </c>
      <c r="M135" s="149">
        <v>21720</v>
      </c>
      <c r="N135" s="149">
        <v>24840</v>
      </c>
      <c r="O135" s="149">
        <v>27960</v>
      </c>
      <c r="P135" s="149">
        <v>31020</v>
      </c>
      <c r="Q135" s="149">
        <v>33540</v>
      </c>
      <c r="R135" s="149">
        <v>36000</v>
      </c>
      <c r="S135" s="149">
        <v>38520</v>
      </c>
      <c r="T135" s="149">
        <v>40980</v>
      </c>
      <c r="U135" s="149" t="s">
        <v>286</v>
      </c>
      <c r="V135" s="149">
        <v>21000</v>
      </c>
      <c r="W135" s="149">
        <v>24000</v>
      </c>
      <c r="X135" s="149">
        <v>27000</v>
      </c>
      <c r="Y135" s="149">
        <v>30000</v>
      </c>
      <c r="Z135" s="149">
        <v>32400</v>
      </c>
      <c r="AA135" s="149">
        <v>34800</v>
      </c>
      <c r="AB135" s="149">
        <v>37200</v>
      </c>
      <c r="AC135" s="149">
        <v>39600</v>
      </c>
      <c r="AD135" s="149">
        <v>25200</v>
      </c>
      <c r="AE135" s="149">
        <v>28800</v>
      </c>
      <c r="AF135" s="149">
        <v>32400</v>
      </c>
      <c r="AG135" s="149">
        <v>36000</v>
      </c>
      <c r="AH135" s="149">
        <v>38880</v>
      </c>
      <c r="AI135" s="149">
        <v>41760</v>
      </c>
      <c r="AJ135" s="149">
        <v>44640</v>
      </c>
      <c r="AK135" s="149">
        <v>47520</v>
      </c>
      <c r="AL135" s="144" t="s">
        <v>663</v>
      </c>
      <c r="AM135" s="144" t="s">
        <v>663</v>
      </c>
      <c r="AN135" s="144" t="s">
        <v>288</v>
      </c>
      <c r="AO135" s="144">
        <v>0</v>
      </c>
      <c r="AP135" s="144" t="s">
        <v>664</v>
      </c>
      <c r="AQ135" s="144" t="s">
        <v>290</v>
      </c>
      <c r="AR135" s="144">
        <v>263</v>
      </c>
      <c r="AS135" s="144" t="s">
        <v>664</v>
      </c>
    </row>
    <row r="136" spans="1:45">
      <c r="A136" s="165" t="str">
        <f t="shared" si="2"/>
        <v>1/18/2013 - 12/17/2013Kerr</v>
      </c>
      <c r="B136" s="144" t="s">
        <v>667</v>
      </c>
      <c r="C136" s="143" t="s">
        <v>187</v>
      </c>
      <c r="D136" s="149">
        <v>55900</v>
      </c>
      <c r="E136" s="149">
        <v>19600</v>
      </c>
      <c r="F136" s="149">
        <v>22400</v>
      </c>
      <c r="G136" s="149">
        <v>25200</v>
      </c>
      <c r="H136" s="149">
        <v>27950</v>
      </c>
      <c r="I136" s="149">
        <v>30200</v>
      </c>
      <c r="J136" s="149">
        <v>32450</v>
      </c>
      <c r="K136" s="149">
        <v>34700</v>
      </c>
      <c r="L136" s="149">
        <v>36900</v>
      </c>
      <c r="M136" s="149">
        <v>23520</v>
      </c>
      <c r="N136" s="149">
        <v>26880</v>
      </c>
      <c r="O136" s="149">
        <v>30240</v>
      </c>
      <c r="P136" s="149">
        <v>33540</v>
      </c>
      <c r="Q136" s="149">
        <v>36240</v>
      </c>
      <c r="R136" s="149">
        <v>38940</v>
      </c>
      <c r="S136" s="149">
        <v>41640</v>
      </c>
      <c r="T136" s="149">
        <v>44280</v>
      </c>
      <c r="U136" s="149" t="s">
        <v>301</v>
      </c>
      <c r="V136" s="52"/>
      <c r="W136" s="52"/>
      <c r="X136" s="52"/>
      <c r="Y136" s="52"/>
      <c r="Z136" s="52"/>
      <c r="AA136" s="52"/>
      <c r="AB136" s="52"/>
      <c r="AC136" s="52"/>
      <c r="AD136" s="52"/>
      <c r="AE136" s="52"/>
      <c r="AF136" s="52"/>
      <c r="AG136" s="52"/>
      <c r="AH136" s="52"/>
      <c r="AI136" s="52"/>
      <c r="AJ136" s="52"/>
      <c r="AK136" s="52"/>
      <c r="AL136" s="144" t="s">
        <v>666</v>
      </c>
      <c r="AM136" s="144" t="s">
        <v>666</v>
      </c>
      <c r="AN136" s="144" t="s">
        <v>288</v>
      </c>
      <c r="AO136" s="144">
        <v>0</v>
      </c>
      <c r="AP136" s="144" t="s">
        <v>667</v>
      </c>
      <c r="AQ136" s="144" t="s">
        <v>290</v>
      </c>
      <c r="AR136" s="144">
        <v>265</v>
      </c>
      <c r="AS136" s="144" t="s">
        <v>667</v>
      </c>
    </row>
    <row r="137" spans="1:45">
      <c r="A137" s="165" t="str">
        <f t="shared" si="2"/>
        <v>1/18/2013 - 12/17/2013Kimble</v>
      </c>
      <c r="B137" s="144" t="s">
        <v>670</v>
      </c>
      <c r="C137" s="143" t="s">
        <v>188</v>
      </c>
      <c r="D137" s="149">
        <v>55500</v>
      </c>
      <c r="E137" s="149">
        <v>18800</v>
      </c>
      <c r="F137" s="149">
        <v>21500</v>
      </c>
      <c r="G137" s="149">
        <v>24200</v>
      </c>
      <c r="H137" s="149">
        <v>26850</v>
      </c>
      <c r="I137" s="149">
        <v>29000</v>
      </c>
      <c r="J137" s="149">
        <v>31150</v>
      </c>
      <c r="K137" s="149">
        <v>33300</v>
      </c>
      <c r="L137" s="149">
        <v>35450</v>
      </c>
      <c r="M137" s="149">
        <v>22560</v>
      </c>
      <c r="N137" s="149">
        <v>25800</v>
      </c>
      <c r="O137" s="149">
        <v>29040</v>
      </c>
      <c r="P137" s="149">
        <v>32220</v>
      </c>
      <c r="Q137" s="149">
        <v>34800</v>
      </c>
      <c r="R137" s="149">
        <v>37380</v>
      </c>
      <c r="S137" s="149">
        <v>39960</v>
      </c>
      <c r="T137" s="149">
        <v>42540</v>
      </c>
      <c r="U137" s="149" t="s">
        <v>286</v>
      </c>
      <c r="V137" s="149">
        <v>21500</v>
      </c>
      <c r="W137" s="149">
        <v>24550</v>
      </c>
      <c r="X137" s="149">
        <v>27600</v>
      </c>
      <c r="Y137" s="149">
        <v>30650</v>
      </c>
      <c r="Z137" s="149">
        <v>33150</v>
      </c>
      <c r="AA137" s="149">
        <v>35600</v>
      </c>
      <c r="AB137" s="149">
        <v>38050</v>
      </c>
      <c r="AC137" s="149">
        <v>40500</v>
      </c>
      <c r="AD137" s="149">
        <v>25800</v>
      </c>
      <c r="AE137" s="149">
        <v>29460</v>
      </c>
      <c r="AF137" s="149">
        <v>33120</v>
      </c>
      <c r="AG137" s="149">
        <v>36780</v>
      </c>
      <c r="AH137" s="149">
        <v>39780</v>
      </c>
      <c r="AI137" s="149">
        <v>42720</v>
      </c>
      <c r="AJ137" s="149">
        <v>45660</v>
      </c>
      <c r="AK137" s="149">
        <v>48600</v>
      </c>
      <c r="AL137" s="144" t="s">
        <v>669</v>
      </c>
      <c r="AM137" s="144" t="s">
        <v>669</v>
      </c>
      <c r="AN137" s="144" t="s">
        <v>288</v>
      </c>
      <c r="AO137" s="144">
        <v>0</v>
      </c>
      <c r="AP137" s="144" t="s">
        <v>670</v>
      </c>
      <c r="AQ137" s="144" t="s">
        <v>290</v>
      </c>
      <c r="AR137" s="144">
        <v>267</v>
      </c>
      <c r="AS137" s="144" t="s">
        <v>670</v>
      </c>
    </row>
    <row r="138" spans="1:45">
      <c r="A138" s="165" t="str">
        <f t="shared" si="2"/>
        <v>1/18/2013 - 12/17/2013King</v>
      </c>
      <c r="B138" s="144" t="s">
        <v>673</v>
      </c>
      <c r="C138" s="143" t="s">
        <v>189</v>
      </c>
      <c r="D138" s="149">
        <v>85600</v>
      </c>
      <c r="E138" s="149">
        <v>18900</v>
      </c>
      <c r="F138" s="149">
        <v>21600</v>
      </c>
      <c r="G138" s="149">
        <v>24300</v>
      </c>
      <c r="H138" s="149">
        <v>26950</v>
      </c>
      <c r="I138" s="149">
        <v>29150</v>
      </c>
      <c r="J138" s="149">
        <v>31300</v>
      </c>
      <c r="K138" s="149">
        <v>33450</v>
      </c>
      <c r="L138" s="149">
        <v>35600</v>
      </c>
      <c r="M138" s="149">
        <v>22680</v>
      </c>
      <c r="N138" s="149">
        <v>25920</v>
      </c>
      <c r="O138" s="149">
        <v>29160</v>
      </c>
      <c r="P138" s="149">
        <v>32340</v>
      </c>
      <c r="Q138" s="149">
        <v>34980</v>
      </c>
      <c r="R138" s="149">
        <v>37560</v>
      </c>
      <c r="S138" s="149">
        <v>40140</v>
      </c>
      <c r="T138" s="149">
        <v>42720</v>
      </c>
      <c r="U138" s="149" t="s">
        <v>286</v>
      </c>
      <c r="V138" s="149">
        <v>33650</v>
      </c>
      <c r="W138" s="149">
        <v>38450</v>
      </c>
      <c r="X138" s="149">
        <v>43250</v>
      </c>
      <c r="Y138" s="149">
        <v>48050</v>
      </c>
      <c r="Z138" s="149">
        <v>51900</v>
      </c>
      <c r="AA138" s="149">
        <v>55750</v>
      </c>
      <c r="AB138" s="149">
        <v>59600</v>
      </c>
      <c r="AC138" s="149">
        <v>63450</v>
      </c>
      <c r="AD138" s="149">
        <v>40380</v>
      </c>
      <c r="AE138" s="149">
        <v>46140</v>
      </c>
      <c r="AF138" s="149">
        <v>51900</v>
      </c>
      <c r="AG138" s="149">
        <v>57660</v>
      </c>
      <c r="AH138" s="149">
        <v>62280</v>
      </c>
      <c r="AI138" s="149">
        <v>66900</v>
      </c>
      <c r="AJ138" s="149">
        <v>71520</v>
      </c>
      <c r="AK138" s="149">
        <v>76140</v>
      </c>
      <c r="AL138" s="144" t="s">
        <v>672</v>
      </c>
      <c r="AM138" s="144" t="s">
        <v>672</v>
      </c>
      <c r="AN138" s="144" t="s">
        <v>288</v>
      </c>
      <c r="AO138" s="144">
        <v>0</v>
      </c>
      <c r="AP138" s="144" t="s">
        <v>673</v>
      </c>
      <c r="AQ138" s="144" t="s">
        <v>290</v>
      </c>
      <c r="AR138" s="144">
        <v>269</v>
      </c>
      <c r="AS138" s="144" t="s">
        <v>673</v>
      </c>
    </row>
    <row r="139" spans="1:45">
      <c r="A139" s="165" t="str">
        <f t="shared" si="2"/>
        <v>1/18/2013 - 12/17/2013Kinney</v>
      </c>
      <c r="B139" s="144" t="s">
        <v>676</v>
      </c>
      <c r="C139" s="143" t="s">
        <v>190</v>
      </c>
      <c r="D139" s="149">
        <v>32800</v>
      </c>
      <c r="E139" s="149">
        <v>17700</v>
      </c>
      <c r="F139" s="149">
        <v>20200</v>
      </c>
      <c r="G139" s="149">
        <v>22750</v>
      </c>
      <c r="H139" s="149">
        <v>25250</v>
      </c>
      <c r="I139" s="149">
        <v>27300</v>
      </c>
      <c r="J139" s="149">
        <v>29300</v>
      </c>
      <c r="K139" s="149">
        <v>31350</v>
      </c>
      <c r="L139" s="149">
        <v>33350</v>
      </c>
      <c r="M139" s="149">
        <v>21240</v>
      </c>
      <c r="N139" s="149">
        <v>24240</v>
      </c>
      <c r="O139" s="149">
        <v>27300</v>
      </c>
      <c r="P139" s="149">
        <v>30300</v>
      </c>
      <c r="Q139" s="149">
        <v>32760</v>
      </c>
      <c r="R139" s="149">
        <v>35160</v>
      </c>
      <c r="S139" s="149">
        <v>37620</v>
      </c>
      <c r="T139" s="149">
        <v>40020</v>
      </c>
      <c r="U139" s="149" t="s">
        <v>301</v>
      </c>
      <c r="V139" s="52"/>
      <c r="W139" s="52"/>
      <c r="X139" s="52"/>
      <c r="Y139" s="52"/>
      <c r="Z139" s="52"/>
      <c r="AA139" s="52"/>
      <c r="AB139" s="52"/>
      <c r="AC139" s="52"/>
      <c r="AD139" s="52"/>
      <c r="AE139" s="52"/>
      <c r="AF139" s="52"/>
      <c r="AG139" s="52"/>
      <c r="AH139" s="52"/>
      <c r="AI139" s="52"/>
      <c r="AJ139" s="52"/>
      <c r="AK139" s="52"/>
      <c r="AL139" s="144" t="s">
        <v>675</v>
      </c>
      <c r="AM139" s="144" t="s">
        <v>675</v>
      </c>
      <c r="AN139" s="144" t="s">
        <v>288</v>
      </c>
      <c r="AO139" s="144">
        <v>0</v>
      </c>
      <c r="AP139" s="144" t="s">
        <v>676</v>
      </c>
      <c r="AQ139" s="144" t="s">
        <v>290</v>
      </c>
      <c r="AR139" s="144">
        <v>271</v>
      </c>
      <c r="AS139" s="144" t="s">
        <v>676</v>
      </c>
    </row>
    <row r="140" spans="1:45">
      <c r="A140" s="165" t="str">
        <f t="shared" si="2"/>
        <v>1/18/2013 - 12/17/2013Kleberg</v>
      </c>
      <c r="B140" s="144" t="s">
        <v>679</v>
      </c>
      <c r="C140" s="143" t="s">
        <v>192</v>
      </c>
      <c r="D140" s="149">
        <v>49700</v>
      </c>
      <c r="E140" s="149">
        <v>17700</v>
      </c>
      <c r="F140" s="149">
        <v>20200</v>
      </c>
      <c r="G140" s="149">
        <v>22750</v>
      </c>
      <c r="H140" s="149">
        <v>25250</v>
      </c>
      <c r="I140" s="149">
        <v>27300</v>
      </c>
      <c r="J140" s="149">
        <v>29300</v>
      </c>
      <c r="K140" s="149">
        <v>31350</v>
      </c>
      <c r="L140" s="149">
        <v>33350</v>
      </c>
      <c r="M140" s="149">
        <v>21240</v>
      </c>
      <c r="N140" s="149">
        <v>24240</v>
      </c>
      <c r="O140" s="149">
        <v>27300</v>
      </c>
      <c r="P140" s="149">
        <v>30300</v>
      </c>
      <c r="Q140" s="149">
        <v>32760</v>
      </c>
      <c r="R140" s="149">
        <v>35160</v>
      </c>
      <c r="S140" s="149">
        <v>37620</v>
      </c>
      <c r="T140" s="149">
        <v>40020</v>
      </c>
      <c r="U140" s="149" t="s">
        <v>286</v>
      </c>
      <c r="V140" s="149">
        <v>19050</v>
      </c>
      <c r="W140" s="149">
        <v>21750</v>
      </c>
      <c r="X140" s="149">
        <v>24450</v>
      </c>
      <c r="Y140" s="149">
        <v>27150</v>
      </c>
      <c r="Z140" s="149">
        <v>29350</v>
      </c>
      <c r="AA140" s="149">
        <v>31500</v>
      </c>
      <c r="AB140" s="149">
        <v>33700</v>
      </c>
      <c r="AC140" s="149">
        <v>35850</v>
      </c>
      <c r="AD140" s="149">
        <v>22860</v>
      </c>
      <c r="AE140" s="149">
        <v>26100</v>
      </c>
      <c r="AF140" s="149">
        <v>29340</v>
      </c>
      <c r="AG140" s="149">
        <v>32580</v>
      </c>
      <c r="AH140" s="149">
        <v>35220</v>
      </c>
      <c r="AI140" s="149">
        <v>37800</v>
      </c>
      <c r="AJ140" s="149">
        <v>40440</v>
      </c>
      <c r="AK140" s="149">
        <v>43020</v>
      </c>
      <c r="AL140" s="144" t="s">
        <v>678</v>
      </c>
      <c r="AM140" s="144" t="s">
        <v>678</v>
      </c>
      <c r="AN140" s="144" t="s">
        <v>288</v>
      </c>
      <c r="AO140" s="144">
        <v>0</v>
      </c>
      <c r="AP140" s="144" t="s">
        <v>679</v>
      </c>
      <c r="AQ140" s="144" t="s">
        <v>290</v>
      </c>
      <c r="AR140" s="144">
        <v>273</v>
      </c>
      <c r="AS140" s="144" t="s">
        <v>679</v>
      </c>
    </row>
    <row r="141" spans="1:45">
      <c r="A141" s="165" t="str">
        <f t="shared" si="2"/>
        <v>1/18/2013 - 12/17/2013Knox</v>
      </c>
      <c r="B141" s="144" t="s">
        <v>682</v>
      </c>
      <c r="C141" s="143" t="s">
        <v>193</v>
      </c>
      <c r="D141" s="149">
        <v>50300</v>
      </c>
      <c r="E141" s="149">
        <v>17700</v>
      </c>
      <c r="F141" s="149">
        <v>20200</v>
      </c>
      <c r="G141" s="149">
        <v>22750</v>
      </c>
      <c r="H141" s="149">
        <v>25250</v>
      </c>
      <c r="I141" s="149">
        <v>27300</v>
      </c>
      <c r="J141" s="149">
        <v>29300</v>
      </c>
      <c r="K141" s="149">
        <v>31350</v>
      </c>
      <c r="L141" s="149">
        <v>33350</v>
      </c>
      <c r="M141" s="149">
        <v>21240</v>
      </c>
      <c r="N141" s="149">
        <v>24240</v>
      </c>
      <c r="O141" s="149">
        <v>27300</v>
      </c>
      <c r="P141" s="149">
        <v>30300</v>
      </c>
      <c r="Q141" s="149">
        <v>32760</v>
      </c>
      <c r="R141" s="149">
        <v>35160</v>
      </c>
      <c r="S141" s="149">
        <v>37620</v>
      </c>
      <c r="T141" s="149">
        <v>40020</v>
      </c>
      <c r="U141" s="149" t="s">
        <v>286</v>
      </c>
      <c r="V141" s="149">
        <v>20400</v>
      </c>
      <c r="W141" s="149">
        <v>23300</v>
      </c>
      <c r="X141" s="149">
        <v>26200</v>
      </c>
      <c r="Y141" s="149">
        <v>29100</v>
      </c>
      <c r="Z141" s="149">
        <v>31450</v>
      </c>
      <c r="AA141" s="149">
        <v>33800</v>
      </c>
      <c r="AB141" s="149">
        <v>36100</v>
      </c>
      <c r="AC141" s="149">
        <v>38450</v>
      </c>
      <c r="AD141" s="149">
        <v>24480</v>
      </c>
      <c r="AE141" s="149">
        <v>27960</v>
      </c>
      <c r="AF141" s="149">
        <v>31440</v>
      </c>
      <c r="AG141" s="149">
        <v>34920</v>
      </c>
      <c r="AH141" s="149">
        <v>37740</v>
      </c>
      <c r="AI141" s="149">
        <v>40560</v>
      </c>
      <c r="AJ141" s="149">
        <v>43320</v>
      </c>
      <c r="AK141" s="149">
        <v>46140</v>
      </c>
      <c r="AL141" s="144" t="s">
        <v>681</v>
      </c>
      <c r="AM141" s="144" t="s">
        <v>681</v>
      </c>
      <c r="AN141" s="144" t="s">
        <v>288</v>
      </c>
      <c r="AO141" s="144">
        <v>0</v>
      </c>
      <c r="AP141" s="144" t="s">
        <v>682</v>
      </c>
      <c r="AQ141" s="144" t="s">
        <v>290</v>
      </c>
      <c r="AR141" s="144">
        <v>275</v>
      </c>
      <c r="AS141" s="144" t="s">
        <v>682</v>
      </c>
    </row>
    <row r="142" spans="1:45">
      <c r="A142" s="165" t="str">
        <f t="shared" si="2"/>
        <v>1/18/2013 - 12/17/2013Lamar</v>
      </c>
      <c r="B142" s="144" t="s">
        <v>685</v>
      </c>
      <c r="C142" s="143" t="s">
        <v>196</v>
      </c>
      <c r="D142" s="149">
        <v>52400</v>
      </c>
      <c r="E142" s="149">
        <v>18200</v>
      </c>
      <c r="F142" s="149">
        <v>20800</v>
      </c>
      <c r="G142" s="149">
        <v>23400</v>
      </c>
      <c r="H142" s="149">
        <v>25950</v>
      </c>
      <c r="I142" s="149">
        <v>28050</v>
      </c>
      <c r="J142" s="149">
        <v>30150</v>
      </c>
      <c r="K142" s="149">
        <v>32200</v>
      </c>
      <c r="L142" s="149">
        <v>34300</v>
      </c>
      <c r="M142" s="149">
        <v>21840</v>
      </c>
      <c r="N142" s="149">
        <v>24960</v>
      </c>
      <c r="O142" s="149">
        <v>28080</v>
      </c>
      <c r="P142" s="149">
        <v>31140</v>
      </c>
      <c r="Q142" s="149">
        <v>33660</v>
      </c>
      <c r="R142" s="149">
        <v>36180</v>
      </c>
      <c r="S142" s="149">
        <v>38640</v>
      </c>
      <c r="T142" s="149">
        <v>41160</v>
      </c>
      <c r="U142" s="149" t="s">
        <v>286</v>
      </c>
      <c r="V142" s="149">
        <v>18350</v>
      </c>
      <c r="W142" s="149">
        <v>21000</v>
      </c>
      <c r="X142" s="149">
        <v>23600</v>
      </c>
      <c r="Y142" s="149">
        <v>26200</v>
      </c>
      <c r="Z142" s="149">
        <v>28300</v>
      </c>
      <c r="AA142" s="149">
        <v>30400</v>
      </c>
      <c r="AB142" s="149">
        <v>32500</v>
      </c>
      <c r="AC142" s="149">
        <v>34600</v>
      </c>
      <c r="AD142" s="149">
        <v>22020</v>
      </c>
      <c r="AE142" s="149">
        <v>25200</v>
      </c>
      <c r="AF142" s="149">
        <v>28320</v>
      </c>
      <c r="AG142" s="149">
        <v>31440</v>
      </c>
      <c r="AH142" s="149">
        <v>33960</v>
      </c>
      <c r="AI142" s="149">
        <v>36480</v>
      </c>
      <c r="AJ142" s="149">
        <v>39000</v>
      </c>
      <c r="AK142" s="149">
        <v>41520</v>
      </c>
      <c r="AL142" s="144" t="s">
        <v>684</v>
      </c>
      <c r="AM142" s="144" t="s">
        <v>684</v>
      </c>
      <c r="AN142" s="144" t="s">
        <v>288</v>
      </c>
      <c r="AO142" s="144">
        <v>0</v>
      </c>
      <c r="AP142" s="144" t="s">
        <v>685</v>
      </c>
      <c r="AQ142" s="144" t="s">
        <v>290</v>
      </c>
      <c r="AR142" s="144">
        <v>277</v>
      </c>
      <c r="AS142" s="144" t="s">
        <v>685</v>
      </c>
    </row>
    <row r="143" spans="1:45">
      <c r="A143" s="165" t="str">
        <f t="shared" si="2"/>
        <v>1/18/2013 - 12/17/2013Lamb</v>
      </c>
      <c r="B143" s="144" t="s">
        <v>688</v>
      </c>
      <c r="C143" s="143" t="s">
        <v>197</v>
      </c>
      <c r="D143" s="149">
        <v>42500</v>
      </c>
      <c r="E143" s="149">
        <v>17700</v>
      </c>
      <c r="F143" s="149">
        <v>20200</v>
      </c>
      <c r="G143" s="149">
        <v>22750</v>
      </c>
      <c r="H143" s="149">
        <v>25250</v>
      </c>
      <c r="I143" s="149">
        <v>27300</v>
      </c>
      <c r="J143" s="149">
        <v>29300</v>
      </c>
      <c r="K143" s="149">
        <v>31350</v>
      </c>
      <c r="L143" s="149">
        <v>33350</v>
      </c>
      <c r="M143" s="149">
        <v>21240</v>
      </c>
      <c r="N143" s="149">
        <v>24240</v>
      </c>
      <c r="O143" s="149">
        <v>27300</v>
      </c>
      <c r="P143" s="149">
        <v>30300</v>
      </c>
      <c r="Q143" s="149">
        <v>32760</v>
      </c>
      <c r="R143" s="149">
        <v>35160</v>
      </c>
      <c r="S143" s="149">
        <v>37620</v>
      </c>
      <c r="T143" s="149">
        <v>40020</v>
      </c>
      <c r="U143" s="149" t="s">
        <v>301</v>
      </c>
      <c r="V143" s="52"/>
      <c r="W143" s="52"/>
      <c r="X143" s="52"/>
      <c r="Y143" s="52"/>
      <c r="Z143" s="52"/>
      <c r="AA143" s="52"/>
      <c r="AB143" s="52"/>
      <c r="AC143" s="52"/>
      <c r="AD143" s="52"/>
      <c r="AE143" s="52"/>
      <c r="AF143" s="52"/>
      <c r="AG143" s="52"/>
      <c r="AH143" s="52"/>
      <c r="AI143" s="52"/>
      <c r="AJ143" s="52"/>
      <c r="AK143" s="52"/>
      <c r="AL143" s="144" t="s">
        <v>687</v>
      </c>
      <c r="AM143" s="144" t="s">
        <v>687</v>
      </c>
      <c r="AN143" s="144" t="s">
        <v>288</v>
      </c>
      <c r="AO143" s="144">
        <v>0</v>
      </c>
      <c r="AP143" s="144" t="s">
        <v>688</v>
      </c>
      <c r="AQ143" s="144" t="s">
        <v>290</v>
      </c>
      <c r="AR143" s="144">
        <v>279</v>
      </c>
      <c r="AS143" s="144" t="s">
        <v>688</v>
      </c>
    </row>
    <row r="144" spans="1:45">
      <c r="A144" s="165" t="str">
        <f t="shared" si="2"/>
        <v>1/18/2013 - 12/17/2013Lampasas</v>
      </c>
      <c r="B144" s="144" t="s">
        <v>691</v>
      </c>
      <c r="C144" s="143" t="s">
        <v>198</v>
      </c>
      <c r="D144" s="149">
        <v>57900</v>
      </c>
      <c r="E144" s="149">
        <v>20200</v>
      </c>
      <c r="F144" s="149">
        <v>23050</v>
      </c>
      <c r="G144" s="149">
        <v>25950</v>
      </c>
      <c r="H144" s="149">
        <v>28800</v>
      </c>
      <c r="I144" s="149">
        <v>31150</v>
      </c>
      <c r="J144" s="149">
        <v>33450</v>
      </c>
      <c r="K144" s="149">
        <v>35750</v>
      </c>
      <c r="L144" s="149">
        <v>38050</v>
      </c>
      <c r="M144" s="149">
        <v>24240</v>
      </c>
      <c r="N144" s="149">
        <v>27660</v>
      </c>
      <c r="O144" s="149">
        <v>31140</v>
      </c>
      <c r="P144" s="149">
        <v>34560</v>
      </c>
      <c r="Q144" s="149">
        <v>37380</v>
      </c>
      <c r="R144" s="149">
        <v>40140</v>
      </c>
      <c r="S144" s="149">
        <v>42900</v>
      </c>
      <c r="T144" s="149">
        <v>45660</v>
      </c>
      <c r="U144" s="149" t="s">
        <v>286</v>
      </c>
      <c r="V144" s="149">
        <v>20300</v>
      </c>
      <c r="W144" s="149">
        <v>23200</v>
      </c>
      <c r="X144" s="149">
        <v>26100</v>
      </c>
      <c r="Y144" s="149">
        <v>28950</v>
      </c>
      <c r="Z144" s="149">
        <v>31300</v>
      </c>
      <c r="AA144" s="149">
        <v>33600</v>
      </c>
      <c r="AB144" s="149">
        <v>35900</v>
      </c>
      <c r="AC144" s="149">
        <v>38250</v>
      </c>
      <c r="AD144" s="149">
        <v>24360</v>
      </c>
      <c r="AE144" s="149">
        <v>27840</v>
      </c>
      <c r="AF144" s="149">
        <v>31320</v>
      </c>
      <c r="AG144" s="149">
        <v>34740</v>
      </c>
      <c r="AH144" s="149">
        <v>37560</v>
      </c>
      <c r="AI144" s="149">
        <v>40320</v>
      </c>
      <c r="AJ144" s="149">
        <v>43080</v>
      </c>
      <c r="AK144" s="149">
        <v>45900</v>
      </c>
      <c r="AL144" s="144" t="s">
        <v>690</v>
      </c>
      <c r="AM144" s="144" t="s">
        <v>690</v>
      </c>
      <c r="AN144" s="144" t="s">
        <v>288</v>
      </c>
      <c r="AO144" s="144">
        <v>1</v>
      </c>
      <c r="AP144" s="144" t="s">
        <v>691</v>
      </c>
      <c r="AQ144" s="144" t="s">
        <v>290</v>
      </c>
      <c r="AR144" s="144">
        <v>281</v>
      </c>
      <c r="AS144" s="144" t="s">
        <v>691</v>
      </c>
    </row>
    <row r="145" spans="1:45">
      <c r="A145" s="165" t="str">
        <f t="shared" si="2"/>
        <v>1/18/2013 - 12/17/2013La Salle</v>
      </c>
      <c r="B145" s="144" t="s">
        <v>694</v>
      </c>
      <c r="C145" s="143" t="s">
        <v>194</v>
      </c>
      <c r="D145" s="149">
        <v>37600</v>
      </c>
      <c r="E145" s="149">
        <v>17700</v>
      </c>
      <c r="F145" s="149">
        <v>20200</v>
      </c>
      <c r="G145" s="149">
        <v>22750</v>
      </c>
      <c r="H145" s="149">
        <v>25250</v>
      </c>
      <c r="I145" s="149">
        <v>27300</v>
      </c>
      <c r="J145" s="149">
        <v>29300</v>
      </c>
      <c r="K145" s="149">
        <v>31350</v>
      </c>
      <c r="L145" s="149">
        <v>33350</v>
      </c>
      <c r="M145" s="149">
        <v>21240</v>
      </c>
      <c r="N145" s="149">
        <v>24240</v>
      </c>
      <c r="O145" s="149">
        <v>27300</v>
      </c>
      <c r="P145" s="149">
        <v>30300</v>
      </c>
      <c r="Q145" s="149">
        <v>32760</v>
      </c>
      <c r="R145" s="149">
        <v>35160</v>
      </c>
      <c r="S145" s="149">
        <v>37620</v>
      </c>
      <c r="T145" s="149">
        <v>40020</v>
      </c>
      <c r="U145" s="149" t="s">
        <v>286</v>
      </c>
      <c r="V145" s="149">
        <v>17850</v>
      </c>
      <c r="W145" s="149">
        <v>20400</v>
      </c>
      <c r="X145" s="149">
        <v>22950</v>
      </c>
      <c r="Y145" s="149">
        <v>25500</v>
      </c>
      <c r="Z145" s="149">
        <v>27550</v>
      </c>
      <c r="AA145" s="149">
        <v>29600</v>
      </c>
      <c r="AB145" s="149">
        <v>31650</v>
      </c>
      <c r="AC145" s="149">
        <v>33700</v>
      </c>
      <c r="AD145" s="149">
        <v>21420</v>
      </c>
      <c r="AE145" s="149">
        <v>24480</v>
      </c>
      <c r="AF145" s="149">
        <v>27540</v>
      </c>
      <c r="AG145" s="149">
        <v>30600</v>
      </c>
      <c r="AH145" s="149">
        <v>33060</v>
      </c>
      <c r="AI145" s="149">
        <v>35520</v>
      </c>
      <c r="AJ145" s="149">
        <v>37980</v>
      </c>
      <c r="AK145" s="149">
        <v>40440</v>
      </c>
      <c r="AL145" s="144" t="s">
        <v>693</v>
      </c>
      <c r="AM145" s="144" t="s">
        <v>693</v>
      </c>
      <c r="AN145" s="144" t="s">
        <v>288</v>
      </c>
      <c r="AO145" s="144">
        <v>0</v>
      </c>
      <c r="AP145" s="144" t="s">
        <v>694</v>
      </c>
      <c r="AQ145" s="144" t="s">
        <v>290</v>
      </c>
      <c r="AR145" s="144">
        <v>283</v>
      </c>
      <c r="AS145" s="144" t="s">
        <v>694</v>
      </c>
    </row>
    <row r="146" spans="1:45">
      <c r="A146" s="165" t="str">
        <f t="shared" si="2"/>
        <v>1/18/2013 - 12/17/2013Lavaca</v>
      </c>
      <c r="B146" s="144" t="s">
        <v>697</v>
      </c>
      <c r="C146" s="143" t="s">
        <v>199</v>
      </c>
      <c r="D146" s="149">
        <v>55700</v>
      </c>
      <c r="E146" s="149">
        <v>18950</v>
      </c>
      <c r="F146" s="149">
        <v>21650</v>
      </c>
      <c r="G146" s="149">
        <v>24350</v>
      </c>
      <c r="H146" s="149">
        <v>27050</v>
      </c>
      <c r="I146" s="149">
        <v>29250</v>
      </c>
      <c r="J146" s="149">
        <v>31400</v>
      </c>
      <c r="K146" s="149">
        <v>33550</v>
      </c>
      <c r="L146" s="149">
        <v>35750</v>
      </c>
      <c r="M146" s="149">
        <v>22740</v>
      </c>
      <c r="N146" s="149">
        <v>25980</v>
      </c>
      <c r="O146" s="149">
        <v>29220</v>
      </c>
      <c r="P146" s="149">
        <v>32460</v>
      </c>
      <c r="Q146" s="149">
        <v>35100</v>
      </c>
      <c r="R146" s="149">
        <v>37680</v>
      </c>
      <c r="S146" s="149">
        <v>40260</v>
      </c>
      <c r="T146" s="149">
        <v>42900</v>
      </c>
      <c r="U146" s="149" t="s">
        <v>286</v>
      </c>
      <c r="V146" s="149">
        <v>19650</v>
      </c>
      <c r="W146" s="149">
        <v>22450</v>
      </c>
      <c r="X146" s="149">
        <v>25250</v>
      </c>
      <c r="Y146" s="149">
        <v>28050</v>
      </c>
      <c r="Z146" s="149">
        <v>30300</v>
      </c>
      <c r="AA146" s="149">
        <v>32550</v>
      </c>
      <c r="AB146" s="149">
        <v>34800</v>
      </c>
      <c r="AC146" s="149">
        <v>37050</v>
      </c>
      <c r="AD146" s="149">
        <v>23580</v>
      </c>
      <c r="AE146" s="149">
        <v>26940</v>
      </c>
      <c r="AF146" s="149">
        <v>30300</v>
      </c>
      <c r="AG146" s="149">
        <v>33660</v>
      </c>
      <c r="AH146" s="149">
        <v>36360</v>
      </c>
      <c r="AI146" s="149">
        <v>39060</v>
      </c>
      <c r="AJ146" s="149">
        <v>41760</v>
      </c>
      <c r="AK146" s="149">
        <v>44460</v>
      </c>
      <c r="AL146" s="144" t="s">
        <v>696</v>
      </c>
      <c r="AM146" s="144" t="s">
        <v>696</v>
      </c>
      <c r="AN146" s="144" t="s">
        <v>288</v>
      </c>
      <c r="AO146" s="144">
        <v>0</v>
      </c>
      <c r="AP146" s="144" t="s">
        <v>697</v>
      </c>
      <c r="AQ146" s="144" t="s">
        <v>290</v>
      </c>
      <c r="AR146" s="144">
        <v>285</v>
      </c>
      <c r="AS146" s="144" t="s">
        <v>697</v>
      </c>
    </row>
    <row r="147" spans="1:45">
      <c r="A147" s="165" t="str">
        <f t="shared" si="2"/>
        <v>1/18/2013 - 12/17/2013Lee</v>
      </c>
      <c r="B147" s="144" t="s">
        <v>700</v>
      </c>
      <c r="C147" s="143" t="s">
        <v>200</v>
      </c>
      <c r="D147" s="149">
        <v>66400</v>
      </c>
      <c r="E147" s="149">
        <v>21700</v>
      </c>
      <c r="F147" s="149">
        <v>24800</v>
      </c>
      <c r="G147" s="149">
        <v>27900</v>
      </c>
      <c r="H147" s="149">
        <v>31000</v>
      </c>
      <c r="I147" s="149">
        <v>33500</v>
      </c>
      <c r="J147" s="149">
        <v>36000</v>
      </c>
      <c r="K147" s="149">
        <v>38450</v>
      </c>
      <c r="L147" s="149">
        <v>40950</v>
      </c>
      <c r="M147" s="149">
        <v>26040</v>
      </c>
      <c r="N147" s="149">
        <v>29760</v>
      </c>
      <c r="O147" s="149">
        <v>33480</v>
      </c>
      <c r="P147" s="149">
        <v>37200</v>
      </c>
      <c r="Q147" s="149">
        <v>40200</v>
      </c>
      <c r="R147" s="149">
        <v>43200</v>
      </c>
      <c r="S147" s="149">
        <v>46140</v>
      </c>
      <c r="T147" s="149">
        <v>49140</v>
      </c>
      <c r="U147" s="149" t="s">
        <v>286</v>
      </c>
      <c r="V147" s="149">
        <v>23250</v>
      </c>
      <c r="W147" s="149">
        <v>26600</v>
      </c>
      <c r="X147" s="149">
        <v>29900</v>
      </c>
      <c r="Y147" s="149">
        <v>33200</v>
      </c>
      <c r="Z147" s="149">
        <v>35900</v>
      </c>
      <c r="AA147" s="149">
        <v>38550</v>
      </c>
      <c r="AB147" s="149">
        <v>41200</v>
      </c>
      <c r="AC147" s="149">
        <v>43850</v>
      </c>
      <c r="AD147" s="149">
        <v>27900</v>
      </c>
      <c r="AE147" s="149">
        <v>31920</v>
      </c>
      <c r="AF147" s="149">
        <v>35880</v>
      </c>
      <c r="AG147" s="149">
        <v>39840</v>
      </c>
      <c r="AH147" s="149">
        <v>43080</v>
      </c>
      <c r="AI147" s="149">
        <v>46260</v>
      </c>
      <c r="AJ147" s="149">
        <v>49440</v>
      </c>
      <c r="AK147" s="149">
        <v>52620</v>
      </c>
      <c r="AL147" s="144" t="s">
        <v>699</v>
      </c>
      <c r="AM147" s="144" t="s">
        <v>699</v>
      </c>
      <c r="AN147" s="144" t="s">
        <v>288</v>
      </c>
      <c r="AO147" s="144">
        <v>0</v>
      </c>
      <c r="AP147" s="144" t="s">
        <v>700</v>
      </c>
      <c r="AQ147" s="144" t="s">
        <v>290</v>
      </c>
      <c r="AR147" s="144">
        <v>287</v>
      </c>
      <c r="AS147" s="144" t="s">
        <v>700</v>
      </c>
    </row>
    <row r="148" spans="1:45">
      <c r="A148" s="165" t="str">
        <f t="shared" si="2"/>
        <v>1/18/2013 - 12/17/2013Leon</v>
      </c>
      <c r="B148" s="144" t="s">
        <v>703</v>
      </c>
      <c r="C148" s="143" t="s">
        <v>201</v>
      </c>
      <c r="D148" s="149">
        <v>55000</v>
      </c>
      <c r="E148" s="149">
        <v>19250</v>
      </c>
      <c r="F148" s="149">
        <v>22000</v>
      </c>
      <c r="G148" s="149">
        <v>24750</v>
      </c>
      <c r="H148" s="149">
        <v>27500</v>
      </c>
      <c r="I148" s="149">
        <v>29700</v>
      </c>
      <c r="J148" s="149">
        <v>31900</v>
      </c>
      <c r="K148" s="149">
        <v>34100</v>
      </c>
      <c r="L148" s="149">
        <v>36300</v>
      </c>
      <c r="M148" s="149">
        <v>23100</v>
      </c>
      <c r="N148" s="149">
        <v>26400</v>
      </c>
      <c r="O148" s="149">
        <v>29700</v>
      </c>
      <c r="P148" s="149">
        <v>33000</v>
      </c>
      <c r="Q148" s="149">
        <v>35640</v>
      </c>
      <c r="R148" s="149">
        <v>38280</v>
      </c>
      <c r="S148" s="149">
        <v>40920</v>
      </c>
      <c r="T148" s="149">
        <v>43560</v>
      </c>
      <c r="U148" s="149" t="s">
        <v>301</v>
      </c>
      <c r="V148" s="52"/>
      <c r="W148" s="52"/>
      <c r="X148" s="52"/>
      <c r="Y148" s="52"/>
      <c r="Z148" s="52"/>
      <c r="AA148" s="52"/>
      <c r="AB148" s="52"/>
      <c r="AC148" s="52"/>
      <c r="AD148" s="52"/>
      <c r="AE148" s="52"/>
      <c r="AF148" s="52"/>
      <c r="AG148" s="52"/>
      <c r="AH148" s="52"/>
      <c r="AI148" s="52"/>
      <c r="AJ148" s="52"/>
      <c r="AK148" s="52"/>
      <c r="AL148" s="144" t="s">
        <v>702</v>
      </c>
      <c r="AM148" s="144" t="s">
        <v>702</v>
      </c>
      <c r="AN148" s="144" t="s">
        <v>288</v>
      </c>
      <c r="AO148" s="144">
        <v>0</v>
      </c>
      <c r="AP148" s="144" t="s">
        <v>703</v>
      </c>
      <c r="AQ148" s="144" t="s">
        <v>290</v>
      </c>
      <c r="AR148" s="144">
        <v>289</v>
      </c>
      <c r="AS148" s="144" t="s">
        <v>703</v>
      </c>
    </row>
    <row r="149" spans="1:45">
      <c r="A149" s="165" t="str">
        <f t="shared" si="2"/>
        <v>1/18/2013 - 12/17/2013Liberty</v>
      </c>
      <c r="B149" s="144" t="s">
        <v>705</v>
      </c>
      <c r="C149" s="143" t="s">
        <v>56</v>
      </c>
      <c r="D149" s="149">
        <v>66200</v>
      </c>
      <c r="E149" s="149">
        <v>23200</v>
      </c>
      <c r="F149" s="149">
        <v>26500</v>
      </c>
      <c r="G149" s="149">
        <v>29800</v>
      </c>
      <c r="H149" s="149">
        <v>33100</v>
      </c>
      <c r="I149" s="149">
        <v>35750</v>
      </c>
      <c r="J149" s="149">
        <v>38400</v>
      </c>
      <c r="K149" s="149">
        <v>41050</v>
      </c>
      <c r="L149" s="149">
        <v>43700</v>
      </c>
      <c r="M149" s="149">
        <v>27840</v>
      </c>
      <c r="N149" s="149">
        <v>31800</v>
      </c>
      <c r="O149" s="149">
        <v>35760</v>
      </c>
      <c r="P149" s="149">
        <v>39720</v>
      </c>
      <c r="Q149" s="149">
        <v>42900</v>
      </c>
      <c r="R149" s="149">
        <v>46080</v>
      </c>
      <c r="S149" s="149">
        <v>49260</v>
      </c>
      <c r="T149" s="149">
        <v>52440</v>
      </c>
      <c r="U149" s="149" t="s">
        <v>286</v>
      </c>
      <c r="V149" s="149">
        <v>23450</v>
      </c>
      <c r="W149" s="149">
        <v>26800</v>
      </c>
      <c r="X149" s="149">
        <v>30150</v>
      </c>
      <c r="Y149" s="149">
        <v>33450</v>
      </c>
      <c r="Z149" s="149">
        <v>36150</v>
      </c>
      <c r="AA149" s="149">
        <v>38850</v>
      </c>
      <c r="AB149" s="149">
        <v>41500</v>
      </c>
      <c r="AC149" s="149">
        <v>44200</v>
      </c>
      <c r="AD149" s="149">
        <v>28140</v>
      </c>
      <c r="AE149" s="149">
        <v>32160</v>
      </c>
      <c r="AF149" s="149">
        <v>36180</v>
      </c>
      <c r="AG149" s="149">
        <v>40140</v>
      </c>
      <c r="AH149" s="149">
        <v>43380</v>
      </c>
      <c r="AI149" s="149">
        <v>46620</v>
      </c>
      <c r="AJ149" s="149">
        <v>49800</v>
      </c>
      <c r="AK149" s="149">
        <v>53040</v>
      </c>
      <c r="AL149" s="144" t="s">
        <v>704</v>
      </c>
      <c r="AM149" s="144" t="s">
        <v>704</v>
      </c>
      <c r="AN149" s="144" t="s">
        <v>288</v>
      </c>
      <c r="AO149" s="144">
        <v>1</v>
      </c>
      <c r="AP149" s="144" t="s">
        <v>705</v>
      </c>
      <c r="AQ149" s="144" t="s">
        <v>290</v>
      </c>
      <c r="AR149" s="144">
        <v>291</v>
      </c>
      <c r="AS149" s="144" t="s">
        <v>705</v>
      </c>
    </row>
    <row r="150" spans="1:45">
      <c r="A150" s="165" t="str">
        <f t="shared" si="2"/>
        <v>1/18/2013 - 12/17/2013Limestone</v>
      </c>
      <c r="B150" s="144" t="s">
        <v>708</v>
      </c>
      <c r="C150" s="143" t="s">
        <v>202</v>
      </c>
      <c r="D150" s="149">
        <v>54900</v>
      </c>
      <c r="E150" s="149">
        <v>18550</v>
      </c>
      <c r="F150" s="149">
        <v>21200</v>
      </c>
      <c r="G150" s="149">
        <v>23850</v>
      </c>
      <c r="H150" s="149">
        <v>26500</v>
      </c>
      <c r="I150" s="149">
        <v>28650</v>
      </c>
      <c r="J150" s="149">
        <v>30750</v>
      </c>
      <c r="K150" s="149">
        <v>32900</v>
      </c>
      <c r="L150" s="149">
        <v>35000</v>
      </c>
      <c r="M150" s="149">
        <v>22260</v>
      </c>
      <c r="N150" s="149">
        <v>25440</v>
      </c>
      <c r="O150" s="149">
        <v>28620</v>
      </c>
      <c r="P150" s="149">
        <v>31800</v>
      </c>
      <c r="Q150" s="149">
        <v>34380</v>
      </c>
      <c r="R150" s="149">
        <v>36900</v>
      </c>
      <c r="S150" s="149">
        <v>39480</v>
      </c>
      <c r="T150" s="149">
        <v>42000</v>
      </c>
      <c r="U150" s="149" t="s">
        <v>286</v>
      </c>
      <c r="V150" s="149">
        <v>19400</v>
      </c>
      <c r="W150" s="149">
        <v>22200</v>
      </c>
      <c r="X150" s="149">
        <v>24950</v>
      </c>
      <c r="Y150" s="149">
        <v>27700</v>
      </c>
      <c r="Z150" s="149">
        <v>29950</v>
      </c>
      <c r="AA150" s="149">
        <v>32150</v>
      </c>
      <c r="AB150" s="149">
        <v>34350</v>
      </c>
      <c r="AC150" s="149">
        <v>36600</v>
      </c>
      <c r="AD150" s="149">
        <v>23280</v>
      </c>
      <c r="AE150" s="149">
        <v>26640</v>
      </c>
      <c r="AF150" s="149">
        <v>29940</v>
      </c>
      <c r="AG150" s="149">
        <v>33240</v>
      </c>
      <c r="AH150" s="149">
        <v>35940</v>
      </c>
      <c r="AI150" s="149">
        <v>38580</v>
      </c>
      <c r="AJ150" s="149">
        <v>41220</v>
      </c>
      <c r="AK150" s="149">
        <v>43920</v>
      </c>
      <c r="AL150" s="144" t="s">
        <v>707</v>
      </c>
      <c r="AM150" s="144" t="s">
        <v>707</v>
      </c>
      <c r="AN150" s="144" t="s">
        <v>288</v>
      </c>
      <c r="AO150" s="144">
        <v>0</v>
      </c>
      <c r="AP150" s="144" t="s">
        <v>708</v>
      </c>
      <c r="AQ150" s="144" t="s">
        <v>290</v>
      </c>
      <c r="AR150" s="144">
        <v>293</v>
      </c>
      <c r="AS150" s="144" t="s">
        <v>708</v>
      </c>
    </row>
    <row r="151" spans="1:45">
      <c r="A151" s="165" t="str">
        <f t="shared" si="2"/>
        <v>1/18/2013 - 12/17/2013Lipscomb</v>
      </c>
      <c r="B151" s="144" t="s">
        <v>711</v>
      </c>
      <c r="C151" s="143" t="s">
        <v>203</v>
      </c>
      <c r="D151" s="149">
        <v>60100</v>
      </c>
      <c r="E151" s="149">
        <v>20350</v>
      </c>
      <c r="F151" s="149">
        <v>23250</v>
      </c>
      <c r="G151" s="149">
        <v>26150</v>
      </c>
      <c r="H151" s="149">
        <v>29050</v>
      </c>
      <c r="I151" s="149">
        <v>31400</v>
      </c>
      <c r="J151" s="149">
        <v>33700</v>
      </c>
      <c r="K151" s="149">
        <v>36050</v>
      </c>
      <c r="L151" s="149">
        <v>38350</v>
      </c>
      <c r="M151" s="149">
        <v>24420</v>
      </c>
      <c r="N151" s="149">
        <v>27900</v>
      </c>
      <c r="O151" s="149">
        <v>31380</v>
      </c>
      <c r="P151" s="149">
        <v>34860</v>
      </c>
      <c r="Q151" s="149">
        <v>37680</v>
      </c>
      <c r="R151" s="149">
        <v>40440</v>
      </c>
      <c r="S151" s="149">
        <v>43260</v>
      </c>
      <c r="T151" s="149">
        <v>46020</v>
      </c>
      <c r="U151" s="149" t="s">
        <v>286</v>
      </c>
      <c r="V151" s="149">
        <v>21050</v>
      </c>
      <c r="W151" s="149">
        <v>24050</v>
      </c>
      <c r="X151" s="149">
        <v>27050</v>
      </c>
      <c r="Y151" s="149">
        <v>30050</v>
      </c>
      <c r="Z151" s="149">
        <v>32500</v>
      </c>
      <c r="AA151" s="149">
        <v>34900</v>
      </c>
      <c r="AB151" s="149">
        <v>37300</v>
      </c>
      <c r="AC151" s="149">
        <v>39700</v>
      </c>
      <c r="AD151" s="149">
        <v>25260</v>
      </c>
      <c r="AE151" s="149">
        <v>28860</v>
      </c>
      <c r="AF151" s="149">
        <v>32460</v>
      </c>
      <c r="AG151" s="149">
        <v>36060</v>
      </c>
      <c r="AH151" s="149">
        <v>39000</v>
      </c>
      <c r="AI151" s="149">
        <v>41880</v>
      </c>
      <c r="AJ151" s="149">
        <v>44760</v>
      </c>
      <c r="AK151" s="149">
        <v>47640</v>
      </c>
      <c r="AL151" s="144" t="s">
        <v>710</v>
      </c>
      <c r="AM151" s="144" t="s">
        <v>710</v>
      </c>
      <c r="AN151" s="144" t="s">
        <v>288</v>
      </c>
      <c r="AO151" s="144">
        <v>0</v>
      </c>
      <c r="AP151" s="144" t="s">
        <v>711</v>
      </c>
      <c r="AQ151" s="144" t="s">
        <v>290</v>
      </c>
      <c r="AR151" s="144">
        <v>295</v>
      </c>
      <c r="AS151" s="144" t="s">
        <v>711</v>
      </c>
    </row>
    <row r="152" spans="1:45">
      <c r="A152" s="165" t="str">
        <f t="shared" si="2"/>
        <v>1/18/2013 - 12/17/2013Live Oak</v>
      </c>
      <c r="B152" s="144" t="s">
        <v>714</v>
      </c>
      <c r="C152" s="143" t="s">
        <v>204</v>
      </c>
      <c r="D152" s="149">
        <v>55400</v>
      </c>
      <c r="E152" s="149">
        <v>18200</v>
      </c>
      <c r="F152" s="149">
        <v>20800</v>
      </c>
      <c r="G152" s="149">
        <v>23400</v>
      </c>
      <c r="H152" s="149">
        <v>25950</v>
      </c>
      <c r="I152" s="149">
        <v>28050</v>
      </c>
      <c r="J152" s="149">
        <v>30150</v>
      </c>
      <c r="K152" s="149">
        <v>32200</v>
      </c>
      <c r="L152" s="149">
        <v>34300</v>
      </c>
      <c r="M152" s="149">
        <v>21840</v>
      </c>
      <c r="N152" s="149">
        <v>24960</v>
      </c>
      <c r="O152" s="149">
        <v>28080</v>
      </c>
      <c r="P152" s="149">
        <v>31140</v>
      </c>
      <c r="Q152" s="149">
        <v>33660</v>
      </c>
      <c r="R152" s="149">
        <v>36180</v>
      </c>
      <c r="S152" s="149">
        <v>38640</v>
      </c>
      <c r="T152" s="149">
        <v>41160</v>
      </c>
      <c r="U152" s="149" t="s">
        <v>286</v>
      </c>
      <c r="V152" s="149">
        <v>19400</v>
      </c>
      <c r="W152" s="149">
        <v>22200</v>
      </c>
      <c r="X152" s="149">
        <v>24950</v>
      </c>
      <c r="Y152" s="149">
        <v>27700</v>
      </c>
      <c r="Z152" s="149">
        <v>29950</v>
      </c>
      <c r="AA152" s="149">
        <v>32150</v>
      </c>
      <c r="AB152" s="149">
        <v>34350</v>
      </c>
      <c r="AC152" s="149">
        <v>36600</v>
      </c>
      <c r="AD152" s="149">
        <v>23280</v>
      </c>
      <c r="AE152" s="149">
        <v>26640</v>
      </c>
      <c r="AF152" s="149">
        <v>29940</v>
      </c>
      <c r="AG152" s="149">
        <v>33240</v>
      </c>
      <c r="AH152" s="149">
        <v>35940</v>
      </c>
      <c r="AI152" s="149">
        <v>38580</v>
      </c>
      <c r="AJ152" s="149">
        <v>41220</v>
      </c>
      <c r="AK152" s="149">
        <v>43920</v>
      </c>
      <c r="AL152" s="144" t="s">
        <v>713</v>
      </c>
      <c r="AM152" s="144" t="s">
        <v>713</v>
      </c>
      <c r="AN152" s="144" t="s">
        <v>288</v>
      </c>
      <c r="AO152" s="144">
        <v>0</v>
      </c>
      <c r="AP152" s="144" t="s">
        <v>714</v>
      </c>
      <c r="AQ152" s="144" t="s">
        <v>290</v>
      </c>
      <c r="AR152" s="144">
        <v>297</v>
      </c>
      <c r="AS152" s="144" t="s">
        <v>714</v>
      </c>
    </row>
    <row r="153" spans="1:45">
      <c r="A153" s="165" t="str">
        <f t="shared" si="2"/>
        <v>1/18/2013 - 12/17/2013Llano</v>
      </c>
      <c r="B153" s="144" t="s">
        <v>717</v>
      </c>
      <c r="C153" s="143" t="s">
        <v>205</v>
      </c>
      <c r="D153" s="149">
        <v>56200</v>
      </c>
      <c r="E153" s="149">
        <v>19700</v>
      </c>
      <c r="F153" s="149">
        <v>22500</v>
      </c>
      <c r="G153" s="149">
        <v>25300</v>
      </c>
      <c r="H153" s="149">
        <v>28100</v>
      </c>
      <c r="I153" s="149">
        <v>30350</v>
      </c>
      <c r="J153" s="149">
        <v>32600</v>
      </c>
      <c r="K153" s="149">
        <v>34850</v>
      </c>
      <c r="L153" s="149">
        <v>37100</v>
      </c>
      <c r="M153" s="149">
        <v>23640</v>
      </c>
      <c r="N153" s="149">
        <v>27000</v>
      </c>
      <c r="O153" s="149">
        <v>30360</v>
      </c>
      <c r="P153" s="149">
        <v>33720</v>
      </c>
      <c r="Q153" s="149">
        <v>36420</v>
      </c>
      <c r="R153" s="149">
        <v>39120</v>
      </c>
      <c r="S153" s="149">
        <v>41820</v>
      </c>
      <c r="T153" s="149">
        <v>44520</v>
      </c>
      <c r="U153" s="149" t="s">
        <v>301</v>
      </c>
      <c r="V153" s="52"/>
      <c r="W153" s="52"/>
      <c r="X153" s="52"/>
      <c r="Y153" s="52"/>
      <c r="Z153" s="52"/>
      <c r="AA153" s="52"/>
      <c r="AB153" s="52"/>
      <c r="AC153" s="52"/>
      <c r="AD153" s="52"/>
      <c r="AE153" s="52"/>
      <c r="AF153" s="52"/>
      <c r="AG153" s="52"/>
      <c r="AH153" s="52"/>
      <c r="AI153" s="52"/>
      <c r="AJ153" s="52"/>
      <c r="AK153" s="52"/>
      <c r="AL153" s="144" t="s">
        <v>716</v>
      </c>
      <c r="AM153" s="144" t="s">
        <v>716</v>
      </c>
      <c r="AN153" s="144" t="s">
        <v>288</v>
      </c>
      <c r="AO153" s="144">
        <v>0</v>
      </c>
      <c r="AP153" s="144" t="s">
        <v>717</v>
      </c>
      <c r="AQ153" s="144" t="s">
        <v>290</v>
      </c>
      <c r="AR153" s="144">
        <v>299</v>
      </c>
      <c r="AS153" s="144" t="s">
        <v>717</v>
      </c>
    </row>
    <row r="154" spans="1:45">
      <c r="A154" s="165" t="str">
        <f t="shared" si="2"/>
        <v>1/18/2013 - 12/17/2013Loving</v>
      </c>
      <c r="B154" s="144" t="s">
        <v>720</v>
      </c>
      <c r="C154" s="143" t="s">
        <v>206</v>
      </c>
      <c r="D154" s="149">
        <v>89600</v>
      </c>
      <c r="E154" s="149">
        <v>27550</v>
      </c>
      <c r="F154" s="149">
        <v>31500</v>
      </c>
      <c r="G154" s="149">
        <v>35450</v>
      </c>
      <c r="H154" s="149">
        <v>39350</v>
      </c>
      <c r="I154" s="149">
        <v>42500</v>
      </c>
      <c r="J154" s="149">
        <v>45650</v>
      </c>
      <c r="K154" s="149">
        <v>48800</v>
      </c>
      <c r="L154" s="149">
        <v>51950</v>
      </c>
      <c r="M154" s="149">
        <v>33060</v>
      </c>
      <c r="N154" s="149">
        <v>37800</v>
      </c>
      <c r="O154" s="149">
        <v>42540</v>
      </c>
      <c r="P154" s="149">
        <v>47220</v>
      </c>
      <c r="Q154" s="149">
        <v>51000</v>
      </c>
      <c r="R154" s="149">
        <v>54780</v>
      </c>
      <c r="S154" s="149">
        <v>58560</v>
      </c>
      <c r="T154" s="149">
        <v>62340</v>
      </c>
      <c r="U154" s="149" t="s">
        <v>286</v>
      </c>
      <c r="V154" s="149">
        <v>31400</v>
      </c>
      <c r="W154" s="149">
        <v>35900</v>
      </c>
      <c r="X154" s="149">
        <v>40400</v>
      </c>
      <c r="Y154" s="149">
        <v>44850</v>
      </c>
      <c r="Z154" s="149">
        <v>48450</v>
      </c>
      <c r="AA154" s="149">
        <v>52050</v>
      </c>
      <c r="AB154" s="149">
        <v>55650</v>
      </c>
      <c r="AC154" s="149">
        <v>59250</v>
      </c>
      <c r="AD154" s="149">
        <v>37680</v>
      </c>
      <c r="AE154" s="149">
        <v>43080</v>
      </c>
      <c r="AF154" s="149">
        <v>48480</v>
      </c>
      <c r="AG154" s="149">
        <v>53820</v>
      </c>
      <c r="AH154" s="149">
        <v>58140</v>
      </c>
      <c r="AI154" s="149">
        <v>62460</v>
      </c>
      <c r="AJ154" s="149">
        <v>66780</v>
      </c>
      <c r="AK154" s="149">
        <v>71100</v>
      </c>
      <c r="AL154" s="144" t="s">
        <v>719</v>
      </c>
      <c r="AM154" s="144" t="s">
        <v>719</v>
      </c>
      <c r="AN154" s="144" t="s">
        <v>288</v>
      </c>
      <c r="AO154" s="144">
        <v>0</v>
      </c>
      <c r="AP154" s="144" t="s">
        <v>720</v>
      </c>
      <c r="AQ154" s="144" t="s">
        <v>290</v>
      </c>
      <c r="AR154" s="144">
        <v>301</v>
      </c>
      <c r="AS154" s="144" t="s">
        <v>720</v>
      </c>
    </row>
    <row r="155" spans="1:45">
      <c r="A155" s="165" t="str">
        <f t="shared" si="2"/>
        <v>1/18/2013 - 12/17/2013Lubbock</v>
      </c>
      <c r="B155" s="144" t="s">
        <v>722</v>
      </c>
      <c r="C155" s="143" t="s">
        <v>68</v>
      </c>
      <c r="D155" s="149">
        <v>56700</v>
      </c>
      <c r="E155" s="149">
        <v>19850</v>
      </c>
      <c r="F155" s="149">
        <v>22700</v>
      </c>
      <c r="G155" s="149">
        <v>25550</v>
      </c>
      <c r="H155" s="149">
        <v>28350</v>
      </c>
      <c r="I155" s="149">
        <v>30650</v>
      </c>
      <c r="J155" s="149">
        <v>32900</v>
      </c>
      <c r="K155" s="149">
        <v>35200</v>
      </c>
      <c r="L155" s="149">
        <v>37450</v>
      </c>
      <c r="M155" s="149">
        <v>23820</v>
      </c>
      <c r="N155" s="149">
        <v>27240</v>
      </c>
      <c r="O155" s="149">
        <v>30660</v>
      </c>
      <c r="P155" s="149">
        <v>34020</v>
      </c>
      <c r="Q155" s="149">
        <v>36780</v>
      </c>
      <c r="R155" s="149">
        <v>39480</v>
      </c>
      <c r="S155" s="149">
        <v>42240</v>
      </c>
      <c r="T155" s="149">
        <v>44940</v>
      </c>
      <c r="U155" s="149" t="s">
        <v>301</v>
      </c>
      <c r="V155" s="52"/>
      <c r="W155" s="52"/>
      <c r="X155" s="52"/>
      <c r="Y155" s="52"/>
      <c r="Z155" s="52"/>
      <c r="AA155" s="52"/>
      <c r="AB155" s="52"/>
      <c r="AC155" s="52"/>
      <c r="AD155" s="52"/>
      <c r="AE155" s="52"/>
      <c r="AF155" s="52"/>
      <c r="AG155" s="52"/>
      <c r="AH155" s="52"/>
      <c r="AI155" s="52"/>
      <c r="AJ155" s="52"/>
      <c r="AK155" s="52"/>
      <c r="AL155" s="144" t="s">
        <v>721</v>
      </c>
      <c r="AM155" s="144" t="s">
        <v>721</v>
      </c>
      <c r="AN155" s="144" t="s">
        <v>288</v>
      </c>
      <c r="AO155" s="144">
        <v>1</v>
      </c>
      <c r="AP155" s="144" t="s">
        <v>722</v>
      </c>
      <c r="AQ155" s="144" t="s">
        <v>290</v>
      </c>
      <c r="AR155" s="144">
        <v>303</v>
      </c>
      <c r="AS155" s="144" t="s">
        <v>722</v>
      </c>
    </row>
    <row r="156" spans="1:45">
      <c r="A156" s="165" t="str">
        <f t="shared" si="2"/>
        <v>1/18/2013 - 12/17/2013Lynn</v>
      </c>
      <c r="B156" s="144" t="s">
        <v>725</v>
      </c>
      <c r="C156" s="143" t="s">
        <v>207</v>
      </c>
      <c r="D156" s="149">
        <v>51300</v>
      </c>
      <c r="E156" s="149">
        <v>18000</v>
      </c>
      <c r="F156" s="149">
        <v>20550</v>
      </c>
      <c r="G156" s="149">
        <v>23100</v>
      </c>
      <c r="H156" s="149">
        <v>25650</v>
      </c>
      <c r="I156" s="149">
        <v>27750</v>
      </c>
      <c r="J156" s="149">
        <v>29800</v>
      </c>
      <c r="K156" s="149">
        <v>31850</v>
      </c>
      <c r="L156" s="149">
        <v>33900</v>
      </c>
      <c r="M156" s="149">
        <v>21600</v>
      </c>
      <c r="N156" s="149">
        <v>24660</v>
      </c>
      <c r="O156" s="149">
        <v>27720</v>
      </c>
      <c r="P156" s="149">
        <v>30780</v>
      </c>
      <c r="Q156" s="149">
        <v>33300</v>
      </c>
      <c r="R156" s="149">
        <v>35760</v>
      </c>
      <c r="S156" s="149">
        <v>38220</v>
      </c>
      <c r="T156" s="149">
        <v>40680</v>
      </c>
      <c r="U156" s="149" t="s">
        <v>286</v>
      </c>
      <c r="V156" s="149">
        <v>19900</v>
      </c>
      <c r="W156" s="149">
        <v>22750</v>
      </c>
      <c r="X156" s="149">
        <v>25600</v>
      </c>
      <c r="Y156" s="149">
        <v>28400</v>
      </c>
      <c r="Z156" s="149">
        <v>30700</v>
      </c>
      <c r="AA156" s="149">
        <v>32950</v>
      </c>
      <c r="AB156" s="149">
        <v>35250</v>
      </c>
      <c r="AC156" s="149">
        <v>37500</v>
      </c>
      <c r="AD156" s="149">
        <v>23880</v>
      </c>
      <c r="AE156" s="149">
        <v>27300</v>
      </c>
      <c r="AF156" s="149">
        <v>30720</v>
      </c>
      <c r="AG156" s="149">
        <v>34080</v>
      </c>
      <c r="AH156" s="149">
        <v>36840</v>
      </c>
      <c r="AI156" s="149">
        <v>39540</v>
      </c>
      <c r="AJ156" s="149">
        <v>42300</v>
      </c>
      <c r="AK156" s="149">
        <v>45000</v>
      </c>
      <c r="AL156" s="144" t="s">
        <v>724</v>
      </c>
      <c r="AM156" s="144" t="s">
        <v>724</v>
      </c>
      <c r="AN156" s="144" t="s">
        <v>288</v>
      </c>
      <c r="AO156" s="144">
        <v>0</v>
      </c>
      <c r="AP156" s="144" t="s">
        <v>725</v>
      </c>
      <c r="AQ156" s="144" t="s">
        <v>290</v>
      </c>
      <c r="AR156" s="144">
        <v>305</v>
      </c>
      <c r="AS156" s="144" t="s">
        <v>725</v>
      </c>
    </row>
    <row r="157" spans="1:45">
      <c r="A157" s="165" t="str">
        <f t="shared" si="2"/>
        <v>1/18/2013 - 12/17/2013McCulloch</v>
      </c>
      <c r="B157" s="144" t="s">
        <v>728</v>
      </c>
      <c r="C157" s="143" t="s">
        <v>214</v>
      </c>
      <c r="D157" s="149">
        <v>48800</v>
      </c>
      <c r="E157" s="149">
        <v>17700</v>
      </c>
      <c r="F157" s="149">
        <v>20200</v>
      </c>
      <c r="G157" s="149">
        <v>22750</v>
      </c>
      <c r="H157" s="149">
        <v>25250</v>
      </c>
      <c r="I157" s="149">
        <v>27300</v>
      </c>
      <c r="J157" s="149">
        <v>29300</v>
      </c>
      <c r="K157" s="149">
        <v>31350</v>
      </c>
      <c r="L157" s="149">
        <v>33350</v>
      </c>
      <c r="M157" s="149">
        <v>21240</v>
      </c>
      <c r="N157" s="149">
        <v>24240</v>
      </c>
      <c r="O157" s="149">
        <v>27300</v>
      </c>
      <c r="P157" s="149">
        <v>30300</v>
      </c>
      <c r="Q157" s="149">
        <v>32760</v>
      </c>
      <c r="R157" s="149">
        <v>35160</v>
      </c>
      <c r="S157" s="149">
        <v>37620</v>
      </c>
      <c r="T157" s="149">
        <v>40020</v>
      </c>
      <c r="U157" s="149" t="s">
        <v>286</v>
      </c>
      <c r="V157" s="149">
        <v>20200</v>
      </c>
      <c r="W157" s="149">
        <v>23050</v>
      </c>
      <c r="X157" s="149">
        <v>25950</v>
      </c>
      <c r="Y157" s="149">
        <v>28800</v>
      </c>
      <c r="Z157" s="149">
        <v>31150</v>
      </c>
      <c r="AA157" s="149">
        <v>33450</v>
      </c>
      <c r="AB157" s="149">
        <v>35750</v>
      </c>
      <c r="AC157" s="149">
        <v>38050</v>
      </c>
      <c r="AD157" s="149">
        <v>24240</v>
      </c>
      <c r="AE157" s="149">
        <v>27660</v>
      </c>
      <c r="AF157" s="149">
        <v>31140</v>
      </c>
      <c r="AG157" s="149">
        <v>34560</v>
      </c>
      <c r="AH157" s="149">
        <v>37380</v>
      </c>
      <c r="AI157" s="149">
        <v>40140</v>
      </c>
      <c r="AJ157" s="149">
        <v>42900</v>
      </c>
      <c r="AK157" s="149">
        <v>45660</v>
      </c>
      <c r="AL157" s="144" t="s">
        <v>727</v>
      </c>
      <c r="AM157" s="144" t="s">
        <v>727</v>
      </c>
      <c r="AN157" s="144" t="s">
        <v>288</v>
      </c>
      <c r="AO157" s="144">
        <v>0</v>
      </c>
      <c r="AP157" s="144" t="s">
        <v>728</v>
      </c>
      <c r="AQ157" s="144" t="s">
        <v>290</v>
      </c>
      <c r="AR157" s="144">
        <v>307</v>
      </c>
      <c r="AS157" s="144" t="s">
        <v>728</v>
      </c>
    </row>
    <row r="158" spans="1:45">
      <c r="A158" s="165" t="str">
        <f t="shared" si="2"/>
        <v>1/18/2013 - 12/17/2013McLennan</v>
      </c>
      <c r="B158" s="144" t="s">
        <v>731</v>
      </c>
      <c r="C158" s="143" t="s">
        <v>90</v>
      </c>
      <c r="D158" s="149">
        <v>50000</v>
      </c>
      <c r="E158" s="149">
        <v>18200</v>
      </c>
      <c r="F158" s="149">
        <v>20800</v>
      </c>
      <c r="G158" s="149">
        <v>23400</v>
      </c>
      <c r="H158" s="149">
        <v>26000</v>
      </c>
      <c r="I158" s="149">
        <v>28100</v>
      </c>
      <c r="J158" s="149">
        <v>30200</v>
      </c>
      <c r="K158" s="149">
        <v>32250</v>
      </c>
      <c r="L158" s="149">
        <v>34350</v>
      </c>
      <c r="M158" s="149">
        <v>21840</v>
      </c>
      <c r="N158" s="149">
        <v>24960</v>
      </c>
      <c r="O158" s="149">
        <v>28080</v>
      </c>
      <c r="P158" s="149">
        <v>31200</v>
      </c>
      <c r="Q158" s="149">
        <v>33720</v>
      </c>
      <c r="R158" s="149">
        <v>36240</v>
      </c>
      <c r="S158" s="149">
        <v>38700</v>
      </c>
      <c r="T158" s="149">
        <v>41220</v>
      </c>
      <c r="U158" s="149" t="s">
        <v>286</v>
      </c>
      <c r="V158" s="149">
        <v>20050</v>
      </c>
      <c r="W158" s="149">
        <v>22900</v>
      </c>
      <c r="X158" s="149">
        <v>25750</v>
      </c>
      <c r="Y158" s="149">
        <v>28600</v>
      </c>
      <c r="Z158" s="149">
        <v>30900</v>
      </c>
      <c r="AA158" s="149">
        <v>33200</v>
      </c>
      <c r="AB158" s="149">
        <v>35500</v>
      </c>
      <c r="AC158" s="149">
        <v>37800</v>
      </c>
      <c r="AD158" s="149">
        <v>24060</v>
      </c>
      <c r="AE158" s="149">
        <v>27480</v>
      </c>
      <c r="AF158" s="149">
        <v>30900</v>
      </c>
      <c r="AG158" s="149">
        <v>34320</v>
      </c>
      <c r="AH158" s="149">
        <v>37080</v>
      </c>
      <c r="AI158" s="149">
        <v>39840</v>
      </c>
      <c r="AJ158" s="149">
        <v>42600</v>
      </c>
      <c r="AK158" s="149">
        <v>45360</v>
      </c>
      <c r="AL158" s="144" t="s">
        <v>730</v>
      </c>
      <c r="AM158" s="144" t="s">
        <v>730</v>
      </c>
      <c r="AN158" s="144" t="s">
        <v>288</v>
      </c>
      <c r="AO158" s="144">
        <v>1</v>
      </c>
      <c r="AP158" s="144" t="s">
        <v>731</v>
      </c>
      <c r="AQ158" s="144" t="s">
        <v>290</v>
      </c>
      <c r="AR158" s="144">
        <v>309</v>
      </c>
      <c r="AS158" s="144" t="s">
        <v>731</v>
      </c>
    </row>
    <row r="159" spans="1:45">
      <c r="A159" s="165" t="str">
        <f t="shared" si="2"/>
        <v>1/18/2013 - 12/17/2013McMullen</v>
      </c>
      <c r="B159" s="144" t="s">
        <v>734</v>
      </c>
      <c r="C159" s="143" t="s">
        <v>215</v>
      </c>
      <c r="D159" s="149">
        <v>56200</v>
      </c>
      <c r="E159" s="149">
        <v>18500</v>
      </c>
      <c r="F159" s="149">
        <v>21150</v>
      </c>
      <c r="G159" s="149">
        <v>23800</v>
      </c>
      <c r="H159" s="149">
        <v>26400</v>
      </c>
      <c r="I159" s="149">
        <v>28550</v>
      </c>
      <c r="J159" s="149">
        <v>30650</v>
      </c>
      <c r="K159" s="149">
        <v>32750</v>
      </c>
      <c r="L159" s="149">
        <v>34850</v>
      </c>
      <c r="M159" s="149">
        <v>22200</v>
      </c>
      <c r="N159" s="149">
        <v>25380</v>
      </c>
      <c r="O159" s="149">
        <v>28560</v>
      </c>
      <c r="P159" s="149">
        <v>31680</v>
      </c>
      <c r="Q159" s="149">
        <v>34260</v>
      </c>
      <c r="R159" s="149">
        <v>36780</v>
      </c>
      <c r="S159" s="149">
        <v>39300</v>
      </c>
      <c r="T159" s="149">
        <v>41820</v>
      </c>
      <c r="U159" s="149" t="s">
        <v>286</v>
      </c>
      <c r="V159" s="149">
        <v>21000</v>
      </c>
      <c r="W159" s="149">
        <v>24000</v>
      </c>
      <c r="X159" s="149">
        <v>27000</v>
      </c>
      <c r="Y159" s="149">
        <v>29950</v>
      </c>
      <c r="Z159" s="149">
        <v>32350</v>
      </c>
      <c r="AA159" s="149">
        <v>34750</v>
      </c>
      <c r="AB159" s="149">
        <v>37150</v>
      </c>
      <c r="AC159" s="149">
        <v>39550</v>
      </c>
      <c r="AD159" s="149">
        <v>25200</v>
      </c>
      <c r="AE159" s="149">
        <v>28800</v>
      </c>
      <c r="AF159" s="149">
        <v>32400</v>
      </c>
      <c r="AG159" s="149">
        <v>35940</v>
      </c>
      <c r="AH159" s="149">
        <v>38820</v>
      </c>
      <c r="AI159" s="149">
        <v>41700</v>
      </c>
      <c r="AJ159" s="149">
        <v>44580</v>
      </c>
      <c r="AK159" s="149">
        <v>47460</v>
      </c>
      <c r="AL159" s="144" t="s">
        <v>733</v>
      </c>
      <c r="AM159" s="144" t="s">
        <v>733</v>
      </c>
      <c r="AN159" s="144" t="s">
        <v>288</v>
      </c>
      <c r="AO159" s="144">
        <v>0</v>
      </c>
      <c r="AP159" s="144" t="s">
        <v>734</v>
      </c>
      <c r="AQ159" s="144" t="s">
        <v>290</v>
      </c>
      <c r="AR159" s="144">
        <v>311</v>
      </c>
      <c r="AS159" s="144" t="s">
        <v>734</v>
      </c>
    </row>
    <row r="160" spans="1:45">
      <c r="A160" s="165" t="str">
        <f t="shared" si="2"/>
        <v>1/18/2013 - 12/17/2013Madison</v>
      </c>
      <c r="B160" s="144" t="s">
        <v>737</v>
      </c>
      <c r="C160" s="143" t="s">
        <v>208</v>
      </c>
      <c r="D160" s="149">
        <v>49900</v>
      </c>
      <c r="E160" s="149">
        <v>17700</v>
      </c>
      <c r="F160" s="149">
        <v>20200</v>
      </c>
      <c r="G160" s="149">
        <v>22750</v>
      </c>
      <c r="H160" s="149">
        <v>25250</v>
      </c>
      <c r="I160" s="149">
        <v>27300</v>
      </c>
      <c r="J160" s="149">
        <v>29300</v>
      </c>
      <c r="K160" s="149">
        <v>31350</v>
      </c>
      <c r="L160" s="149">
        <v>33350</v>
      </c>
      <c r="M160" s="149">
        <v>21240</v>
      </c>
      <c r="N160" s="149">
        <v>24240</v>
      </c>
      <c r="O160" s="149">
        <v>27300</v>
      </c>
      <c r="P160" s="149">
        <v>30300</v>
      </c>
      <c r="Q160" s="149">
        <v>32760</v>
      </c>
      <c r="R160" s="149">
        <v>35160</v>
      </c>
      <c r="S160" s="149">
        <v>37620</v>
      </c>
      <c r="T160" s="149">
        <v>40020</v>
      </c>
      <c r="U160" s="149" t="s">
        <v>301</v>
      </c>
      <c r="V160" s="52"/>
      <c r="W160" s="52"/>
      <c r="X160" s="52"/>
      <c r="Y160" s="52"/>
      <c r="Z160" s="52"/>
      <c r="AA160" s="52"/>
      <c r="AB160" s="52"/>
      <c r="AC160" s="52"/>
      <c r="AD160" s="52"/>
      <c r="AE160" s="52"/>
      <c r="AF160" s="52"/>
      <c r="AG160" s="52"/>
      <c r="AH160" s="52"/>
      <c r="AI160" s="52"/>
      <c r="AJ160" s="52"/>
      <c r="AK160" s="52"/>
      <c r="AL160" s="144" t="s">
        <v>736</v>
      </c>
      <c r="AM160" s="144" t="s">
        <v>736</v>
      </c>
      <c r="AN160" s="144" t="s">
        <v>288</v>
      </c>
      <c r="AO160" s="144">
        <v>0</v>
      </c>
      <c r="AP160" s="144" t="s">
        <v>737</v>
      </c>
      <c r="AQ160" s="144" t="s">
        <v>290</v>
      </c>
      <c r="AR160" s="144">
        <v>313</v>
      </c>
      <c r="AS160" s="144" t="s">
        <v>737</v>
      </c>
    </row>
    <row r="161" spans="1:45">
      <c r="A161" s="165" t="str">
        <f t="shared" si="2"/>
        <v>1/18/2013 - 12/17/2013Marion</v>
      </c>
      <c r="B161" s="144" t="s">
        <v>740</v>
      </c>
      <c r="C161" s="143" t="s">
        <v>209</v>
      </c>
      <c r="D161" s="149">
        <v>43200</v>
      </c>
      <c r="E161" s="149">
        <v>17700</v>
      </c>
      <c r="F161" s="149">
        <v>20200</v>
      </c>
      <c r="G161" s="149">
        <v>22750</v>
      </c>
      <c r="H161" s="149">
        <v>25250</v>
      </c>
      <c r="I161" s="149">
        <v>27300</v>
      </c>
      <c r="J161" s="149">
        <v>29300</v>
      </c>
      <c r="K161" s="149">
        <v>31350</v>
      </c>
      <c r="L161" s="149">
        <v>33350</v>
      </c>
      <c r="M161" s="149">
        <v>21240</v>
      </c>
      <c r="N161" s="149">
        <v>24240</v>
      </c>
      <c r="O161" s="149">
        <v>27300</v>
      </c>
      <c r="P161" s="149">
        <v>30300</v>
      </c>
      <c r="Q161" s="149">
        <v>32760</v>
      </c>
      <c r="R161" s="149">
        <v>35160</v>
      </c>
      <c r="S161" s="149">
        <v>37620</v>
      </c>
      <c r="T161" s="149">
        <v>40020</v>
      </c>
      <c r="U161" s="149" t="s">
        <v>301</v>
      </c>
      <c r="V161" s="52"/>
      <c r="W161" s="52"/>
      <c r="X161" s="52"/>
      <c r="Y161" s="52"/>
      <c r="Z161" s="52"/>
      <c r="AA161" s="52"/>
      <c r="AB161" s="52"/>
      <c r="AC161" s="52"/>
      <c r="AD161" s="52"/>
      <c r="AE161" s="52"/>
      <c r="AF161" s="52"/>
      <c r="AG161" s="52"/>
      <c r="AH161" s="52"/>
      <c r="AI161" s="52"/>
      <c r="AJ161" s="52"/>
      <c r="AK161" s="52"/>
      <c r="AL161" s="144" t="s">
        <v>739</v>
      </c>
      <c r="AM161" s="144" t="s">
        <v>739</v>
      </c>
      <c r="AN161" s="144" t="s">
        <v>288</v>
      </c>
      <c r="AO161" s="144">
        <v>0</v>
      </c>
      <c r="AP161" s="144" t="s">
        <v>740</v>
      </c>
      <c r="AQ161" s="144" t="s">
        <v>290</v>
      </c>
      <c r="AR161" s="144">
        <v>315</v>
      </c>
      <c r="AS161" s="144" t="s">
        <v>740</v>
      </c>
    </row>
    <row r="162" spans="1:45">
      <c r="A162" s="165" t="str">
        <f t="shared" si="2"/>
        <v>1/18/2013 - 12/17/2013Martin</v>
      </c>
      <c r="B162" s="144" t="s">
        <v>743</v>
      </c>
      <c r="C162" s="143" t="s">
        <v>210</v>
      </c>
      <c r="D162" s="149">
        <v>48700</v>
      </c>
      <c r="E162" s="149">
        <v>17700</v>
      </c>
      <c r="F162" s="149">
        <v>20200</v>
      </c>
      <c r="G162" s="149">
        <v>22750</v>
      </c>
      <c r="H162" s="149">
        <v>25250</v>
      </c>
      <c r="I162" s="149">
        <v>27300</v>
      </c>
      <c r="J162" s="149">
        <v>29300</v>
      </c>
      <c r="K162" s="149">
        <v>31350</v>
      </c>
      <c r="L162" s="149">
        <v>33350</v>
      </c>
      <c r="M162" s="149">
        <v>21240</v>
      </c>
      <c r="N162" s="149">
        <v>24240</v>
      </c>
      <c r="O162" s="149">
        <v>27300</v>
      </c>
      <c r="P162" s="149">
        <v>30300</v>
      </c>
      <c r="Q162" s="149">
        <v>32760</v>
      </c>
      <c r="R162" s="149">
        <v>35160</v>
      </c>
      <c r="S162" s="149">
        <v>37620</v>
      </c>
      <c r="T162" s="149">
        <v>40020</v>
      </c>
      <c r="U162" s="149" t="s">
        <v>286</v>
      </c>
      <c r="V162" s="149">
        <v>18000</v>
      </c>
      <c r="W162" s="149">
        <v>20550</v>
      </c>
      <c r="X162" s="149">
        <v>23100</v>
      </c>
      <c r="Y162" s="149">
        <v>25650</v>
      </c>
      <c r="Z162" s="149">
        <v>27750</v>
      </c>
      <c r="AA162" s="149">
        <v>29800</v>
      </c>
      <c r="AB162" s="149">
        <v>31850</v>
      </c>
      <c r="AC162" s="149">
        <v>33900</v>
      </c>
      <c r="AD162" s="149">
        <v>21600</v>
      </c>
      <c r="AE162" s="149">
        <v>24660</v>
      </c>
      <c r="AF162" s="149">
        <v>27720</v>
      </c>
      <c r="AG162" s="149">
        <v>30780</v>
      </c>
      <c r="AH162" s="149">
        <v>33300</v>
      </c>
      <c r="AI162" s="149">
        <v>35760</v>
      </c>
      <c r="AJ162" s="149">
        <v>38220</v>
      </c>
      <c r="AK162" s="149">
        <v>40680</v>
      </c>
      <c r="AL162" s="144" t="s">
        <v>742</v>
      </c>
      <c r="AM162" s="144" t="s">
        <v>742</v>
      </c>
      <c r="AN162" s="144" t="s">
        <v>288</v>
      </c>
      <c r="AO162" s="144">
        <v>0</v>
      </c>
      <c r="AP162" s="144" t="s">
        <v>743</v>
      </c>
      <c r="AQ162" s="144" t="s">
        <v>290</v>
      </c>
      <c r="AR162" s="144">
        <v>317</v>
      </c>
      <c r="AS162" s="144" t="s">
        <v>743</v>
      </c>
    </row>
    <row r="163" spans="1:45">
      <c r="A163" s="165" t="str">
        <f t="shared" si="2"/>
        <v>1/18/2013 - 12/17/2013Mason</v>
      </c>
      <c r="B163" s="144" t="s">
        <v>746</v>
      </c>
      <c r="C163" s="143" t="s">
        <v>211</v>
      </c>
      <c r="D163" s="149">
        <v>58800</v>
      </c>
      <c r="E163" s="149">
        <v>19700</v>
      </c>
      <c r="F163" s="149">
        <v>22500</v>
      </c>
      <c r="G163" s="149">
        <v>25300</v>
      </c>
      <c r="H163" s="149">
        <v>28100</v>
      </c>
      <c r="I163" s="149">
        <v>30350</v>
      </c>
      <c r="J163" s="149">
        <v>32600</v>
      </c>
      <c r="K163" s="149">
        <v>34850</v>
      </c>
      <c r="L163" s="149">
        <v>37100</v>
      </c>
      <c r="M163" s="149">
        <v>23640</v>
      </c>
      <c r="N163" s="149">
        <v>27000</v>
      </c>
      <c r="O163" s="149">
        <v>30360</v>
      </c>
      <c r="P163" s="149">
        <v>33720</v>
      </c>
      <c r="Q163" s="149">
        <v>36420</v>
      </c>
      <c r="R163" s="149">
        <v>39120</v>
      </c>
      <c r="S163" s="149">
        <v>41820</v>
      </c>
      <c r="T163" s="149">
        <v>44520</v>
      </c>
      <c r="U163" s="149" t="s">
        <v>286</v>
      </c>
      <c r="V163" s="149">
        <v>21000</v>
      </c>
      <c r="W163" s="149">
        <v>24000</v>
      </c>
      <c r="X163" s="149">
        <v>27000</v>
      </c>
      <c r="Y163" s="149">
        <v>29950</v>
      </c>
      <c r="Z163" s="149">
        <v>32350</v>
      </c>
      <c r="AA163" s="149">
        <v>34750</v>
      </c>
      <c r="AB163" s="149">
        <v>37150</v>
      </c>
      <c r="AC163" s="149">
        <v>39550</v>
      </c>
      <c r="AD163" s="149">
        <v>25200</v>
      </c>
      <c r="AE163" s="149">
        <v>28800</v>
      </c>
      <c r="AF163" s="149">
        <v>32400</v>
      </c>
      <c r="AG163" s="149">
        <v>35940</v>
      </c>
      <c r="AH163" s="149">
        <v>38820</v>
      </c>
      <c r="AI163" s="149">
        <v>41700</v>
      </c>
      <c r="AJ163" s="149">
        <v>44580</v>
      </c>
      <c r="AK163" s="149">
        <v>47460</v>
      </c>
      <c r="AL163" s="144" t="s">
        <v>745</v>
      </c>
      <c r="AM163" s="144" t="s">
        <v>745</v>
      </c>
      <c r="AN163" s="144" t="s">
        <v>288</v>
      </c>
      <c r="AO163" s="144">
        <v>0</v>
      </c>
      <c r="AP163" s="144" t="s">
        <v>746</v>
      </c>
      <c r="AQ163" s="144" t="s">
        <v>290</v>
      </c>
      <c r="AR163" s="144">
        <v>319</v>
      </c>
      <c r="AS163" s="144" t="s">
        <v>746</v>
      </c>
    </row>
    <row r="164" spans="1:45">
      <c r="A164" s="165" t="str">
        <f t="shared" si="2"/>
        <v>1/18/2013 - 12/17/2013Matagorda</v>
      </c>
      <c r="B164" s="144" t="s">
        <v>749</v>
      </c>
      <c r="C164" s="143" t="s">
        <v>212</v>
      </c>
      <c r="D164" s="149">
        <v>51600</v>
      </c>
      <c r="E164" s="149">
        <v>18100</v>
      </c>
      <c r="F164" s="149">
        <v>20650</v>
      </c>
      <c r="G164" s="149">
        <v>23250</v>
      </c>
      <c r="H164" s="149">
        <v>25800</v>
      </c>
      <c r="I164" s="149">
        <v>27900</v>
      </c>
      <c r="J164" s="149">
        <v>29950</v>
      </c>
      <c r="K164" s="149">
        <v>32000</v>
      </c>
      <c r="L164" s="149">
        <v>34100</v>
      </c>
      <c r="M164" s="149">
        <v>21720</v>
      </c>
      <c r="N164" s="149">
        <v>24780</v>
      </c>
      <c r="O164" s="149">
        <v>27900</v>
      </c>
      <c r="P164" s="149">
        <v>30960</v>
      </c>
      <c r="Q164" s="149">
        <v>33480</v>
      </c>
      <c r="R164" s="149">
        <v>35940</v>
      </c>
      <c r="S164" s="149">
        <v>38400</v>
      </c>
      <c r="T164" s="149">
        <v>40920</v>
      </c>
      <c r="U164" s="149" t="s">
        <v>286</v>
      </c>
      <c r="V164" s="149">
        <v>18150</v>
      </c>
      <c r="W164" s="149">
        <v>20750</v>
      </c>
      <c r="X164" s="149">
        <v>23350</v>
      </c>
      <c r="Y164" s="149">
        <v>25900</v>
      </c>
      <c r="Z164" s="149">
        <v>28000</v>
      </c>
      <c r="AA164" s="149">
        <v>30050</v>
      </c>
      <c r="AB164" s="149">
        <v>32150</v>
      </c>
      <c r="AC164" s="149">
        <v>34200</v>
      </c>
      <c r="AD164" s="149">
        <v>21780</v>
      </c>
      <c r="AE164" s="149">
        <v>24900</v>
      </c>
      <c r="AF164" s="149">
        <v>28020</v>
      </c>
      <c r="AG164" s="149">
        <v>31080</v>
      </c>
      <c r="AH164" s="149">
        <v>33600</v>
      </c>
      <c r="AI164" s="149">
        <v>36060</v>
      </c>
      <c r="AJ164" s="149">
        <v>38580</v>
      </c>
      <c r="AK164" s="149">
        <v>41040</v>
      </c>
      <c r="AL164" s="144" t="s">
        <v>748</v>
      </c>
      <c r="AM164" s="144" t="s">
        <v>748</v>
      </c>
      <c r="AN164" s="144" t="s">
        <v>288</v>
      </c>
      <c r="AO164" s="144">
        <v>0</v>
      </c>
      <c r="AP164" s="144" t="s">
        <v>749</v>
      </c>
      <c r="AQ164" s="144" t="s">
        <v>290</v>
      </c>
      <c r="AR164" s="144">
        <v>321</v>
      </c>
      <c r="AS164" s="144" t="s">
        <v>749</v>
      </c>
    </row>
    <row r="165" spans="1:45">
      <c r="A165" s="165" t="str">
        <f t="shared" si="2"/>
        <v>1/18/2013 - 12/17/2013Maverick</v>
      </c>
      <c r="B165" s="144" t="s">
        <v>752</v>
      </c>
      <c r="C165" s="143" t="s">
        <v>213</v>
      </c>
      <c r="D165" s="149">
        <v>34200</v>
      </c>
      <c r="E165" s="149">
        <v>17700</v>
      </c>
      <c r="F165" s="149">
        <v>20200</v>
      </c>
      <c r="G165" s="149">
        <v>22750</v>
      </c>
      <c r="H165" s="149">
        <v>25250</v>
      </c>
      <c r="I165" s="149">
        <v>27300</v>
      </c>
      <c r="J165" s="149">
        <v>29300</v>
      </c>
      <c r="K165" s="149">
        <v>31350</v>
      </c>
      <c r="L165" s="149">
        <v>33350</v>
      </c>
      <c r="M165" s="149">
        <v>21240</v>
      </c>
      <c r="N165" s="149">
        <v>24240</v>
      </c>
      <c r="O165" s="149">
        <v>27300</v>
      </c>
      <c r="P165" s="149">
        <v>30300</v>
      </c>
      <c r="Q165" s="149">
        <v>32760</v>
      </c>
      <c r="R165" s="149">
        <v>35160</v>
      </c>
      <c r="S165" s="149">
        <v>37620</v>
      </c>
      <c r="T165" s="149">
        <v>40020</v>
      </c>
      <c r="U165" s="149" t="s">
        <v>286</v>
      </c>
      <c r="V165" s="149">
        <v>19400</v>
      </c>
      <c r="W165" s="149">
        <v>22150</v>
      </c>
      <c r="X165" s="149">
        <v>24900</v>
      </c>
      <c r="Y165" s="149">
        <v>27650</v>
      </c>
      <c r="Z165" s="149">
        <v>29900</v>
      </c>
      <c r="AA165" s="149">
        <v>32100</v>
      </c>
      <c r="AB165" s="149">
        <v>34300</v>
      </c>
      <c r="AC165" s="149">
        <v>36500</v>
      </c>
      <c r="AD165" s="149">
        <v>23280</v>
      </c>
      <c r="AE165" s="149">
        <v>26580</v>
      </c>
      <c r="AF165" s="149">
        <v>29880</v>
      </c>
      <c r="AG165" s="149">
        <v>33180</v>
      </c>
      <c r="AH165" s="149">
        <v>35880</v>
      </c>
      <c r="AI165" s="149">
        <v>38520</v>
      </c>
      <c r="AJ165" s="149">
        <v>41160</v>
      </c>
      <c r="AK165" s="149">
        <v>43800</v>
      </c>
      <c r="AL165" s="144" t="s">
        <v>751</v>
      </c>
      <c r="AM165" s="144" t="s">
        <v>751</v>
      </c>
      <c r="AN165" s="144" t="s">
        <v>288</v>
      </c>
      <c r="AO165" s="144">
        <v>0</v>
      </c>
      <c r="AP165" s="144" t="s">
        <v>752</v>
      </c>
      <c r="AQ165" s="144" t="s">
        <v>290</v>
      </c>
      <c r="AR165" s="144">
        <v>323</v>
      </c>
      <c r="AS165" s="144" t="s">
        <v>752</v>
      </c>
    </row>
    <row r="166" spans="1:45">
      <c r="A166" s="165" t="str">
        <f t="shared" si="2"/>
        <v>1/18/2013 - 12/17/2013Medina</v>
      </c>
      <c r="B166" s="144" t="s">
        <v>755</v>
      </c>
      <c r="C166" s="143" t="s">
        <v>216</v>
      </c>
      <c r="D166" s="149">
        <v>60400</v>
      </c>
      <c r="E166" s="149">
        <v>21000</v>
      </c>
      <c r="F166" s="149">
        <v>24000</v>
      </c>
      <c r="G166" s="149">
        <v>27000</v>
      </c>
      <c r="H166" s="149">
        <v>29950</v>
      </c>
      <c r="I166" s="149">
        <v>32350</v>
      </c>
      <c r="J166" s="149">
        <v>34750</v>
      </c>
      <c r="K166" s="149">
        <v>37150</v>
      </c>
      <c r="L166" s="149">
        <v>39550</v>
      </c>
      <c r="M166" s="149">
        <v>25200</v>
      </c>
      <c r="N166" s="149">
        <v>28800</v>
      </c>
      <c r="O166" s="149">
        <v>32400</v>
      </c>
      <c r="P166" s="149">
        <v>35940</v>
      </c>
      <c r="Q166" s="149">
        <v>38820</v>
      </c>
      <c r="R166" s="149">
        <v>41700</v>
      </c>
      <c r="S166" s="149">
        <v>44580</v>
      </c>
      <c r="T166" s="149">
        <v>47460</v>
      </c>
      <c r="U166" s="149" t="s">
        <v>286</v>
      </c>
      <c r="V166" s="149">
        <v>21150</v>
      </c>
      <c r="W166" s="149">
        <v>24200</v>
      </c>
      <c r="X166" s="149">
        <v>27200</v>
      </c>
      <c r="Y166" s="149">
        <v>30200</v>
      </c>
      <c r="Z166" s="149">
        <v>32650</v>
      </c>
      <c r="AA166" s="149">
        <v>35050</v>
      </c>
      <c r="AB166" s="149">
        <v>37450</v>
      </c>
      <c r="AC166" s="149">
        <v>39900</v>
      </c>
      <c r="AD166" s="149">
        <v>25380</v>
      </c>
      <c r="AE166" s="149">
        <v>29040</v>
      </c>
      <c r="AF166" s="149">
        <v>32640</v>
      </c>
      <c r="AG166" s="149">
        <v>36240</v>
      </c>
      <c r="AH166" s="149">
        <v>39180</v>
      </c>
      <c r="AI166" s="149">
        <v>42060</v>
      </c>
      <c r="AJ166" s="149">
        <v>44940</v>
      </c>
      <c r="AK166" s="149">
        <v>47880</v>
      </c>
      <c r="AL166" s="144" t="s">
        <v>754</v>
      </c>
      <c r="AM166" s="144" t="s">
        <v>754</v>
      </c>
      <c r="AN166" s="144" t="s">
        <v>288</v>
      </c>
      <c r="AO166" s="144">
        <v>1</v>
      </c>
      <c r="AP166" s="144" t="s">
        <v>755</v>
      </c>
      <c r="AQ166" s="144" t="s">
        <v>290</v>
      </c>
      <c r="AR166" s="144">
        <v>325</v>
      </c>
      <c r="AS166" s="144" t="s">
        <v>755</v>
      </c>
    </row>
    <row r="167" spans="1:45">
      <c r="A167" s="165" t="str">
        <f t="shared" si="2"/>
        <v>1/18/2013 - 12/17/2013Menard</v>
      </c>
      <c r="B167" s="144" t="s">
        <v>758</v>
      </c>
      <c r="C167" s="143" t="s">
        <v>217</v>
      </c>
      <c r="D167" s="149">
        <v>57500</v>
      </c>
      <c r="E167" s="149">
        <v>18800</v>
      </c>
      <c r="F167" s="149">
        <v>21500</v>
      </c>
      <c r="G167" s="149">
        <v>24200</v>
      </c>
      <c r="H167" s="149">
        <v>26850</v>
      </c>
      <c r="I167" s="149">
        <v>29000</v>
      </c>
      <c r="J167" s="149">
        <v>31150</v>
      </c>
      <c r="K167" s="149">
        <v>33300</v>
      </c>
      <c r="L167" s="149">
        <v>35450</v>
      </c>
      <c r="M167" s="149">
        <v>22560</v>
      </c>
      <c r="N167" s="149">
        <v>25800</v>
      </c>
      <c r="O167" s="149">
        <v>29040</v>
      </c>
      <c r="P167" s="149">
        <v>32220</v>
      </c>
      <c r="Q167" s="149">
        <v>34800</v>
      </c>
      <c r="R167" s="149">
        <v>37380</v>
      </c>
      <c r="S167" s="149">
        <v>39960</v>
      </c>
      <c r="T167" s="149">
        <v>42540</v>
      </c>
      <c r="U167" s="149" t="s">
        <v>286</v>
      </c>
      <c r="V167" s="149">
        <v>23950</v>
      </c>
      <c r="W167" s="149">
        <v>27350</v>
      </c>
      <c r="X167" s="149">
        <v>30750</v>
      </c>
      <c r="Y167" s="149">
        <v>34150</v>
      </c>
      <c r="Z167" s="149">
        <v>36900</v>
      </c>
      <c r="AA167" s="149">
        <v>39650</v>
      </c>
      <c r="AB167" s="149">
        <v>42350</v>
      </c>
      <c r="AC167" s="149">
        <v>45100</v>
      </c>
      <c r="AD167" s="149">
        <v>28740</v>
      </c>
      <c r="AE167" s="149">
        <v>32820</v>
      </c>
      <c r="AF167" s="149">
        <v>36900</v>
      </c>
      <c r="AG167" s="149">
        <v>40980</v>
      </c>
      <c r="AH167" s="149">
        <v>44280</v>
      </c>
      <c r="AI167" s="149">
        <v>47580</v>
      </c>
      <c r="AJ167" s="149">
        <v>50820</v>
      </c>
      <c r="AK167" s="149">
        <v>54120</v>
      </c>
      <c r="AL167" s="144" t="s">
        <v>757</v>
      </c>
      <c r="AM167" s="144" t="s">
        <v>757</v>
      </c>
      <c r="AN167" s="144" t="s">
        <v>288</v>
      </c>
      <c r="AO167" s="144">
        <v>0</v>
      </c>
      <c r="AP167" s="144" t="s">
        <v>758</v>
      </c>
      <c r="AQ167" s="144" t="s">
        <v>290</v>
      </c>
      <c r="AR167" s="144">
        <v>327</v>
      </c>
      <c r="AS167" s="144" t="s">
        <v>758</v>
      </c>
    </row>
    <row r="168" spans="1:45">
      <c r="A168" s="165" t="str">
        <f t="shared" si="2"/>
        <v>1/18/2013 - 12/17/2013Midland</v>
      </c>
      <c r="B168" s="144" t="s">
        <v>761</v>
      </c>
      <c r="C168" s="143" t="s">
        <v>71</v>
      </c>
      <c r="D168" s="149">
        <v>65100</v>
      </c>
      <c r="E168" s="149">
        <v>22800</v>
      </c>
      <c r="F168" s="149">
        <v>26050</v>
      </c>
      <c r="G168" s="149">
        <v>29300</v>
      </c>
      <c r="H168" s="149">
        <v>32550</v>
      </c>
      <c r="I168" s="149">
        <v>35200</v>
      </c>
      <c r="J168" s="149">
        <v>37800</v>
      </c>
      <c r="K168" s="149">
        <v>40400</v>
      </c>
      <c r="L168" s="149">
        <v>43000</v>
      </c>
      <c r="M168" s="149">
        <v>27360</v>
      </c>
      <c r="N168" s="149">
        <v>31260</v>
      </c>
      <c r="O168" s="149">
        <v>35160</v>
      </c>
      <c r="P168" s="149">
        <v>39060</v>
      </c>
      <c r="Q168" s="149">
        <v>42240</v>
      </c>
      <c r="R168" s="149">
        <v>45360</v>
      </c>
      <c r="S168" s="149">
        <v>48480</v>
      </c>
      <c r="T168" s="149">
        <v>51600</v>
      </c>
      <c r="U168" s="149" t="s">
        <v>286</v>
      </c>
      <c r="V168" s="149">
        <v>23450</v>
      </c>
      <c r="W168" s="149">
        <v>26800</v>
      </c>
      <c r="X168" s="149">
        <v>30150</v>
      </c>
      <c r="Y168" s="149">
        <v>33450</v>
      </c>
      <c r="Z168" s="149">
        <v>36150</v>
      </c>
      <c r="AA168" s="149">
        <v>38850</v>
      </c>
      <c r="AB168" s="149">
        <v>41500</v>
      </c>
      <c r="AC168" s="149">
        <v>44200</v>
      </c>
      <c r="AD168" s="149">
        <v>28140</v>
      </c>
      <c r="AE168" s="149">
        <v>32160</v>
      </c>
      <c r="AF168" s="149">
        <v>36180</v>
      </c>
      <c r="AG168" s="149">
        <v>40140</v>
      </c>
      <c r="AH168" s="149">
        <v>43380</v>
      </c>
      <c r="AI168" s="149">
        <v>46620</v>
      </c>
      <c r="AJ168" s="149">
        <v>49800</v>
      </c>
      <c r="AK168" s="149">
        <v>53040</v>
      </c>
      <c r="AL168" s="144" t="s">
        <v>760</v>
      </c>
      <c r="AM168" s="144" t="s">
        <v>760</v>
      </c>
      <c r="AN168" s="144" t="s">
        <v>288</v>
      </c>
      <c r="AO168" s="144">
        <v>1</v>
      </c>
      <c r="AP168" s="144" t="s">
        <v>761</v>
      </c>
      <c r="AQ168" s="144" t="s">
        <v>290</v>
      </c>
      <c r="AR168" s="144">
        <v>329</v>
      </c>
      <c r="AS168" s="144" t="s">
        <v>761</v>
      </c>
    </row>
    <row r="169" spans="1:45">
      <c r="A169" s="165" t="str">
        <f t="shared" si="2"/>
        <v>1/18/2013 - 12/17/2013Milam</v>
      </c>
      <c r="B169" s="144" t="s">
        <v>764</v>
      </c>
      <c r="C169" s="143" t="s">
        <v>218</v>
      </c>
      <c r="D169" s="149">
        <v>54000</v>
      </c>
      <c r="E169" s="149">
        <v>18100</v>
      </c>
      <c r="F169" s="149">
        <v>20700</v>
      </c>
      <c r="G169" s="149">
        <v>23300</v>
      </c>
      <c r="H169" s="149">
        <v>25850</v>
      </c>
      <c r="I169" s="149">
        <v>27950</v>
      </c>
      <c r="J169" s="149">
        <v>30000</v>
      </c>
      <c r="K169" s="149">
        <v>32100</v>
      </c>
      <c r="L169" s="149">
        <v>34150</v>
      </c>
      <c r="M169" s="149">
        <v>21720</v>
      </c>
      <c r="N169" s="149">
        <v>24840</v>
      </c>
      <c r="O169" s="149">
        <v>27960</v>
      </c>
      <c r="P169" s="149">
        <v>31020</v>
      </c>
      <c r="Q169" s="149">
        <v>33540</v>
      </c>
      <c r="R169" s="149">
        <v>36000</v>
      </c>
      <c r="S169" s="149">
        <v>38520</v>
      </c>
      <c r="T169" s="149">
        <v>40980</v>
      </c>
      <c r="U169" s="149" t="s">
        <v>286</v>
      </c>
      <c r="V169" s="149">
        <v>18900</v>
      </c>
      <c r="W169" s="149">
        <v>21600</v>
      </c>
      <c r="X169" s="149">
        <v>24300</v>
      </c>
      <c r="Y169" s="149">
        <v>27000</v>
      </c>
      <c r="Z169" s="149">
        <v>29200</v>
      </c>
      <c r="AA169" s="149">
        <v>31350</v>
      </c>
      <c r="AB169" s="149">
        <v>33500</v>
      </c>
      <c r="AC169" s="149">
        <v>35650</v>
      </c>
      <c r="AD169" s="149">
        <v>22680</v>
      </c>
      <c r="AE169" s="149">
        <v>25920</v>
      </c>
      <c r="AF169" s="149">
        <v>29160</v>
      </c>
      <c r="AG169" s="149">
        <v>32400</v>
      </c>
      <c r="AH169" s="149">
        <v>35040</v>
      </c>
      <c r="AI169" s="149">
        <v>37620</v>
      </c>
      <c r="AJ169" s="149">
        <v>40200</v>
      </c>
      <c r="AK169" s="149">
        <v>42780</v>
      </c>
      <c r="AL169" s="144" t="s">
        <v>763</v>
      </c>
      <c r="AM169" s="144" t="s">
        <v>763</v>
      </c>
      <c r="AN169" s="144" t="s">
        <v>288</v>
      </c>
      <c r="AO169" s="144">
        <v>0</v>
      </c>
      <c r="AP169" s="144" t="s">
        <v>764</v>
      </c>
      <c r="AQ169" s="144" t="s">
        <v>290</v>
      </c>
      <c r="AR169" s="144">
        <v>331</v>
      </c>
      <c r="AS169" s="144" t="s">
        <v>764</v>
      </c>
    </row>
    <row r="170" spans="1:45">
      <c r="A170" s="165" t="str">
        <f t="shared" si="2"/>
        <v>1/18/2013 - 12/17/2013Mills</v>
      </c>
      <c r="B170" s="144" t="s">
        <v>767</v>
      </c>
      <c r="C170" s="143" t="s">
        <v>219</v>
      </c>
      <c r="D170" s="149">
        <v>48700</v>
      </c>
      <c r="E170" s="149">
        <v>17700</v>
      </c>
      <c r="F170" s="149">
        <v>20200</v>
      </c>
      <c r="G170" s="149">
        <v>22750</v>
      </c>
      <c r="H170" s="149">
        <v>25250</v>
      </c>
      <c r="I170" s="149">
        <v>27300</v>
      </c>
      <c r="J170" s="149">
        <v>29300</v>
      </c>
      <c r="K170" s="149">
        <v>31350</v>
      </c>
      <c r="L170" s="149">
        <v>33350</v>
      </c>
      <c r="M170" s="149">
        <v>21240</v>
      </c>
      <c r="N170" s="149">
        <v>24240</v>
      </c>
      <c r="O170" s="149">
        <v>27300</v>
      </c>
      <c r="P170" s="149">
        <v>30300</v>
      </c>
      <c r="Q170" s="149">
        <v>32760</v>
      </c>
      <c r="R170" s="149">
        <v>35160</v>
      </c>
      <c r="S170" s="149">
        <v>37620</v>
      </c>
      <c r="T170" s="149">
        <v>40020</v>
      </c>
      <c r="U170" s="149" t="s">
        <v>301</v>
      </c>
      <c r="V170" s="52"/>
      <c r="W170" s="52"/>
      <c r="X170" s="52"/>
      <c r="Y170" s="52"/>
      <c r="Z170" s="52"/>
      <c r="AA170" s="52"/>
      <c r="AB170" s="52"/>
      <c r="AC170" s="52"/>
      <c r="AD170" s="52"/>
      <c r="AE170" s="52"/>
      <c r="AF170" s="52"/>
      <c r="AG170" s="52"/>
      <c r="AH170" s="52"/>
      <c r="AI170" s="52"/>
      <c r="AJ170" s="52"/>
      <c r="AK170" s="52"/>
      <c r="AL170" s="144" t="s">
        <v>766</v>
      </c>
      <c r="AM170" s="144" t="s">
        <v>766</v>
      </c>
      <c r="AN170" s="144" t="s">
        <v>288</v>
      </c>
      <c r="AO170" s="144">
        <v>0</v>
      </c>
      <c r="AP170" s="144" t="s">
        <v>767</v>
      </c>
      <c r="AQ170" s="144" t="s">
        <v>290</v>
      </c>
      <c r="AR170" s="144">
        <v>333</v>
      </c>
      <c r="AS170" s="144" t="s">
        <v>767</v>
      </c>
    </row>
    <row r="171" spans="1:45">
      <c r="A171" s="165" t="str">
        <f t="shared" si="2"/>
        <v>1/18/2013 - 12/17/2013Mitchell</v>
      </c>
      <c r="B171" s="144" t="s">
        <v>770</v>
      </c>
      <c r="C171" s="143" t="s">
        <v>220</v>
      </c>
      <c r="D171" s="149">
        <v>49000</v>
      </c>
      <c r="E171" s="149">
        <v>17700</v>
      </c>
      <c r="F171" s="149">
        <v>20200</v>
      </c>
      <c r="G171" s="149">
        <v>22750</v>
      </c>
      <c r="H171" s="149">
        <v>25250</v>
      </c>
      <c r="I171" s="149">
        <v>27300</v>
      </c>
      <c r="J171" s="149">
        <v>29300</v>
      </c>
      <c r="K171" s="149">
        <v>31350</v>
      </c>
      <c r="L171" s="149">
        <v>33350</v>
      </c>
      <c r="M171" s="149">
        <v>21240</v>
      </c>
      <c r="N171" s="149">
        <v>24240</v>
      </c>
      <c r="O171" s="149">
        <v>27300</v>
      </c>
      <c r="P171" s="149">
        <v>30300</v>
      </c>
      <c r="Q171" s="149">
        <v>32760</v>
      </c>
      <c r="R171" s="149">
        <v>35160</v>
      </c>
      <c r="S171" s="149">
        <v>37620</v>
      </c>
      <c r="T171" s="149">
        <v>40020</v>
      </c>
      <c r="U171" s="149" t="s">
        <v>286</v>
      </c>
      <c r="V171" s="149">
        <v>21650</v>
      </c>
      <c r="W171" s="149">
        <v>24750</v>
      </c>
      <c r="X171" s="149">
        <v>27850</v>
      </c>
      <c r="Y171" s="149">
        <v>30900</v>
      </c>
      <c r="Z171" s="149">
        <v>33400</v>
      </c>
      <c r="AA171" s="149">
        <v>35850</v>
      </c>
      <c r="AB171" s="149">
        <v>38350</v>
      </c>
      <c r="AC171" s="149">
        <v>40800</v>
      </c>
      <c r="AD171" s="149">
        <v>25980</v>
      </c>
      <c r="AE171" s="149">
        <v>29700</v>
      </c>
      <c r="AF171" s="149">
        <v>33420</v>
      </c>
      <c r="AG171" s="149">
        <v>37080</v>
      </c>
      <c r="AH171" s="149">
        <v>40080</v>
      </c>
      <c r="AI171" s="149">
        <v>43020</v>
      </c>
      <c r="AJ171" s="149">
        <v>46020</v>
      </c>
      <c r="AK171" s="149">
        <v>48960</v>
      </c>
      <c r="AL171" s="144" t="s">
        <v>769</v>
      </c>
      <c r="AM171" s="144" t="s">
        <v>769</v>
      </c>
      <c r="AN171" s="144" t="s">
        <v>288</v>
      </c>
      <c r="AO171" s="144">
        <v>0</v>
      </c>
      <c r="AP171" s="144" t="s">
        <v>770</v>
      </c>
      <c r="AQ171" s="144" t="s">
        <v>290</v>
      </c>
      <c r="AR171" s="144">
        <v>335</v>
      </c>
      <c r="AS171" s="144" t="s">
        <v>770</v>
      </c>
    </row>
    <row r="172" spans="1:45">
      <c r="A172" s="165" t="str">
        <f t="shared" si="2"/>
        <v>1/18/2013 - 12/17/2013Montague</v>
      </c>
      <c r="B172" s="144" t="s">
        <v>773</v>
      </c>
      <c r="C172" s="143" t="s">
        <v>221</v>
      </c>
      <c r="D172" s="149">
        <v>58900</v>
      </c>
      <c r="E172" s="149">
        <v>19750</v>
      </c>
      <c r="F172" s="149">
        <v>22550</v>
      </c>
      <c r="G172" s="149">
        <v>25350</v>
      </c>
      <c r="H172" s="149">
        <v>28150</v>
      </c>
      <c r="I172" s="149">
        <v>30450</v>
      </c>
      <c r="J172" s="149">
        <v>32700</v>
      </c>
      <c r="K172" s="149">
        <v>34950</v>
      </c>
      <c r="L172" s="149">
        <v>37200</v>
      </c>
      <c r="M172" s="149">
        <v>23700</v>
      </c>
      <c r="N172" s="149">
        <v>27060</v>
      </c>
      <c r="O172" s="149">
        <v>30420</v>
      </c>
      <c r="P172" s="149">
        <v>33780</v>
      </c>
      <c r="Q172" s="149">
        <v>36540</v>
      </c>
      <c r="R172" s="149">
        <v>39240</v>
      </c>
      <c r="S172" s="149">
        <v>41940</v>
      </c>
      <c r="T172" s="149">
        <v>44640</v>
      </c>
      <c r="U172" s="149" t="s">
        <v>286</v>
      </c>
      <c r="V172" s="149">
        <v>20700</v>
      </c>
      <c r="W172" s="149">
        <v>23650</v>
      </c>
      <c r="X172" s="149">
        <v>26600</v>
      </c>
      <c r="Y172" s="149">
        <v>29550</v>
      </c>
      <c r="Z172" s="149">
        <v>31950</v>
      </c>
      <c r="AA172" s="149">
        <v>34300</v>
      </c>
      <c r="AB172" s="149">
        <v>36650</v>
      </c>
      <c r="AC172" s="149">
        <v>39050</v>
      </c>
      <c r="AD172" s="149">
        <v>24840</v>
      </c>
      <c r="AE172" s="149">
        <v>28380</v>
      </c>
      <c r="AF172" s="149">
        <v>31920</v>
      </c>
      <c r="AG172" s="149">
        <v>35460</v>
      </c>
      <c r="AH172" s="149">
        <v>38340</v>
      </c>
      <c r="AI172" s="149">
        <v>41160</v>
      </c>
      <c r="AJ172" s="149">
        <v>43980</v>
      </c>
      <c r="AK172" s="149">
        <v>46860</v>
      </c>
      <c r="AL172" s="144" t="s">
        <v>772</v>
      </c>
      <c r="AM172" s="144" t="s">
        <v>772</v>
      </c>
      <c r="AN172" s="144" t="s">
        <v>288</v>
      </c>
      <c r="AO172" s="144">
        <v>0</v>
      </c>
      <c r="AP172" s="144" t="s">
        <v>773</v>
      </c>
      <c r="AQ172" s="144" t="s">
        <v>290</v>
      </c>
      <c r="AR172" s="144">
        <v>337</v>
      </c>
      <c r="AS172" s="144" t="s">
        <v>773</v>
      </c>
    </row>
    <row r="173" spans="1:45">
      <c r="A173" s="165" t="str">
        <f t="shared" si="2"/>
        <v>1/18/2013 - 12/17/2013Montgomery</v>
      </c>
      <c r="B173" s="144" t="s">
        <v>775</v>
      </c>
      <c r="C173" s="143" t="s">
        <v>57</v>
      </c>
      <c r="D173" s="149">
        <v>66200</v>
      </c>
      <c r="E173" s="149">
        <v>23200</v>
      </c>
      <c r="F173" s="149">
        <v>26500</v>
      </c>
      <c r="G173" s="149">
        <v>29800</v>
      </c>
      <c r="H173" s="149">
        <v>33100</v>
      </c>
      <c r="I173" s="149">
        <v>35750</v>
      </c>
      <c r="J173" s="149">
        <v>38400</v>
      </c>
      <c r="K173" s="149">
        <v>41050</v>
      </c>
      <c r="L173" s="149">
        <v>43700</v>
      </c>
      <c r="M173" s="149">
        <v>27840</v>
      </c>
      <c r="N173" s="149">
        <v>31800</v>
      </c>
      <c r="O173" s="149">
        <v>35760</v>
      </c>
      <c r="P173" s="149">
        <v>39720</v>
      </c>
      <c r="Q173" s="149">
        <v>42900</v>
      </c>
      <c r="R173" s="149">
        <v>46080</v>
      </c>
      <c r="S173" s="149">
        <v>49260</v>
      </c>
      <c r="T173" s="149">
        <v>52440</v>
      </c>
      <c r="U173" s="149" t="s">
        <v>286</v>
      </c>
      <c r="V173" s="149">
        <v>23450</v>
      </c>
      <c r="W173" s="149">
        <v>26800</v>
      </c>
      <c r="X173" s="149">
        <v>30150</v>
      </c>
      <c r="Y173" s="149">
        <v>33450</v>
      </c>
      <c r="Z173" s="149">
        <v>36150</v>
      </c>
      <c r="AA173" s="149">
        <v>38850</v>
      </c>
      <c r="AB173" s="149">
        <v>41500</v>
      </c>
      <c r="AC173" s="149">
        <v>44200</v>
      </c>
      <c r="AD173" s="149">
        <v>28140</v>
      </c>
      <c r="AE173" s="149">
        <v>32160</v>
      </c>
      <c r="AF173" s="149">
        <v>36180</v>
      </c>
      <c r="AG173" s="149">
        <v>40140</v>
      </c>
      <c r="AH173" s="149">
        <v>43380</v>
      </c>
      <c r="AI173" s="149">
        <v>46620</v>
      </c>
      <c r="AJ173" s="149">
        <v>49800</v>
      </c>
      <c r="AK173" s="149">
        <v>53040</v>
      </c>
      <c r="AL173" s="144" t="s">
        <v>774</v>
      </c>
      <c r="AM173" s="144" t="s">
        <v>774</v>
      </c>
      <c r="AN173" s="144" t="s">
        <v>288</v>
      </c>
      <c r="AO173" s="144">
        <v>1</v>
      </c>
      <c r="AP173" s="144" t="s">
        <v>775</v>
      </c>
      <c r="AQ173" s="144" t="s">
        <v>290</v>
      </c>
      <c r="AR173" s="144">
        <v>339</v>
      </c>
      <c r="AS173" s="144" t="s">
        <v>775</v>
      </c>
    </row>
    <row r="174" spans="1:45">
      <c r="A174" s="165" t="str">
        <f t="shared" si="2"/>
        <v>1/18/2013 - 12/17/2013Moore</v>
      </c>
      <c r="B174" s="144" t="s">
        <v>778</v>
      </c>
      <c r="C174" s="143" t="s">
        <v>222</v>
      </c>
      <c r="D174" s="149">
        <v>53500</v>
      </c>
      <c r="E174" s="149">
        <v>18100</v>
      </c>
      <c r="F174" s="149">
        <v>20700</v>
      </c>
      <c r="G174" s="149">
        <v>23300</v>
      </c>
      <c r="H174" s="149">
        <v>25850</v>
      </c>
      <c r="I174" s="149">
        <v>27950</v>
      </c>
      <c r="J174" s="149">
        <v>30000</v>
      </c>
      <c r="K174" s="149">
        <v>32100</v>
      </c>
      <c r="L174" s="149">
        <v>34150</v>
      </c>
      <c r="M174" s="149">
        <v>21720</v>
      </c>
      <c r="N174" s="149">
        <v>24840</v>
      </c>
      <c r="O174" s="149">
        <v>27960</v>
      </c>
      <c r="P174" s="149">
        <v>31020</v>
      </c>
      <c r="Q174" s="149">
        <v>33540</v>
      </c>
      <c r="R174" s="149">
        <v>36000</v>
      </c>
      <c r="S174" s="149">
        <v>38520</v>
      </c>
      <c r="T174" s="149">
        <v>40980</v>
      </c>
      <c r="U174" s="149" t="s">
        <v>286</v>
      </c>
      <c r="V174" s="149">
        <v>18750</v>
      </c>
      <c r="W174" s="149">
        <v>21400</v>
      </c>
      <c r="X174" s="149">
        <v>24100</v>
      </c>
      <c r="Y174" s="149">
        <v>26750</v>
      </c>
      <c r="Z174" s="149">
        <v>28900</v>
      </c>
      <c r="AA174" s="149">
        <v>31050</v>
      </c>
      <c r="AB174" s="149">
        <v>33200</v>
      </c>
      <c r="AC174" s="149">
        <v>35350</v>
      </c>
      <c r="AD174" s="149">
        <v>22500</v>
      </c>
      <c r="AE174" s="149">
        <v>25680</v>
      </c>
      <c r="AF174" s="149">
        <v>28920</v>
      </c>
      <c r="AG174" s="149">
        <v>32100</v>
      </c>
      <c r="AH174" s="149">
        <v>34680</v>
      </c>
      <c r="AI174" s="149">
        <v>37260</v>
      </c>
      <c r="AJ174" s="149">
        <v>39840</v>
      </c>
      <c r="AK174" s="149">
        <v>42420</v>
      </c>
      <c r="AL174" s="144" t="s">
        <v>777</v>
      </c>
      <c r="AM174" s="144" t="s">
        <v>777</v>
      </c>
      <c r="AN174" s="144" t="s">
        <v>288</v>
      </c>
      <c r="AO174" s="144">
        <v>0</v>
      </c>
      <c r="AP174" s="144" t="s">
        <v>778</v>
      </c>
      <c r="AQ174" s="144" t="s">
        <v>290</v>
      </c>
      <c r="AR174" s="144">
        <v>341</v>
      </c>
      <c r="AS174" s="144" t="s">
        <v>778</v>
      </c>
    </row>
    <row r="175" spans="1:45">
      <c r="A175" s="165" t="str">
        <f t="shared" si="2"/>
        <v>1/18/2013 - 12/17/2013Morris</v>
      </c>
      <c r="B175" s="144" t="s">
        <v>781</v>
      </c>
      <c r="C175" s="143" t="s">
        <v>223</v>
      </c>
      <c r="D175" s="149">
        <v>52700</v>
      </c>
      <c r="E175" s="149">
        <v>18450</v>
      </c>
      <c r="F175" s="149">
        <v>21100</v>
      </c>
      <c r="G175" s="149">
        <v>23750</v>
      </c>
      <c r="H175" s="149">
        <v>26350</v>
      </c>
      <c r="I175" s="149">
        <v>28500</v>
      </c>
      <c r="J175" s="149">
        <v>30600</v>
      </c>
      <c r="K175" s="149">
        <v>32700</v>
      </c>
      <c r="L175" s="149">
        <v>34800</v>
      </c>
      <c r="M175" s="149">
        <v>22140</v>
      </c>
      <c r="N175" s="149">
        <v>25320</v>
      </c>
      <c r="O175" s="149">
        <v>28500</v>
      </c>
      <c r="P175" s="149">
        <v>31620</v>
      </c>
      <c r="Q175" s="149">
        <v>34200</v>
      </c>
      <c r="R175" s="149">
        <v>36720</v>
      </c>
      <c r="S175" s="149">
        <v>39240</v>
      </c>
      <c r="T175" s="149">
        <v>41760</v>
      </c>
      <c r="U175" s="149" t="s">
        <v>286</v>
      </c>
      <c r="V175" s="149">
        <v>18600</v>
      </c>
      <c r="W175" s="149">
        <v>21250</v>
      </c>
      <c r="X175" s="149">
        <v>23900</v>
      </c>
      <c r="Y175" s="149">
        <v>26550</v>
      </c>
      <c r="Z175" s="149">
        <v>28700</v>
      </c>
      <c r="AA175" s="149">
        <v>30800</v>
      </c>
      <c r="AB175" s="149">
        <v>32950</v>
      </c>
      <c r="AC175" s="149">
        <v>35050</v>
      </c>
      <c r="AD175" s="149">
        <v>22320</v>
      </c>
      <c r="AE175" s="149">
        <v>25500</v>
      </c>
      <c r="AF175" s="149">
        <v>28680</v>
      </c>
      <c r="AG175" s="149">
        <v>31860</v>
      </c>
      <c r="AH175" s="149">
        <v>34440</v>
      </c>
      <c r="AI175" s="149">
        <v>36960</v>
      </c>
      <c r="AJ175" s="149">
        <v>39540</v>
      </c>
      <c r="AK175" s="149">
        <v>42060</v>
      </c>
      <c r="AL175" s="144" t="s">
        <v>780</v>
      </c>
      <c r="AM175" s="144" t="s">
        <v>780</v>
      </c>
      <c r="AN175" s="144" t="s">
        <v>288</v>
      </c>
      <c r="AO175" s="144">
        <v>0</v>
      </c>
      <c r="AP175" s="144" t="s">
        <v>781</v>
      </c>
      <c r="AQ175" s="144" t="s">
        <v>290</v>
      </c>
      <c r="AR175" s="144">
        <v>343</v>
      </c>
      <c r="AS175" s="144" t="s">
        <v>781</v>
      </c>
    </row>
    <row r="176" spans="1:45">
      <c r="A176" s="165" t="str">
        <f t="shared" si="2"/>
        <v>1/18/2013 - 12/17/2013Motley</v>
      </c>
      <c r="B176" s="144" t="s">
        <v>784</v>
      </c>
      <c r="C176" s="143" t="s">
        <v>224</v>
      </c>
      <c r="D176" s="149">
        <v>44300</v>
      </c>
      <c r="E176" s="149">
        <v>17700</v>
      </c>
      <c r="F176" s="149">
        <v>20200</v>
      </c>
      <c r="G176" s="149">
        <v>22750</v>
      </c>
      <c r="H176" s="149">
        <v>25250</v>
      </c>
      <c r="I176" s="149">
        <v>27300</v>
      </c>
      <c r="J176" s="149">
        <v>29300</v>
      </c>
      <c r="K176" s="149">
        <v>31350</v>
      </c>
      <c r="L176" s="149">
        <v>33350</v>
      </c>
      <c r="M176" s="149">
        <v>21240</v>
      </c>
      <c r="N176" s="149">
        <v>24240</v>
      </c>
      <c r="O176" s="149">
        <v>27300</v>
      </c>
      <c r="P176" s="149">
        <v>30300</v>
      </c>
      <c r="Q176" s="149">
        <v>32760</v>
      </c>
      <c r="R176" s="149">
        <v>35160</v>
      </c>
      <c r="S176" s="149">
        <v>37620</v>
      </c>
      <c r="T176" s="149">
        <v>40020</v>
      </c>
      <c r="U176" s="149" t="s">
        <v>286</v>
      </c>
      <c r="V176" s="149">
        <v>18700</v>
      </c>
      <c r="W176" s="149">
        <v>21350</v>
      </c>
      <c r="X176" s="149">
        <v>24000</v>
      </c>
      <c r="Y176" s="149">
        <v>26650</v>
      </c>
      <c r="Z176" s="149">
        <v>28800</v>
      </c>
      <c r="AA176" s="149">
        <v>30950</v>
      </c>
      <c r="AB176" s="149">
        <v>33050</v>
      </c>
      <c r="AC176" s="149">
        <v>35200</v>
      </c>
      <c r="AD176" s="149">
        <v>22440</v>
      </c>
      <c r="AE176" s="149">
        <v>25620</v>
      </c>
      <c r="AF176" s="149">
        <v>28800</v>
      </c>
      <c r="AG176" s="149">
        <v>31980</v>
      </c>
      <c r="AH176" s="149">
        <v>34560</v>
      </c>
      <c r="AI176" s="149">
        <v>37140</v>
      </c>
      <c r="AJ176" s="149">
        <v>39660</v>
      </c>
      <c r="AK176" s="149">
        <v>42240</v>
      </c>
      <c r="AL176" s="144" t="s">
        <v>783</v>
      </c>
      <c r="AM176" s="144" t="s">
        <v>783</v>
      </c>
      <c r="AN176" s="144" t="s">
        <v>288</v>
      </c>
      <c r="AO176" s="144">
        <v>0</v>
      </c>
      <c r="AP176" s="144" t="s">
        <v>784</v>
      </c>
      <c r="AQ176" s="144" t="s">
        <v>290</v>
      </c>
      <c r="AR176" s="144">
        <v>345</v>
      </c>
      <c r="AS176" s="144" t="s">
        <v>784</v>
      </c>
    </row>
    <row r="177" spans="1:45">
      <c r="A177" s="165" t="str">
        <f t="shared" si="2"/>
        <v>1/18/2013 - 12/17/2013Nacogdoches</v>
      </c>
      <c r="B177" s="144" t="s">
        <v>787</v>
      </c>
      <c r="C177" s="143" t="s">
        <v>225</v>
      </c>
      <c r="D177" s="149">
        <v>47600</v>
      </c>
      <c r="E177" s="149">
        <v>17700</v>
      </c>
      <c r="F177" s="149">
        <v>20200</v>
      </c>
      <c r="G177" s="149">
        <v>22750</v>
      </c>
      <c r="H177" s="149">
        <v>25250</v>
      </c>
      <c r="I177" s="149">
        <v>27300</v>
      </c>
      <c r="J177" s="149">
        <v>29300</v>
      </c>
      <c r="K177" s="149">
        <v>31350</v>
      </c>
      <c r="L177" s="149">
        <v>33350</v>
      </c>
      <c r="M177" s="149">
        <v>21240</v>
      </c>
      <c r="N177" s="149">
        <v>24240</v>
      </c>
      <c r="O177" s="149">
        <v>27300</v>
      </c>
      <c r="P177" s="149">
        <v>30300</v>
      </c>
      <c r="Q177" s="149">
        <v>32760</v>
      </c>
      <c r="R177" s="149">
        <v>35160</v>
      </c>
      <c r="S177" s="149">
        <v>37620</v>
      </c>
      <c r="T177" s="149">
        <v>40020</v>
      </c>
      <c r="U177" s="149" t="s">
        <v>301</v>
      </c>
      <c r="V177" s="52"/>
      <c r="W177" s="52"/>
      <c r="X177" s="52"/>
      <c r="Y177" s="52"/>
      <c r="Z177" s="52"/>
      <c r="AA177" s="52"/>
      <c r="AB177" s="52"/>
      <c r="AC177" s="52"/>
      <c r="AD177" s="52"/>
      <c r="AE177" s="52"/>
      <c r="AF177" s="52"/>
      <c r="AG177" s="52"/>
      <c r="AH177" s="52"/>
      <c r="AI177" s="52"/>
      <c r="AJ177" s="52"/>
      <c r="AK177" s="52"/>
      <c r="AL177" s="144" t="s">
        <v>786</v>
      </c>
      <c r="AM177" s="144" t="s">
        <v>786</v>
      </c>
      <c r="AN177" s="144" t="s">
        <v>288</v>
      </c>
      <c r="AO177" s="144">
        <v>0</v>
      </c>
      <c r="AP177" s="144" t="s">
        <v>787</v>
      </c>
      <c r="AQ177" s="144" t="s">
        <v>290</v>
      </c>
      <c r="AR177" s="144">
        <v>347</v>
      </c>
      <c r="AS177" s="144" t="s">
        <v>787</v>
      </c>
    </row>
    <row r="178" spans="1:45">
      <c r="A178" s="165" t="str">
        <f t="shared" si="2"/>
        <v>1/18/2013 - 12/17/2013Navarro</v>
      </c>
      <c r="B178" s="144" t="s">
        <v>790</v>
      </c>
      <c r="C178" s="143" t="s">
        <v>226</v>
      </c>
      <c r="D178" s="149">
        <v>52200</v>
      </c>
      <c r="E178" s="149">
        <v>18300</v>
      </c>
      <c r="F178" s="149">
        <v>20900</v>
      </c>
      <c r="G178" s="149">
        <v>23500</v>
      </c>
      <c r="H178" s="149">
        <v>26100</v>
      </c>
      <c r="I178" s="149">
        <v>28200</v>
      </c>
      <c r="J178" s="149">
        <v>30300</v>
      </c>
      <c r="K178" s="149">
        <v>32400</v>
      </c>
      <c r="L178" s="149">
        <v>34500</v>
      </c>
      <c r="M178" s="149">
        <v>21960</v>
      </c>
      <c r="N178" s="149">
        <v>25080</v>
      </c>
      <c r="O178" s="149">
        <v>28200</v>
      </c>
      <c r="P178" s="149">
        <v>31320</v>
      </c>
      <c r="Q178" s="149">
        <v>33840</v>
      </c>
      <c r="R178" s="149">
        <v>36360</v>
      </c>
      <c r="S178" s="149">
        <v>38880</v>
      </c>
      <c r="T178" s="149">
        <v>41400</v>
      </c>
      <c r="U178" s="149" t="s">
        <v>301</v>
      </c>
      <c r="V178" s="52"/>
      <c r="W178" s="52"/>
      <c r="X178" s="52"/>
      <c r="Y178" s="52"/>
      <c r="Z178" s="52"/>
      <c r="AA178" s="52"/>
      <c r="AB178" s="52"/>
      <c r="AC178" s="52"/>
      <c r="AD178" s="52"/>
      <c r="AE178" s="52"/>
      <c r="AF178" s="52"/>
      <c r="AG178" s="52"/>
      <c r="AH178" s="52"/>
      <c r="AI178" s="52"/>
      <c r="AJ178" s="52"/>
      <c r="AK178" s="52"/>
      <c r="AL178" s="144" t="s">
        <v>789</v>
      </c>
      <c r="AM178" s="144" t="s">
        <v>789</v>
      </c>
      <c r="AN178" s="144" t="s">
        <v>288</v>
      </c>
      <c r="AO178" s="144">
        <v>0</v>
      </c>
      <c r="AP178" s="144" t="s">
        <v>790</v>
      </c>
      <c r="AQ178" s="144" t="s">
        <v>290</v>
      </c>
      <c r="AR178" s="144">
        <v>349</v>
      </c>
      <c r="AS178" s="144" t="s">
        <v>790</v>
      </c>
    </row>
    <row r="179" spans="1:45">
      <c r="A179" s="165" t="str">
        <f t="shared" si="2"/>
        <v>1/18/2013 - 12/17/2013Newton</v>
      </c>
      <c r="B179" s="144" t="s">
        <v>793</v>
      </c>
      <c r="C179" s="143" t="s">
        <v>227</v>
      </c>
      <c r="D179" s="149">
        <v>50000</v>
      </c>
      <c r="E179" s="149">
        <v>17700</v>
      </c>
      <c r="F179" s="149">
        <v>20200</v>
      </c>
      <c r="G179" s="149">
        <v>22750</v>
      </c>
      <c r="H179" s="149">
        <v>25250</v>
      </c>
      <c r="I179" s="149">
        <v>27300</v>
      </c>
      <c r="J179" s="149">
        <v>29300</v>
      </c>
      <c r="K179" s="149">
        <v>31350</v>
      </c>
      <c r="L179" s="149">
        <v>33350</v>
      </c>
      <c r="M179" s="149">
        <v>21240</v>
      </c>
      <c r="N179" s="149">
        <v>24240</v>
      </c>
      <c r="O179" s="149">
        <v>27300</v>
      </c>
      <c r="P179" s="149">
        <v>30300</v>
      </c>
      <c r="Q179" s="149">
        <v>32760</v>
      </c>
      <c r="R179" s="149">
        <v>35160</v>
      </c>
      <c r="S179" s="149">
        <v>37620</v>
      </c>
      <c r="T179" s="149">
        <v>40020</v>
      </c>
      <c r="U179" s="149" t="s">
        <v>286</v>
      </c>
      <c r="V179" s="149">
        <v>18950</v>
      </c>
      <c r="W179" s="149">
        <v>21650</v>
      </c>
      <c r="X179" s="149">
        <v>24350</v>
      </c>
      <c r="Y179" s="149">
        <v>27050</v>
      </c>
      <c r="Z179" s="149">
        <v>29250</v>
      </c>
      <c r="AA179" s="149">
        <v>31400</v>
      </c>
      <c r="AB179" s="149">
        <v>33550</v>
      </c>
      <c r="AC179" s="149">
        <v>35750</v>
      </c>
      <c r="AD179" s="149">
        <v>22740</v>
      </c>
      <c r="AE179" s="149">
        <v>25980</v>
      </c>
      <c r="AF179" s="149">
        <v>29220</v>
      </c>
      <c r="AG179" s="149">
        <v>32460</v>
      </c>
      <c r="AH179" s="149">
        <v>35100</v>
      </c>
      <c r="AI179" s="149">
        <v>37680</v>
      </c>
      <c r="AJ179" s="149">
        <v>40260</v>
      </c>
      <c r="AK179" s="149">
        <v>42900</v>
      </c>
      <c r="AL179" s="144" t="s">
        <v>792</v>
      </c>
      <c r="AM179" s="144" t="s">
        <v>792</v>
      </c>
      <c r="AN179" s="144" t="s">
        <v>288</v>
      </c>
      <c r="AO179" s="144">
        <v>0</v>
      </c>
      <c r="AP179" s="144" t="s">
        <v>793</v>
      </c>
      <c r="AQ179" s="144" t="s">
        <v>290</v>
      </c>
      <c r="AR179" s="144">
        <v>351</v>
      </c>
      <c r="AS179" s="144" t="s">
        <v>793</v>
      </c>
    </row>
    <row r="180" spans="1:45">
      <c r="A180" s="165" t="str">
        <f t="shared" si="2"/>
        <v>1/18/2013 - 12/17/2013Nolan</v>
      </c>
      <c r="B180" s="144" t="s">
        <v>796</v>
      </c>
      <c r="C180" s="143" t="s">
        <v>228</v>
      </c>
      <c r="D180" s="149">
        <v>51400</v>
      </c>
      <c r="E180" s="149">
        <v>18000</v>
      </c>
      <c r="F180" s="149">
        <v>20600</v>
      </c>
      <c r="G180" s="149">
        <v>23150</v>
      </c>
      <c r="H180" s="149">
        <v>25700</v>
      </c>
      <c r="I180" s="149">
        <v>27800</v>
      </c>
      <c r="J180" s="149">
        <v>29850</v>
      </c>
      <c r="K180" s="149">
        <v>31900</v>
      </c>
      <c r="L180" s="149">
        <v>33950</v>
      </c>
      <c r="M180" s="149">
        <v>21600</v>
      </c>
      <c r="N180" s="149">
        <v>24720</v>
      </c>
      <c r="O180" s="149">
        <v>27780</v>
      </c>
      <c r="P180" s="149">
        <v>30840</v>
      </c>
      <c r="Q180" s="149">
        <v>33360</v>
      </c>
      <c r="R180" s="149">
        <v>35820</v>
      </c>
      <c r="S180" s="149">
        <v>38280</v>
      </c>
      <c r="T180" s="149">
        <v>40740</v>
      </c>
      <c r="U180" s="149" t="s">
        <v>286</v>
      </c>
      <c r="V180" s="149">
        <v>20650</v>
      </c>
      <c r="W180" s="149">
        <v>23600</v>
      </c>
      <c r="X180" s="149">
        <v>26550</v>
      </c>
      <c r="Y180" s="149">
        <v>29500</v>
      </c>
      <c r="Z180" s="149">
        <v>31900</v>
      </c>
      <c r="AA180" s="149">
        <v>34250</v>
      </c>
      <c r="AB180" s="149">
        <v>36600</v>
      </c>
      <c r="AC180" s="149">
        <v>38950</v>
      </c>
      <c r="AD180" s="149">
        <v>24780</v>
      </c>
      <c r="AE180" s="149">
        <v>28320</v>
      </c>
      <c r="AF180" s="149">
        <v>31860</v>
      </c>
      <c r="AG180" s="149">
        <v>35400</v>
      </c>
      <c r="AH180" s="149">
        <v>38280</v>
      </c>
      <c r="AI180" s="149">
        <v>41100</v>
      </c>
      <c r="AJ180" s="149">
        <v>43920</v>
      </c>
      <c r="AK180" s="149">
        <v>46740</v>
      </c>
      <c r="AL180" s="144" t="s">
        <v>795</v>
      </c>
      <c r="AM180" s="144" t="s">
        <v>795</v>
      </c>
      <c r="AN180" s="144" t="s">
        <v>288</v>
      </c>
      <c r="AO180" s="144">
        <v>0</v>
      </c>
      <c r="AP180" s="144" t="s">
        <v>796</v>
      </c>
      <c r="AQ180" s="144" t="s">
        <v>290</v>
      </c>
      <c r="AR180" s="144">
        <v>353</v>
      </c>
      <c r="AS180" s="144" t="s">
        <v>796</v>
      </c>
    </row>
    <row r="181" spans="1:45">
      <c r="A181" s="165" t="str">
        <f t="shared" si="2"/>
        <v>1/18/2013 - 12/17/2013Nueces</v>
      </c>
      <c r="B181" s="144" t="s">
        <v>799</v>
      </c>
      <c r="C181" s="143" t="s">
        <v>38</v>
      </c>
      <c r="D181" s="149">
        <v>52700</v>
      </c>
      <c r="E181" s="149">
        <v>18450</v>
      </c>
      <c r="F181" s="149">
        <v>21100</v>
      </c>
      <c r="G181" s="149">
        <v>23750</v>
      </c>
      <c r="H181" s="149">
        <v>26350</v>
      </c>
      <c r="I181" s="149">
        <v>28500</v>
      </c>
      <c r="J181" s="149">
        <v>30600</v>
      </c>
      <c r="K181" s="149">
        <v>32700</v>
      </c>
      <c r="L181" s="149">
        <v>34800</v>
      </c>
      <c r="M181" s="149">
        <v>22140</v>
      </c>
      <c r="N181" s="149">
        <v>25320</v>
      </c>
      <c r="O181" s="149">
        <v>28500</v>
      </c>
      <c r="P181" s="149">
        <v>31620</v>
      </c>
      <c r="Q181" s="149">
        <v>34200</v>
      </c>
      <c r="R181" s="149">
        <v>36720</v>
      </c>
      <c r="S181" s="149">
        <v>39240</v>
      </c>
      <c r="T181" s="149">
        <v>41760</v>
      </c>
      <c r="U181" s="149" t="s">
        <v>286</v>
      </c>
      <c r="V181" s="149">
        <v>19150</v>
      </c>
      <c r="W181" s="149">
        <v>21900</v>
      </c>
      <c r="X181" s="149">
        <v>24650</v>
      </c>
      <c r="Y181" s="149">
        <v>27350</v>
      </c>
      <c r="Z181" s="149">
        <v>29550</v>
      </c>
      <c r="AA181" s="149">
        <v>31750</v>
      </c>
      <c r="AB181" s="149">
        <v>33950</v>
      </c>
      <c r="AC181" s="149">
        <v>36150</v>
      </c>
      <c r="AD181" s="149">
        <v>22980</v>
      </c>
      <c r="AE181" s="149">
        <v>26280</v>
      </c>
      <c r="AF181" s="149">
        <v>29580</v>
      </c>
      <c r="AG181" s="149">
        <v>32820</v>
      </c>
      <c r="AH181" s="149">
        <v>35460</v>
      </c>
      <c r="AI181" s="149">
        <v>38100</v>
      </c>
      <c r="AJ181" s="149">
        <v>40740</v>
      </c>
      <c r="AK181" s="149">
        <v>43380</v>
      </c>
      <c r="AL181" s="144" t="s">
        <v>798</v>
      </c>
      <c r="AM181" s="144" t="s">
        <v>798</v>
      </c>
      <c r="AN181" s="144" t="s">
        <v>288</v>
      </c>
      <c r="AO181" s="144">
        <v>1</v>
      </c>
      <c r="AP181" s="144" t="s">
        <v>799</v>
      </c>
      <c r="AQ181" s="144" t="s">
        <v>290</v>
      </c>
      <c r="AR181" s="144">
        <v>355</v>
      </c>
      <c r="AS181" s="144" t="s">
        <v>799</v>
      </c>
    </row>
    <row r="182" spans="1:45">
      <c r="A182" s="165" t="str">
        <f t="shared" si="2"/>
        <v>1/18/2013 - 12/17/2013Ochiltree</v>
      </c>
      <c r="B182" s="144" t="s">
        <v>802</v>
      </c>
      <c r="C182" s="143" t="s">
        <v>229</v>
      </c>
      <c r="D182" s="149">
        <v>64200</v>
      </c>
      <c r="E182" s="149">
        <v>21950</v>
      </c>
      <c r="F182" s="149">
        <v>25050</v>
      </c>
      <c r="G182" s="149">
        <v>28200</v>
      </c>
      <c r="H182" s="149">
        <v>31300</v>
      </c>
      <c r="I182" s="149">
        <v>33850</v>
      </c>
      <c r="J182" s="149">
        <v>36350</v>
      </c>
      <c r="K182" s="149">
        <v>38850</v>
      </c>
      <c r="L182" s="149">
        <v>41350</v>
      </c>
      <c r="M182" s="149">
        <v>26340</v>
      </c>
      <c r="N182" s="149">
        <v>30060</v>
      </c>
      <c r="O182" s="149">
        <v>33840</v>
      </c>
      <c r="P182" s="149">
        <v>37560</v>
      </c>
      <c r="Q182" s="149">
        <v>40620</v>
      </c>
      <c r="R182" s="149">
        <v>43620</v>
      </c>
      <c r="S182" s="149">
        <v>46620</v>
      </c>
      <c r="T182" s="149">
        <v>49620</v>
      </c>
      <c r="U182" s="149" t="s">
        <v>286</v>
      </c>
      <c r="V182" s="149">
        <v>22500</v>
      </c>
      <c r="W182" s="149">
        <v>25700</v>
      </c>
      <c r="X182" s="149">
        <v>28900</v>
      </c>
      <c r="Y182" s="149">
        <v>32100</v>
      </c>
      <c r="Z182" s="149">
        <v>34700</v>
      </c>
      <c r="AA182" s="149">
        <v>37250</v>
      </c>
      <c r="AB182" s="149">
        <v>39850</v>
      </c>
      <c r="AC182" s="149">
        <v>42400</v>
      </c>
      <c r="AD182" s="149">
        <v>27000</v>
      </c>
      <c r="AE182" s="149">
        <v>30840</v>
      </c>
      <c r="AF182" s="149">
        <v>34680</v>
      </c>
      <c r="AG182" s="149">
        <v>38520</v>
      </c>
      <c r="AH182" s="149">
        <v>41640</v>
      </c>
      <c r="AI182" s="149">
        <v>44700</v>
      </c>
      <c r="AJ182" s="149">
        <v>47820</v>
      </c>
      <c r="AK182" s="149">
        <v>50880</v>
      </c>
      <c r="AL182" s="144" t="s">
        <v>801</v>
      </c>
      <c r="AM182" s="144" t="s">
        <v>801</v>
      </c>
      <c r="AN182" s="144" t="s">
        <v>288</v>
      </c>
      <c r="AO182" s="144">
        <v>0</v>
      </c>
      <c r="AP182" s="144" t="s">
        <v>802</v>
      </c>
      <c r="AQ182" s="144" t="s">
        <v>290</v>
      </c>
      <c r="AR182" s="144">
        <v>357</v>
      </c>
      <c r="AS182" s="144" t="s">
        <v>802</v>
      </c>
    </row>
    <row r="183" spans="1:45">
      <c r="A183" s="165" t="str">
        <f t="shared" si="2"/>
        <v>1/18/2013 - 12/17/2013Oldham</v>
      </c>
      <c r="B183" s="144" t="s">
        <v>805</v>
      </c>
      <c r="C183" s="143" t="s">
        <v>230</v>
      </c>
      <c r="D183" s="149">
        <v>63200</v>
      </c>
      <c r="E183" s="149">
        <v>20200</v>
      </c>
      <c r="F183" s="149">
        <v>23050</v>
      </c>
      <c r="G183" s="149">
        <v>25950</v>
      </c>
      <c r="H183" s="149">
        <v>28800</v>
      </c>
      <c r="I183" s="149">
        <v>31150</v>
      </c>
      <c r="J183" s="149">
        <v>33450</v>
      </c>
      <c r="K183" s="149">
        <v>35750</v>
      </c>
      <c r="L183" s="149">
        <v>38050</v>
      </c>
      <c r="M183" s="149">
        <v>24240</v>
      </c>
      <c r="N183" s="149">
        <v>27660</v>
      </c>
      <c r="O183" s="149">
        <v>31140</v>
      </c>
      <c r="P183" s="149">
        <v>34560</v>
      </c>
      <c r="Q183" s="149">
        <v>37380</v>
      </c>
      <c r="R183" s="149">
        <v>40140</v>
      </c>
      <c r="S183" s="149">
        <v>42900</v>
      </c>
      <c r="T183" s="149">
        <v>45660</v>
      </c>
      <c r="U183" s="149" t="s">
        <v>286</v>
      </c>
      <c r="V183" s="149">
        <v>22300</v>
      </c>
      <c r="W183" s="149">
        <v>25500</v>
      </c>
      <c r="X183" s="149">
        <v>28700</v>
      </c>
      <c r="Y183" s="149">
        <v>31850</v>
      </c>
      <c r="Z183" s="149">
        <v>34400</v>
      </c>
      <c r="AA183" s="149">
        <v>36950</v>
      </c>
      <c r="AB183" s="149">
        <v>39500</v>
      </c>
      <c r="AC183" s="149">
        <v>42050</v>
      </c>
      <c r="AD183" s="149">
        <v>26760</v>
      </c>
      <c r="AE183" s="149">
        <v>30600</v>
      </c>
      <c r="AF183" s="149">
        <v>34440</v>
      </c>
      <c r="AG183" s="149">
        <v>38220</v>
      </c>
      <c r="AH183" s="149">
        <v>41280</v>
      </c>
      <c r="AI183" s="149">
        <v>44340</v>
      </c>
      <c r="AJ183" s="149">
        <v>47400</v>
      </c>
      <c r="AK183" s="149">
        <v>50460</v>
      </c>
      <c r="AL183" s="144" t="s">
        <v>804</v>
      </c>
      <c r="AM183" s="144" t="s">
        <v>804</v>
      </c>
      <c r="AN183" s="144" t="s">
        <v>288</v>
      </c>
      <c r="AO183" s="144">
        <v>0</v>
      </c>
      <c r="AP183" s="144" t="s">
        <v>805</v>
      </c>
      <c r="AQ183" s="144" t="s">
        <v>290</v>
      </c>
      <c r="AR183" s="144">
        <v>359</v>
      </c>
      <c r="AS183" s="144" t="s">
        <v>805</v>
      </c>
    </row>
    <row r="184" spans="1:45">
      <c r="A184" s="165" t="str">
        <f t="shared" si="2"/>
        <v>1/18/2013 - 12/17/2013Orange</v>
      </c>
      <c r="B184" s="144" t="s">
        <v>807</v>
      </c>
      <c r="C184" s="143" t="s">
        <v>32</v>
      </c>
      <c r="D184" s="149">
        <v>53100</v>
      </c>
      <c r="E184" s="149">
        <v>19150</v>
      </c>
      <c r="F184" s="149">
        <v>21900</v>
      </c>
      <c r="G184" s="149">
        <v>24650</v>
      </c>
      <c r="H184" s="149">
        <v>27350</v>
      </c>
      <c r="I184" s="149">
        <v>29550</v>
      </c>
      <c r="J184" s="149">
        <v>31750</v>
      </c>
      <c r="K184" s="149">
        <v>33950</v>
      </c>
      <c r="L184" s="149">
        <v>36150</v>
      </c>
      <c r="M184" s="149">
        <v>22980</v>
      </c>
      <c r="N184" s="149">
        <v>26280</v>
      </c>
      <c r="O184" s="149">
        <v>29580</v>
      </c>
      <c r="P184" s="149">
        <v>32820</v>
      </c>
      <c r="Q184" s="149">
        <v>35460</v>
      </c>
      <c r="R184" s="149">
        <v>38100</v>
      </c>
      <c r="S184" s="149">
        <v>40740</v>
      </c>
      <c r="T184" s="149">
        <v>43380</v>
      </c>
      <c r="U184" s="149" t="s">
        <v>286</v>
      </c>
      <c r="V184" s="149">
        <v>20150</v>
      </c>
      <c r="W184" s="149">
        <v>23000</v>
      </c>
      <c r="X184" s="149">
        <v>25900</v>
      </c>
      <c r="Y184" s="149">
        <v>28750</v>
      </c>
      <c r="Z184" s="149">
        <v>31050</v>
      </c>
      <c r="AA184" s="149">
        <v>33350</v>
      </c>
      <c r="AB184" s="149">
        <v>35650</v>
      </c>
      <c r="AC184" s="149">
        <v>37950</v>
      </c>
      <c r="AD184" s="149">
        <v>24180</v>
      </c>
      <c r="AE184" s="149">
        <v>27600</v>
      </c>
      <c r="AF184" s="149">
        <v>31080</v>
      </c>
      <c r="AG184" s="149">
        <v>34500</v>
      </c>
      <c r="AH184" s="149">
        <v>37260</v>
      </c>
      <c r="AI184" s="149">
        <v>40020</v>
      </c>
      <c r="AJ184" s="149">
        <v>42780</v>
      </c>
      <c r="AK184" s="149">
        <v>45540</v>
      </c>
      <c r="AL184" s="144" t="s">
        <v>806</v>
      </c>
      <c r="AM184" s="144" t="s">
        <v>806</v>
      </c>
      <c r="AN184" s="144" t="s">
        <v>288</v>
      </c>
      <c r="AO184" s="144">
        <v>1</v>
      </c>
      <c r="AP184" s="144" t="s">
        <v>807</v>
      </c>
      <c r="AQ184" s="144" t="s">
        <v>290</v>
      </c>
      <c r="AR184" s="144">
        <v>361</v>
      </c>
      <c r="AS184" s="144" t="s">
        <v>807</v>
      </c>
    </row>
    <row r="185" spans="1:45">
      <c r="A185" s="165" t="str">
        <f t="shared" si="2"/>
        <v>1/18/2013 - 12/17/2013Palo Pinto</v>
      </c>
      <c r="B185" s="144" t="s">
        <v>810</v>
      </c>
      <c r="C185" s="143" t="s">
        <v>231</v>
      </c>
      <c r="D185" s="149">
        <v>51700</v>
      </c>
      <c r="E185" s="149">
        <v>18100</v>
      </c>
      <c r="F185" s="149">
        <v>20700</v>
      </c>
      <c r="G185" s="149">
        <v>23300</v>
      </c>
      <c r="H185" s="149">
        <v>25850</v>
      </c>
      <c r="I185" s="149">
        <v>27950</v>
      </c>
      <c r="J185" s="149">
        <v>30000</v>
      </c>
      <c r="K185" s="149">
        <v>32100</v>
      </c>
      <c r="L185" s="149">
        <v>34150</v>
      </c>
      <c r="M185" s="149">
        <v>21720</v>
      </c>
      <c r="N185" s="149">
        <v>24840</v>
      </c>
      <c r="O185" s="149">
        <v>27960</v>
      </c>
      <c r="P185" s="149">
        <v>31020</v>
      </c>
      <c r="Q185" s="149">
        <v>33540</v>
      </c>
      <c r="R185" s="149">
        <v>36000</v>
      </c>
      <c r="S185" s="149">
        <v>38520</v>
      </c>
      <c r="T185" s="149">
        <v>40980</v>
      </c>
      <c r="U185" s="149" t="s">
        <v>301</v>
      </c>
      <c r="V185" s="52"/>
      <c r="W185" s="52"/>
      <c r="X185" s="52"/>
      <c r="Y185" s="52"/>
      <c r="Z185" s="52"/>
      <c r="AA185" s="52"/>
      <c r="AB185" s="52"/>
      <c r="AC185" s="52"/>
      <c r="AD185" s="52"/>
      <c r="AE185" s="52"/>
      <c r="AF185" s="52"/>
      <c r="AG185" s="52"/>
      <c r="AH185" s="52"/>
      <c r="AI185" s="52"/>
      <c r="AJ185" s="52"/>
      <c r="AK185" s="52"/>
      <c r="AL185" s="144" t="s">
        <v>809</v>
      </c>
      <c r="AM185" s="144" t="s">
        <v>809</v>
      </c>
      <c r="AN185" s="144" t="s">
        <v>288</v>
      </c>
      <c r="AO185" s="144">
        <v>0</v>
      </c>
      <c r="AP185" s="144" t="s">
        <v>810</v>
      </c>
      <c r="AQ185" s="144" t="s">
        <v>290</v>
      </c>
      <c r="AR185" s="144">
        <v>363</v>
      </c>
      <c r="AS185" s="144" t="s">
        <v>810</v>
      </c>
    </row>
    <row r="186" spans="1:45">
      <c r="A186" s="165" t="str">
        <f t="shared" si="2"/>
        <v>1/18/2013 - 12/17/2013Panola</v>
      </c>
      <c r="B186" s="144" t="s">
        <v>813</v>
      </c>
      <c r="C186" s="143" t="s">
        <v>232</v>
      </c>
      <c r="D186" s="149">
        <v>56400</v>
      </c>
      <c r="E186" s="149">
        <v>18550</v>
      </c>
      <c r="F186" s="149">
        <v>21200</v>
      </c>
      <c r="G186" s="149">
        <v>23850</v>
      </c>
      <c r="H186" s="149">
        <v>26450</v>
      </c>
      <c r="I186" s="149">
        <v>28600</v>
      </c>
      <c r="J186" s="149">
        <v>30700</v>
      </c>
      <c r="K186" s="149">
        <v>32800</v>
      </c>
      <c r="L186" s="149">
        <v>34950</v>
      </c>
      <c r="M186" s="149">
        <v>22260</v>
      </c>
      <c r="N186" s="149">
        <v>25440</v>
      </c>
      <c r="O186" s="149">
        <v>28620</v>
      </c>
      <c r="P186" s="149">
        <v>31740</v>
      </c>
      <c r="Q186" s="149">
        <v>34320</v>
      </c>
      <c r="R186" s="149">
        <v>36840</v>
      </c>
      <c r="S186" s="149">
        <v>39360</v>
      </c>
      <c r="T186" s="149">
        <v>41940</v>
      </c>
      <c r="U186" s="149" t="s">
        <v>286</v>
      </c>
      <c r="V186" s="149">
        <v>19750</v>
      </c>
      <c r="W186" s="149">
        <v>22600</v>
      </c>
      <c r="X186" s="149">
        <v>25400</v>
      </c>
      <c r="Y186" s="149">
        <v>28200</v>
      </c>
      <c r="Z186" s="149">
        <v>30500</v>
      </c>
      <c r="AA186" s="149">
        <v>32750</v>
      </c>
      <c r="AB186" s="149">
        <v>35000</v>
      </c>
      <c r="AC186" s="149">
        <v>37250</v>
      </c>
      <c r="AD186" s="149">
        <v>23700</v>
      </c>
      <c r="AE186" s="149">
        <v>27120</v>
      </c>
      <c r="AF186" s="149">
        <v>30480</v>
      </c>
      <c r="AG186" s="149">
        <v>33840</v>
      </c>
      <c r="AH186" s="149">
        <v>36600</v>
      </c>
      <c r="AI186" s="149">
        <v>39300</v>
      </c>
      <c r="AJ186" s="149">
        <v>42000</v>
      </c>
      <c r="AK186" s="149">
        <v>44700</v>
      </c>
      <c r="AL186" s="144" t="s">
        <v>812</v>
      </c>
      <c r="AM186" s="144" t="s">
        <v>812</v>
      </c>
      <c r="AN186" s="144" t="s">
        <v>288</v>
      </c>
      <c r="AO186" s="144">
        <v>0</v>
      </c>
      <c r="AP186" s="144" t="s">
        <v>813</v>
      </c>
      <c r="AQ186" s="144" t="s">
        <v>290</v>
      </c>
      <c r="AR186" s="144">
        <v>365</v>
      </c>
      <c r="AS186" s="144" t="s">
        <v>813</v>
      </c>
    </row>
    <row r="187" spans="1:45">
      <c r="A187" s="165" t="str">
        <f t="shared" si="2"/>
        <v>1/18/2013 - 12/17/2013Parker</v>
      </c>
      <c r="B187" s="144" t="s">
        <v>815</v>
      </c>
      <c r="C187" s="143" t="s">
        <v>48</v>
      </c>
      <c r="D187" s="149">
        <v>65600</v>
      </c>
      <c r="E187" s="149">
        <v>23050</v>
      </c>
      <c r="F187" s="149">
        <v>26350</v>
      </c>
      <c r="G187" s="149">
        <v>29650</v>
      </c>
      <c r="H187" s="149">
        <v>32900</v>
      </c>
      <c r="I187" s="149">
        <v>35550</v>
      </c>
      <c r="J187" s="149">
        <v>38200</v>
      </c>
      <c r="K187" s="149">
        <v>40800</v>
      </c>
      <c r="L187" s="149">
        <v>43450</v>
      </c>
      <c r="M187" s="149">
        <v>27660</v>
      </c>
      <c r="N187" s="149">
        <v>31620</v>
      </c>
      <c r="O187" s="149">
        <v>35580</v>
      </c>
      <c r="P187" s="149">
        <v>39480</v>
      </c>
      <c r="Q187" s="149">
        <v>42660</v>
      </c>
      <c r="R187" s="149">
        <v>45840</v>
      </c>
      <c r="S187" s="149">
        <v>48960</v>
      </c>
      <c r="T187" s="149">
        <v>52140</v>
      </c>
      <c r="U187" s="149" t="s">
        <v>286</v>
      </c>
      <c r="V187" s="149">
        <v>24250</v>
      </c>
      <c r="W187" s="149">
        <v>27700</v>
      </c>
      <c r="X187" s="149">
        <v>31150</v>
      </c>
      <c r="Y187" s="149">
        <v>34600</v>
      </c>
      <c r="Z187" s="149">
        <v>37400</v>
      </c>
      <c r="AA187" s="149">
        <v>40150</v>
      </c>
      <c r="AB187" s="149">
        <v>42950</v>
      </c>
      <c r="AC187" s="149">
        <v>45700</v>
      </c>
      <c r="AD187" s="149">
        <v>29100</v>
      </c>
      <c r="AE187" s="149">
        <v>33240</v>
      </c>
      <c r="AF187" s="149">
        <v>37380</v>
      </c>
      <c r="AG187" s="149">
        <v>41520</v>
      </c>
      <c r="AH187" s="149">
        <v>44880</v>
      </c>
      <c r="AI187" s="149">
        <v>48180</v>
      </c>
      <c r="AJ187" s="149">
        <v>51540</v>
      </c>
      <c r="AK187" s="149">
        <v>54840</v>
      </c>
      <c r="AL187" s="144" t="s">
        <v>814</v>
      </c>
      <c r="AM187" s="144" t="s">
        <v>814</v>
      </c>
      <c r="AN187" s="144" t="s">
        <v>288</v>
      </c>
      <c r="AO187" s="144">
        <v>1</v>
      </c>
      <c r="AP187" s="144" t="s">
        <v>815</v>
      </c>
      <c r="AQ187" s="144" t="s">
        <v>290</v>
      </c>
      <c r="AR187" s="144">
        <v>367</v>
      </c>
      <c r="AS187" s="144" t="s">
        <v>815</v>
      </c>
    </row>
    <row r="188" spans="1:45">
      <c r="A188" s="165" t="str">
        <f t="shared" si="2"/>
        <v>1/18/2013 - 12/17/2013Parmer</v>
      </c>
      <c r="B188" s="144" t="s">
        <v>818</v>
      </c>
      <c r="C188" s="143" t="s">
        <v>233</v>
      </c>
      <c r="D188" s="149">
        <v>46600</v>
      </c>
      <c r="E188" s="149">
        <v>17700</v>
      </c>
      <c r="F188" s="149">
        <v>20200</v>
      </c>
      <c r="G188" s="149">
        <v>22750</v>
      </c>
      <c r="H188" s="149">
        <v>25250</v>
      </c>
      <c r="I188" s="149">
        <v>27300</v>
      </c>
      <c r="J188" s="149">
        <v>29300</v>
      </c>
      <c r="K188" s="149">
        <v>31350</v>
      </c>
      <c r="L188" s="149">
        <v>33350</v>
      </c>
      <c r="M188" s="149">
        <v>21240</v>
      </c>
      <c r="N188" s="149">
        <v>24240</v>
      </c>
      <c r="O188" s="149">
        <v>27300</v>
      </c>
      <c r="P188" s="149">
        <v>30300</v>
      </c>
      <c r="Q188" s="149">
        <v>32760</v>
      </c>
      <c r="R188" s="149">
        <v>35160</v>
      </c>
      <c r="S188" s="149">
        <v>37620</v>
      </c>
      <c r="T188" s="149">
        <v>40020</v>
      </c>
      <c r="U188" s="149" t="s">
        <v>301</v>
      </c>
      <c r="V188" s="52"/>
      <c r="W188" s="52"/>
      <c r="X188" s="52"/>
      <c r="Y188" s="52"/>
      <c r="Z188" s="52"/>
      <c r="AA188" s="52"/>
      <c r="AB188" s="52"/>
      <c r="AC188" s="52"/>
      <c r="AD188" s="52"/>
      <c r="AE188" s="52"/>
      <c r="AF188" s="52"/>
      <c r="AG188" s="52"/>
      <c r="AH188" s="52"/>
      <c r="AI188" s="52"/>
      <c r="AJ188" s="52"/>
      <c r="AK188" s="52"/>
      <c r="AL188" s="144" t="s">
        <v>817</v>
      </c>
      <c r="AM188" s="144" t="s">
        <v>817</v>
      </c>
      <c r="AN188" s="144" t="s">
        <v>288</v>
      </c>
      <c r="AO188" s="144">
        <v>0</v>
      </c>
      <c r="AP188" s="144" t="s">
        <v>818</v>
      </c>
      <c r="AQ188" s="144" t="s">
        <v>290</v>
      </c>
      <c r="AR188" s="144">
        <v>369</v>
      </c>
      <c r="AS188" s="144" t="s">
        <v>818</v>
      </c>
    </row>
    <row r="189" spans="1:45">
      <c r="A189" s="165" t="str">
        <f t="shared" si="2"/>
        <v>1/18/2013 - 12/17/2013Pecos</v>
      </c>
      <c r="B189" s="144" t="s">
        <v>821</v>
      </c>
      <c r="C189" s="143" t="s">
        <v>234</v>
      </c>
      <c r="D189" s="149">
        <v>49900</v>
      </c>
      <c r="E189" s="149">
        <v>17700</v>
      </c>
      <c r="F189" s="149">
        <v>20200</v>
      </c>
      <c r="G189" s="149">
        <v>22750</v>
      </c>
      <c r="H189" s="149">
        <v>25250</v>
      </c>
      <c r="I189" s="149">
        <v>27300</v>
      </c>
      <c r="J189" s="149">
        <v>29300</v>
      </c>
      <c r="K189" s="149">
        <v>31350</v>
      </c>
      <c r="L189" s="149">
        <v>33350</v>
      </c>
      <c r="M189" s="149">
        <v>21240</v>
      </c>
      <c r="N189" s="149">
        <v>24240</v>
      </c>
      <c r="O189" s="149">
        <v>27300</v>
      </c>
      <c r="P189" s="149">
        <v>30300</v>
      </c>
      <c r="Q189" s="149">
        <v>32760</v>
      </c>
      <c r="R189" s="149">
        <v>35160</v>
      </c>
      <c r="S189" s="149">
        <v>37620</v>
      </c>
      <c r="T189" s="149">
        <v>40020</v>
      </c>
      <c r="U189" s="149" t="s">
        <v>286</v>
      </c>
      <c r="V189" s="149">
        <v>20300</v>
      </c>
      <c r="W189" s="149">
        <v>23200</v>
      </c>
      <c r="X189" s="149">
        <v>26100</v>
      </c>
      <c r="Y189" s="149">
        <v>28950</v>
      </c>
      <c r="Z189" s="149">
        <v>31300</v>
      </c>
      <c r="AA189" s="149">
        <v>33600</v>
      </c>
      <c r="AB189" s="149">
        <v>35900</v>
      </c>
      <c r="AC189" s="149">
        <v>38250</v>
      </c>
      <c r="AD189" s="149">
        <v>24360</v>
      </c>
      <c r="AE189" s="149">
        <v>27840</v>
      </c>
      <c r="AF189" s="149">
        <v>31320</v>
      </c>
      <c r="AG189" s="149">
        <v>34740</v>
      </c>
      <c r="AH189" s="149">
        <v>37560</v>
      </c>
      <c r="AI189" s="149">
        <v>40320</v>
      </c>
      <c r="AJ189" s="149">
        <v>43080</v>
      </c>
      <c r="AK189" s="149">
        <v>45900</v>
      </c>
      <c r="AL189" s="144" t="s">
        <v>820</v>
      </c>
      <c r="AM189" s="144" t="s">
        <v>820</v>
      </c>
      <c r="AN189" s="144" t="s">
        <v>288</v>
      </c>
      <c r="AO189" s="144">
        <v>0</v>
      </c>
      <c r="AP189" s="144" t="s">
        <v>821</v>
      </c>
      <c r="AQ189" s="144" t="s">
        <v>290</v>
      </c>
      <c r="AR189" s="144">
        <v>371</v>
      </c>
      <c r="AS189" s="144" t="s">
        <v>821</v>
      </c>
    </row>
    <row r="190" spans="1:45">
      <c r="A190" s="165" t="str">
        <f t="shared" si="2"/>
        <v>1/18/2013 - 12/17/2013Polk</v>
      </c>
      <c r="B190" s="144" t="s">
        <v>824</v>
      </c>
      <c r="C190" s="143" t="s">
        <v>235</v>
      </c>
      <c r="D190" s="149">
        <v>40800</v>
      </c>
      <c r="E190" s="149">
        <v>17700</v>
      </c>
      <c r="F190" s="149">
        <v>20200</v>
      </c>
      <c r="G190" s="149">
        <v>22750</v>
      </c>
      <c r="H190" s="149">
        <v>25250</v>
      </c>
      <c r="I190" s="149">
        <v>27300</v>
      </c>
      <c r="J190" s="149">
        <v>29300</v>
      </c>
      <c r="K190" s="149">
        <v>31350</v>
      </c>
      <c r="L190" s="149">
        <v>33350</v>
      </c>
      <c r="M190" s="149">
        <v>21240</v>
      </c>
      <c r="N190" s="149">
        <v>24240</v>
      </c>
      <c r="O190" s="149">
        <v>27300</v>
      </c>
      <c r="P190" s="149">
        <v>30300</v>
      </c>
      <c r="Q190" s="149">
        <v>32760</v>
      </c>
      <c r="R190" s="149">
        <v>35160</v>
      </c>
      <c r="S190" s="149">
        <v>37620</v>
      </c>
      <c r="T190" s="149">
        <v>40020</v>
      </c>
      <c r="U190" s="149" t="s">
        <v>301</v>
      </c>
      <c r="V190" s="52"/>
      <c r="W190" s="52"/>
      <c r="X190" s="52"/>
      <c r="Y190" s="52"/>
      <c r="Z190" s="52"/>
      <c r="AA190" s="52"/>
      <c r="AB190" s="52"/>
      <c r="AC190" s="52"/>
      <c r="AD190" s="52"/>
      <c r="AE190" s="52"/>
      <c r="AF190" s="52"/>
      <c r="AG190" s="52"/>
      <c r="AH190" s="52"/>
      <c r="AI190" s="52"/>
      <c r="AJ190" s="52"/>
      <c r="AK190" s="52"/>
      <c r="AL190" s="144" t="s">
        <v>823</v>
      </c>
      <c r="AM190" s="144" t="s">
        <v>823</v>
      </c>
      <c r="AN190" s="144" t="s">
        <v>288</v>
      </c>
      <c r="AO190" s="144">
        <v>0</v>
      </c>
      <c r="AP190" s="144" t="s">
        <v>824</v>
      </c>
      <c r="AQ190" s="144" t="s">
        <v>290</v>
      </c>
      <c r="AR190" s="144">
        <v>373</v>
      </c>
      <c r="AS190" s="144" t="s">
        <v>824</v>
      </c>
    </row>
    <row r="191" spans="1:45">
      <c r="A191" s="165" t="str">
        <f t="shared" si="2"/>
        <v>1/18/2013 - 12/17/2013Potter</v>
      </c>
      <c r="B191" s="144" t="s">
        <v>826</v>
      </c>
      <c r="C191" s="143" t="s">
        <v>23</v>
      </c>
      <c r="D191" s="149">
        <v>62700</v>
      </c>
      <c r="E191" s="149">
        <v>21650</v>
      </c>
      <c r="F191" s="149">
        <v>24750</v>
      </c>
      <c r="G191" s="149">
        <v>27850</v>
      </c>
      <c r="H191" s="149">
        <v>30900</v>
      </c>
      <c r="I191" s="149">
        <v>33400</v>
      </c>
      <c r="J191" s="149">
        <v>35850</v>
      </c>
      <c r="K191" s="149">
        <v>38350</v>
      </c>
      <c r="L191" s="149">
        <v>40800</v>
      </c>
      <c r="M191" s="149">
        <v>25980</v>
      </c>
      <c r="N191" s="149">
        <v>29700</v>
      </c>
      <c r="O191" s="149">
        <v>33420</v>
      </c>
      <c r="P191" s="149">
        <v>37080</v>
      </c>
      <c r="Q191" s="149">
        <v>40080</v>
      </c>
      <c r="R191" s="149">
        <v>43020</v>
      </c>
      <c r="S191" s="149">
        <v>46020</v>
      </c>
      <c r="T191" s="149">
        <v>48960</v>
      </c>
      <c r="U191" s="149" t="s">
        <v>286</v>
      </c>
      <c r="V191" s="149">
        <v>21950</v>
      </c>
      <c r="W191" s="149">
        <v>25100</v>
      </c>
      <c r="X191" s="149">
        <v>28250</v>
      </c>
      <c r="Y191" s="149">
        <v>31350</v>
      </c>
      <c r="Z191" s="149">
        <v>33900</v>
      </c>
      <c r="AA191" s="149">
        <v>36400</v>
      </c>
      <c r="AB191" s="149">
        <v>38900</v>
      </c>
      <c r="AC191" s="149">
        <v>41400</v>
      </c>
      <c r="AD191" s="149">
        <v>26340</v>
      </c>
      <c r="AE191" s="149">
        <v>30120</v>
      </c>
      <c r="AF191" s="149">
        <v>33900</v>
      </c>
      <c r="AG191" s="149">
        <v>37620</v>
      </c>
      <c r="AH191" s="149">
        <v>40680</v>
      </c>
      <c r="AI191" s="149">
        <v>43680</v>
      </c>
      <c r="AJ191" s="149">
        <v>46680</v>
      </c>
      <c r="AK191" s="149">
        <v>49680</v>
      </c>
      <c r="AL191" s="144" t="s">
        <v>825</v>
      </c>
      <c r="AM191" s="144" t="s">
        <v>825</v>
      </c>
      <c r="AN191" s="144" t="s">
        <v>288</v>
      </c>
      <c r="AO191" s="144">
        <v>1</v>
      </c>
      <c r="AP191" s="144" t="s">
        <v>826</v>
      </c>
      <c r="AQ191" s="144" t="s">
        <v>290</v>
      </c>
      <c r="AR191" s="144">
        <v>375</v>
      </c>
      <c r="AS191" s="144" t="s">
        <v>826</v>
      </c>
    </row>
    <row r="192" spans="1:45">
      <c r="A192" s="165" t="str">
        <f t="shared" si="2"/>
        <v>1/18/2013 - 12/17/2013Presidio</v>
      </c>
      <c r="B192" s="144" t="s">
        <v>829</v>
      </c>
      <c r="C192" s="143" t="s">
        <v>236</v>
      </c>
      <c r="D192" s="149">
        <v>35400</v>
      </c>
      <c r="E192" s="149">
        <v>17700</v>
      </c>
      <c r="F192" s="149">
        <v>20200</v>
      </c>
      <c r="G192" s="149">
        <v>22750</v>
      </c>
      <c r="H192" s="149">
        <v>25250</v>
      </c>
      <c r="I192" s="149">
        <v>27300</v>
      </c>
      <c r="J192" s="149">
        <v>29300</v>
      </c>
      <c r="K192" s="149">
        <v>31350</v>
      </c>
      <c r="L192" s="149">
        <v>33350</v>
      </c>
      <c r="M192" s="149">
        <v>21240</v>
      </c>
      <c r="N192" s="149">
        <v>24240</v>
      </c>
      <c r="O192" s="149">
        <v>27300</v>
      </c>
      <c r="P192" s="149">
        <v>30300</v>
      </c>
      <c r="Q192" s="149">
        <v>32760</v>
      </c>
      <c r="R192" s="149">
        <v>35160</v>
      </c>
      <c r="S192" s="149">
        <v>37620</v>
      </c>
      <c r="T192" s="149">
        <v>40020</v>
      </c>
      <c r="U192" s="149" t="s">
        <v>286</v>
      </c>
      <c r="V192" s="149">
        <v>23850</v>
      </c>
      <c r="W192" s="149">
        <v>27250</v>
      </c>
      <c r="X192" s="149">
        <v>30650</v>
      </c>
      <c r="Y192" s="149">
        <v>34050</v>
      </c>
      <c r="Z192" s="149">
        <v>36800</v>
      </c>
      <c r="AA192" s="149">
        <v>39500</v>
      </c>
      <c r="AB192" s="149">
        <v>42250</v>
      </c>
      <c r="AC192" s="149">
        <v>44950</v>
      </c>
      <c r="AD192" s="149">
        <v>28620</v>
      </c>
      <c r="AE192" s="149">
        <v>32700</v>
      </c>
      <c r="AF192" s="149">
        <v>36780</v>
      </c>
      <c r="AG192" s="149">
        <v>40860</v>
      </c>
      <c r="AH192" s="149">
        <v>44160</v>
      </c>
      <c r="AI192" s="149">
        <v>47400</v>
      </c>
      <c r="AJ192" s="149">
        <v>50700</v>
      </c>
      <c r="AK192" s="149">
        <v>53940</v>
      </c>
      <c r="AL192" s="144" t="s">
        <v>828</v>
      </c>
      <c r="AM192" s="144" t="s">
        <v>828</v>
      </c>
      <c r="AN192" s="144" t="s">
        <v>288</v>
      </c>
      <c r="AO192" s="144">
        <v>0</v>
      </c>
      <c r="AP192" s="144" t="s">
        <v>829</v>
      </c>
      <c r="AQ192" s="144" t="s">
        <v>290</v>
      </c>
      <c r="AR192" s="144">
        <v>377</v>
      </c>
      <c r="AS192" s="144" t="s">
        <v>829</v>
      </c>
    </row>
    <row r="193" spans="1:45">
      <c r="A193" s="165" t="str">
        <f t="shared" si="2"/>
        <v>1/18/2013 - 12/17/2013Rains</v>
      </c>
      <c r="B193" s="144" t="s">
        <v>832</v>
      </c>
      <c r="C193" s="143" t="s">
        <v>237</v>
      </c>
      <c r="D193" s="149">
        <v>52800</v>
      </c>
      <c r="E193" s="149">
        <v>18500</v>
      </c>
      <c r="F193" s="149">
        <v>21150</v>
      </c>
      <c r="G193" s="149">
        <v>23800</v>
      </c>
      <c r="H193" s="149">
        <v>26400</v>
      </c>
      <c r="I193" s="149">
        <v>28550</v>
      </c>
      <c r="J193" s="149">
        <v>30650</v>
      </c>
      <c r="K193" s="149">
        <v>32750</v>
      </c>
      <c r="L193" s="149">
        <v>34850</v>
      </c>
      <c r="M193" s="149">
        <v>22200</v>
      </c>
      <c r="N193" s="149">
        <v>25380</v>
      </c>
      <c r="O193" s="149">
        <v>28560</v>
      </c>
      <c r="P193" s="149">
        <v>31680</v>
      </c>
      <c r="Q193" s="149">
        <v>34260</v>
      </c>
      <c r="R193" s="149">
        <v>36780</v>
      </c>
      <c r="S193" s="149">
        <v>39300</v>
      </c>
      <c r="T193" s="149">
        <v>41820</v>
      </c>
      <c r="U193" s="149" t="s">
        <v>301</v>
      </c>
      <c r="V193" s="52"/>
      <c r="W193" s="52"/>
      <c r="X193" s="52"/>
      <c r="Y193" s="52"/>
      <c r="Z193" s="52"/>
      <c r="AA193" s="52"/>
      <c r="AB193" s="52"/>
      <c r="AC193" s="52"/>
      <c r="AD193" s="52"/>
      <c r="AE193" s="52"/>
      <c r="AF193" s="52"/>
      <c r="AG193" s="52"/>
      <c r="AH193" s="52"/>
      <c r="AI193" s="52"/>
      <c r="AJ193" s="52"/>
      <c r="AK193" s="52"/>
      <c r="AL193" s="144" t="s">
        <v>831</v>
      </c>
      <c r="AM193" s="144" t="s">
        <v>831</v>
      </c>
      <c r="AN193" s="144" t="s">
        <v>288</v>
      </c>
      <c r="AO193" s="144">
        <v>0</v>
      </c>
      <c r="AP193" s="144" t="s">
        <v>832</v>
      </c>
      <c r="AQ193" s="144" t="s">
        <v>290</v>
      </c>
      <c r="AR193" s="144">
        <v>379</v>
      </c>
      <c r="AS193" s="144" t="s">
        <v>832</v>
      </c>
    </row>
    <row r="194" spans="1:45">
      <c r="A194" s="165" t="str">
        <f t="shared" si="2"/>
        <v>1/18/2013 - 12/17/2013Randall</v>
      </c>
      <c r="B194" s="144" t="s">
        <v>834</v>
      </c>
      <c r="C194" s="143" t="s">
        <v>24</v>
      </c>
      <c r="D194" s="149">
        <v>62700</v>
      </c>
      <c r="E194" s="149">
        <v>21650</v>
      </c>
      <c r="F194" s="149">
        <v>24750</v>
      </c>
      <c r="G194" s="149">
        <v>27850</v>
      </c>
      <c r="H194" s="149">
        <v>30900</v>
      </c>
      <c r="I194" s="149">
        <v>33400</v>
      </c>
      <c r="J194" s="149">
        <v>35850</v>
      </c>
      <c r="K194" s="149">
        <v>38350</v>
      </c>
      <c r="L194" s="149">
        <v>40800</v>
      </c>
      <c r="M194" s="149">
        <v>25980</v>
      </c>
      <c r="N194" s="149">
        <v>29700</v>
      </c>
      <c r="O194" s="149">
        <v>33420</v>
      </c>
      <c r="P194" s="149">
        <v>37080</v>
      </c>
      <c r="Q194" s="149">
        <v>40080</v>
      </c>
      <c r="R194" s="149">
        <v>43020</v>
      </c>
      <c r="S194" s="149">
        <v>46020</v>
      </c>
      <c r="T194" s="149">
        <v>48960</v>
      </c>
      <c r="U194" s="149" t="s">
        <v>286</v>
      </c>
      <c r="V194" s="149">
        <v>21950</v>
      </c>
      <c r="W194" s="149">
        <v>25100</v>
      </c>
      <c r="X194" s="149">
        <v>28250</v>
      </c>
      <c r="Y194" s="149">
        <v>31350</v>
      </c>
      <c r="Z194" s="149">
        <v>33900</v>
      </c>
      <c r="AA194" s="149">
        <v>36400</v>
      </c>
      <c r="AB194" s="149">
        <v>38900</v>
      </c>
      <c r="AC194" s="149">
        <v>41400</v>
      </c>
      <c r="AD194" s="149">
        <v>26340</v>
      </c>
      <c r="AE194" s="149">
        <v>30120</v>
      </c>
      <c r="AF194" s="149">
        <v>33900</v>
      </c>
      <c r="AG194" s="149">
        <v>37620</v>
      </c>
      <c r="AH194" s="149">
        <v>40680</v>
      </c>
      <c r="AI194" s="149">
        <v>43680</v>
      </c>
      <c r="AJ194" s="149">
        <v>46680</v>
      </c>
      <c r="AK194" s="149">
        <v>49680</v>
      </c>
      <c r="AL194" s="144" t="s">
        <v>833</v>
      </c>
      <c r="AM194" s="144" t="s">
        <v>833</v>
      </c>
      <c r="AN194" s="144" t="s">
        <v>288</v>
      </c>
      <c r="AO194" s="144">
        <v>1</v>
      </c>
      <c r="AP194" s="144" t="s">
        <v>834</v>
      </c>
      <c r="AQ194" s="144" t="s">
        <v>290</v>
      </c>
      <c r="AR194" s="144">
        <v>381</v>
      </c>
      <c r="AS194" s="144" t="s">
        <v>834</v>
      </c>
    </row>
    <row r="195" spans="1:45">
      <c r="A195" s="165" t="str">
        <f t="shared" si="2"/>
        <v>1/18/2013 - 12/17/2013Reagan</v>
      </c>
      <c r="B195" s="144" t="s">
        <v>837</v>
      </c>
      <c r="C195" s="143" t="s">
        <v>238</v>
      </c>
      <c r="D195" s="149">
        <v>58200</v>
      </c>
      <c r="E195" s="149">
        <v>19000</v>
      </c>
      <c r="F195" s="149">
        <v>21700</v>
      </c>
      <c r="G195" s="149">
        <v>24400</v>
      </c>
      <c r="H195" s="149">
        <v>27100</v>
      </c>
      <c r="I195" s="149">
        <v>29300</v>
      </c>
      <c r="J195" s="149">
        <v>31450</v>
      </c>
      <c r="K195" s="149">
        <v>33650</v>
      </c>
      <c r="L195" s="149">
        <v>35800</v>
      </c>
      <c r="M195" s="149">
        <v>22800</v>
      </c>
      <c r="N195" s="149">
        <v>26040</v>
      </c>
      <c r="O195" s="149">
        <v>29280</v>
      </c>
      <c r="P195" s="149">
        <v>32520</v>
      </c>
      <c r="Q195" s="149">
        <v>35160</v>
      </c>
      <c r="R195" s="149">
        <v>37740</v>
      </c>
      <c r="S195" s="149">
        <v>40380</v>
      </c>
      <c r="T195" s="149">
        <v>42960</v>
      </c>
      <c r="U195" s="149" t="s">
        <v>286</v>
      </c>
      <c r="V195" s="149">
        <v>20400</v>
      </c>
      <c r="W195" s="149">
        <v>23300</v>
      </c>
      <c r="X195" s="149">
        <v>26200</v>
      </c>
      <c r="Y195" s="149">
        <v>29100</v>
      </c>
      <c r="Z195" s="149">
        <v>31450</v>
      </c>
      <c r="AA195" s="149">
        <v>33800</v>
      </c>
      <c r="AB195" s="149">
        <v>36100</v>
      </c>
      <c r="AC195" s="149">
        <v>38450</v>
      </c>
      <c r="AD195" s="149">
        <v>24480</v>
      </c>
      <c r="AE195" s="149">
        <v>27960</v>
      </c>
      <c r="AF195" s="149">
        <v>31440</v>
      </c>
      <c r="AG195" s="149">
        <v>34920</v>
      </c>
      <c r="AH195" s="149">
        <v>37740</v>
      </c>
      <c r="AI195" s="149">
        <v>40560</v>
      </c>
      <c r="AJ195" s="149">
        <v>43320</v>
      </c>
      <c r="AK195" s="149">
        <v>46140</v>
      </c>
      <c r="AL195" s="144" t="s">
        <v>836</v>
      </c>
      <c r="AM195" s="144" t="s">
        <v>836</v>
      </c>
      <c r="AN195" s="144" t="s">
        <v>288</v>
      </c>
      <c r="AO195" s="144">
        <v>0</v>
      </c>
      <c r="AP195" s="144" t="s">
        <v>837</v>
      </c>
      <c r="AQ195" s="144" t="s">
        <v>290</v>
      </c>
      <c r="AR195" s="144">
        <v>383</v>
      </c>
      <c r="AS195" s="144" t="s">
        <v>837</v>
      </c>
    </row>
    <row r="196" spans="1:45">
      <c r="A196" s="165" t="str">
        <f t="shared" si="2"/>
        <v>1/18/2013 - 12/17/2013Real</v>
      </c>
      <c r="B196" s="144" t="s">
        <v>840</v>
      </c>
      <c r="C196" s="143" t="s">
        <v>239</v>
      </c>
      <c r="D196" s="149">
        <v>36300</v>
      </c>
      <c r="E196" s="149">
        <v>17700</v>
      </c>
      <c r="F196" s="149">
        <v>20200</v>
      </c>
      <c r="G196" s="149">
        <v>22750</v>
      </c>
      <c r="H196" s="149">
        <v>25250</v>
      </c>
      <c r="I196" s="149">
        <v>27300</v>
      </c>
      <c r="J196" s="149">
        <v>29300</v>
      </c>
      <c r="K196" s="149">
        <v>31350</v>
      </c>
      <c r="L196" s="149">
        <v>33350</v>
      </c>
      <c r="M196" s="149">
        <v>21240</v>
      </c>
      <c r="N196" s="149">
        <v>24240</v>
      </c>
      <c r="O196" s="149">
        <v>27300</v>
      </c>
      <c r="P196" s="149">
        <v>30300</v>
      </c>
      <c r="Q196" s="149">
        <v>32760</v>
      </c>
      <c r="R196" s="149">
        <v>35160</v>
      </c>
      <c r="S196" s="149">
        <v>37620</v>
      </c>
      <c r="T196" s="149">
        <v>40020</v>
      </c>
      <c r="U196" s="149" t="s">
        <v>301</v>
      </c>
      <c r="V196" s="52"/>
      <c r="W196" s="52"/>
      <c r="X196" s="52"/>
      <c r="Y196" s="52"/>
      <c r="Z196" s="52"/>
      <c r="AA196" s="52"/>
      <c r="AB196" s="52"/>
      <c r="AC196" s="52"/>
      <c r="AD196" s="52"/>
      <c r="AE196" s="52"/>
      <c r="AF196" s="52"/>
      <c r="AG196" s="52"/>
      <c r="AH196" s="52"/>
      <c r="AI196" s="52"/>
      <c r="AJ196" s="52"/>
      <c r="AK196" s="52"/>
      <c r="AL196" s="144" t="s">
        <v>839</v>
      </c>
      <c r="AM196" s="144" t="s">
        <v>839</v>
      </c>
      <c r="AN196" s="144" t="s">
        <v>288</v>
      </c>
      <c r="AO196" s="144">
        <v>0</v>
      </c>
      <c r="AP196" s="144" t="s">
        <v>840</v>
      </c>
      <c r="AQ196" s="144" t="s">
        <v>290</v>
      </c>
      <c r="AR196" s="144">
        <v>385</v>
      </c>
      <c r="AS196" s="144" t="s">
        <v>840</v>
      </c>
    </row>
    <row r="197" spans="1:45">
      <c r="A197" s="165" t="str">
        <f t="shared" ref="A197:A257" si="3">CONCATENATE($B$2,C197)</f>
        <v>1/18/2013 - 12/17/2013Red River</v>
      </c>
      <c r="B197" s="144" t="s">
        <v>843</v>
      </c>
      <c r="C197" s="143" t="s">
        <v>240</v>
      </c>
      <c r="D197" s="149">
        <v>46700</v>
      </c>
      <c r="E197" s="149">
        <v>17700</v>
      </c>
      <c r="F197" s="149">
        <v>20200</v>
      </c>
      <c r="G197" s="149">
        <v>22750</v>
      </c>
      <c r="H197" s="149">
        <v>25250</v>
      </c>
      <c r="I197" s="149">
        <v>27300</v>
      </c>
      <c r="J197" s="149">
        <v>29300</v>
      </c>
      <c r="K197" s="149">
        <v>31350</v>
      </c>
      <c r="L197" s="149">
        <v>33350</v>
      </c>
      <c r="M197" s="149">
        <v>21240</v>
      </c>
      <c r="N197" s="149">
        <v>24240</v>
      </c>
      <c r="O197" s="149">
        <v>27300</v>
      </c>
      <c r="P197" s="149">
        <v>30300</v>
      </c>
      <c r="Q197" s="149">
        <v>32760</v>
      </c>
      <c r="R197" s="149">
        <v>35160</v>
      </c>
      <c r="S197" s="149">
        <v>37620</v>
      </c>
      <c r="T197" s="149">
        <v>40020</v>
      </c>
      <c r="U197" s="149" t="s">
        <v>286</v>
      </c>
      <c r="V197" s="149">
        <v>17750</v>
      </c>
      <c r="W197" s="149">
        <v>20300</v>
      </c>
      <c r="X197" s="149">
        <v>22850</v>
      </c>
      <c r="Y197" s="149">
        <v>25350</v>
      </c>
      <c r="Z197" s="149">
        <v>27400</v>
      </c>
      <c r="AA197" s="149">
        <v>29450</v>
      </c>
      <c r="AB197" s="149">
        <v>31450</v>
      </c>
      <c r="AC197" s="149">
        <v>33500</v>
      </c>
      <c r="AD197" s="149">
        <v>21300</v>
      </c>
      <c r="AE197" s="149">
        <v>24360</v>
      </c>
      <c r="AF197" s="149">
        <v>27420</v>
      </c>
      <c r="AG197" s="149">
        <v>30420</v>
      </c>
      <c r="AH197" s="149">
        <v>32880</v>
      </c>
      <c r="AI197" s="149">
        <v>35340</v>
      </c>
      <c r="AJ197" s="149">
        <v>37740</v>
      </c>
      <c r="AK197" s="149">
        <v>40200</v>
      </c>
      <c r="AL197" s="144" t="s">
        <v>842</v>
      </c>
      <c r="AM197" s="144" t="s">
        <v>842</v>
      </c>
      <c r="AN197" s="144" t="s">
        <v>288</v>
      </c>
      <c r="AO197" s="144">
        <v>0</v>
      </c>
      <c r="AP197" s="144" t="s">
        <v>843</v>
      </c>
      <c r="AQ197" s="144" t="s">
        <v>290</v>
      </c>
      <c r="AR197" s="144">
        <v>387</v>
      </c>
      <c r="AS197" s="144" t="s">
        <v>843</v>
      </c>
    </row>
    <row r="198" spans="1:45">
      <c r="A198" s="165" t="str">
        <f t="shared" si="3"/>
        <v>1/18/2013 - 12/17/2013Reeves</v>
      </c>
      <c r="B198" s="144" t="s">
        <v>846</v>
      </c>
      <c r="C198" s="143" t="s">
        <v>241</v>
      </c>
      <c r="D198" s="149">
        <v>39000</v>
      </c>
      <c r="E198" s="149">
        <v>17700</v>
      </c>
      <c r="F198" s="149">
        <v>20200</v>
      </c>
      <c r="G198" s="149">
        <v>22750</v>
      </c>
      <c r="H198" s="149">
        <v>25250</v>
      </c>
      <c r="I198" s="149">
        <v>27300</v>
      </c>
      <c r="J198" s="149">
        <v>29300</v>
      </c>
      <c r="K198" s="149">
        <v>31350</v>
      </c>
      <c r="L198" s="149">
        <v>33350</v>
      </c>
      <c r="M198" s="149">
        <v>21240</v>
      </c>
      <c r="N198" s="149">
        <v>24240</v>
      </c>
      <c r="O198" s="149">
        <v>27300</v>
      </c>
      <c r="P198" s="149">
        <v>30300</v>
      </c>
      <c r="Q198" s="149">
        <v>32760</v>
      </c>
      <c r="R198" s="149">
        <v>35160</v>
      </c>
      <c r="S198" s="149">
        <v>37620</v>
      </c>
      <c r="T198" s="149">
        <v>40020</v>
      </c>
      <c r="U198" s="149" t="s">
        <v>286</v>
      </c>
      <c r="V198" s="149">
        <v>21700</v>
      </c>
      <c r="W198" s="149">
        <v>24800</v>
      </c>
      <c r="X198" s="149">
        <v>27900</v>
      </c>
      <c r="Y198" s="149">
        <v>31000</v>
      </c>
      <c r="Z198" s="149">
        <v>33500</v>
      </c>
      <c r="AA198" s="149">
        <v>36000</v>
      </c>
      <c r="AB198" s="149">
        <v>38450</v>
      </c>
      <c r="AC198" s="149">
        <v>40950</v>
      </c>
      <c r="AD198" s="149">
        <v>26040</v>
      </c>
      <c r="AE198" s="149">
        <v>29760</v>
      </c>
      <c r="AF198" s="149">
        <v>33480</v>
      </c>
      <c r="AG198" s="149">
        <v>37200</v>
      </c>
      <c r="AH198" s="149">
        <v>40200</v>
      </c>
      <c r="AI198" s="149">
        <v>43200</v>
      </c>
      <c r="AJ198" s="149">
        <v>46140</v>
      </c>
      <c r="AK198" s="149">
        <v>49140</v>
      </c>
      <c r="AL198" s="144" t="s">
        <v>845</v>
      </c>
      <c r="AM198" s="144" t="s">
        <v>845</v>
      </c>
      <c r="AN198" s="144" t="s">
        <v>288</v>
      </c>
      <c r="AO198" s="144">
        <v>0</v>
      </c>
      <c r="AP198" s="144" t="s">
        <v>846</v>
      </c>
      <c r="AQ198" s="144" t="s">
        <v>290</v>
      </c>
      <c r="AR198" s="144">
        <v>389</v>
      </c>
      <c r="AS198" s="144" t="s">
        <v>846</v>
      </c>
    </row>
    <row r="199" spans="1:45">
      <c r="A199" s="165" t="str">
        <f t="shared" si="3"/>
        <v>1/18/2013 - 12/17/2013Refugio</v>
      </c>
      <c r="B199" s="144" t="s">
        <v>849</v>
      </c>
      <c r="C199" s="143" t="s">
        <v>242</v>
      </c>
      <c r="D199" s="149">
        <v>55800</v>
      </c>
      <c r="E199" s="149">
        <v>18100</v>
      </c>
      <c r="F199" s="149">
        <v>20700</v>
      </c>
      <c r="G199" s="149">
        <v>23300</v>
      </c>
      <c r="H199" s="149">
        <v>25850</v>
      </c>
      <c r="I199" s="149">
        <v>27950</v>
      </c>
      <c r="J199" s="149">
        <v>30000</v>
      </c>
      <c r="K199" s="149">
        <v>32100</v>
      </c>
      <c r="L199" s="149">
        <v>34150</v>
      </c>
      <c r="M199" s="149">
        <v>21720</v>
      </c>
      <c r="N199" s="149">
        <v>24840</v>
      </c>
      <c r="O199" s="149">
        <v>27960</v>
      </c>
      <c r="P199" s="149">
        <v>31020</v>
      </c>
      <c r="Q199" s="149">
        <v>33540</v>
      </c>
      <c r="R199" s="149">
        <v>36000</v>
      </c>
      <c r="S199" s="149">
        <v>38520</v>
      </c>
      <c r="T199" s="149">
        <v>40980</v>
      </c>
      <c r="U199" s="149" t="s">
        <v>286</v>
      </c>
      <c r="V199" s="149">
        <v>19700</v>
      </c>
      <c r="W199" s="149">
        <v>22500</v>
      </c>
      <c r="X199" s="149">
        <v>25300</v>
      </c>
      <c r="Y199" s="149">
        <v>28100</v>
      </c>
      <c r="Z199" s="149">
        <v>30350</v>
      </c>
      <c r="AA199" s="149">
        <v>32600</v>
      </c>
      <c r="AB199" s="149">
        <v>34850</v>
      </c>
      <c r="AC199" s="149">
        <v>37100</v>
      </c>
      <c r="AD199" s="149">
        <v>23640</v>
      </c>
      <c r="AE199" s="149">
        <v>27000</v>
      </c>
      <c r="AF199" s="149">
        <v>30360</v>
      </c>
      <c r="AG199" s="149">
        <v>33720</v>
      </c>
      <c r="AH199" s="149">
        <v>36420</v>
      </c>
      <c r="AI199" s="149">
        <v>39120</v>
      </c>
      <c r="AJ199" s="149">
        <v>41820</v>
      </c>
      <c r="AK199" s="149">
        <v>44520</v>
      </c>
      <c r="AL199" s="144" t="s">
        <v>848</v>
      </c>
      <c r="AM199" s="144" t="s">
        <v>848</v>
      </c>
      <c r="AN199" s="144" t="s">
        <v>288</v>
      </c>
      <c r="AO199" s="144">
        <v>0</v>
      </c>
      <c r="AP199" s="144" t="s">
        <v>849</v>
      </c>
      <c r="AQ199" s="144" t="s">
        <v>290</v>
      </c>
      <c r="AR199" s="144">
        <v>391</v>
      </c>
      <c r="AS199" s="144" t="s">
        <v>849</v>
      </c>
    </row>
    <row r="200" spans="1:45">
      <c r="A200" s="165" t="str">
        <f t="shared" si="3"/>
        <v>1/18/2013 - 12/17/2013Roberts</v>
      </c>
      <c r="B200" s="144" t="s">
        <v>852</v>
      </c>
      <c r="C200" s="143" t="s">
        <v>243</v>
      </c>
      <c r="D200" s="149">
        <v>65200</v>
      </c>
      <c r="E200" s="149">
        <v>23600</v>
      </c>
      <c r="F200" s="149">
        <v>27000</v>
      </c>
      <c r="G200" s="149">
        <v>30350</v>
      </c>
      <c r="H200" s="149">
        <v>33700</v>
      </c>
      <c r="I200" s="149">
        <v>36400</v>
      </c>
      <c r="J200" s="149">
        <v>39100</v>
      </c>
      <c r="K200" s="149">
        <v>41800</v>
      </c>
      <c r="L200" s="149">
        <v>44500</v>
      </c>
      <c r="M200" s="149">
        <v>28320</v>
      </c>
      <c r="N200" s="149">
        <v>32400</v>
      </c>
      <c r="O200" s="149">
        <v>36420</v>
      </c>
      <c r="P200" s="149">
        <v>40440</v>
      </c>
      <c r="Q200" s="149">
        <v>43680</v>
      </c>
      <c r="R200" s="149">
        <v>46920</v>
      </c>
      <c r="S200" s="149">
        <v>50160</v>
      </c>
      <c r="T200" s="149">
        <v>53400</v>
      </c>
      <c r="U200" s="149" t="s">
        <v>286</v>
      </c>
      <c r="V200" s="149">
        <v>25600</v>
      </c>
      <c r="W200" s="149">
        <v>29250</v>
      </c>
      <c r="X200" s="149">
        <v>32900</v>
      </c>
      <c r="Y200" s="149">
        <v>36550</v>
      </c>
      <c r="Z200" s="149">
        <v>39500</v>
      </c>
      <c r="AA200" s="149">
        <v>42400</v>
      </c>
      <c r="AB200" s="149">
        <v>45350</v>
      </c>
      <c r="AC200" s="149">
        <v>48250</v>
      </c>
      <c r="AD200" s="149">
        <v>30720</v>
      </c>
      <c r="AE200" s="149">
        <v>35100</v>
      </c>
      <c r="AF200" s="149">
        <v>39480</v>
      </c>
      <c r="AG200" s="149">
        <v>43860</v>
      </c>
      <c r="AH200" s="149">
        <v>47400</v>
      </c>
      <c r="AI200" s="149">
        <v>50880</v>
      </c>
      <c r="AJ200" s="149">
        <v>54420</v>
      </c>
      <c r="AK200" s="149">
        <v>57900</v>
      </c>
      <c r="AL200" s="144" t="s">
        <v>851</v>
      </c>
      <c r="AM200" s="144" t="s">
        <v>851</v>
      </c>
      <c r="AN200" s="144" t="s">
        <v>288</v>
      </c>
      <c r="AO200" s="144">
        <v>0</v>
      </c>
      <c r="AP200" s="144" t="s">
        <v>852</v>
      </c>
      <c r="AQ200" s="144" t="s">
        <v>290</v>
      </c>
      <c r="AR200" s="144">
        <v>393</v>
      </c>
      <c r="AS200" s="144" t="s">
        <v>852</v>
      </c>
    </row>
    <row r="201" spans="1:45">
      <c r="A201" s="165" t="str">
        <f t="shared" si="3"/>
        <v>1/18/2013 - 12/17/2013Robertson</v>
      </c>
      <c r="B201" s="144" t="s">
        <v>854</v>
      </c>
      <c r="C201" s="143" t="s">
        <v>36</v>
      </c>
      <c r="D201" s="149">
        <v>54900</v>
      </c>
      <c r="E201" s="149">
        <v>19400</v>
      </c>
      <c r="F201" s="149">
        <v>22150</v>
      </c>
      <c r="G201" s="149">
        <v>24900</v>
      </c>
      <c r="H201" s="149">
        <v>27650</v>
      </c>
      <c r="I201" s="149">
        <v>29900</v>
      </c>
      <c r="J201" s="149">
        <v>32100</v>
      </c>
      <c r="K201" s="149">
        <v>34300</v>
      </c>
      <c r="L201" s="149">
        <v>36500</v>
      </c>
      <c r="M201" s="149">
        <v>23280</v>
      </c>
      <c r="N201" s="149">
        <v>26580</v>
      </c>
      <c r="O201" s="149">
        <v>29880</v>
      </c>
      <c r="P201" s="149">
        <v>33180</v>
      </c>
      <c r="Q201" s="149">
        <v>35880</v>
      </c>
      <c r="R201" s="149">
        <v>38520</v>
      </c>
      <c r="S201" s="149">
        <v>41160</v>
      </c>
      <c r="T201" s="149">
        <v>43800</v>
      </c>
      <c r="U201" s="149" t="s">
        <v>286</v>
      </c>
      <c r="V201" s="149">
        <v>20400</v>
      </c>
      <c r="W201" s="149">
        <v>23300</v>
      </c>
      <c r="X201" s="149">
        <v>26200</v>
      </c>
      <c r="Y201" s="149">
        <v>29100</v>
      </c>
      <c r="Z201" s="149">
        <v>31450</v>
      </c>
      <c r="AA201" s="149">
        <v>33800</v>
      </c>
      <c r="AB201" s="149">
        <v>36100</v>
      </c>
      <c r="AC201" s="149">
        <v>38450</v>
      </c>
      <c r="AD201" s="149">
        <v>24480</v>
      </c>
      <c r="AE201" s="149">
        <v>27960</v>
      </c>
      <c r="AF201" s="149">
        <v>31440</v>
      </c>
      <c r="AG201" s="149">
        <v>34920</v>
      </c>
      <c r="AH201" s="149">
        <v>37740</v>
      </c>
      <c r="AI201" s="149">
        <v>40560</v>
      </c>
      <c r="AJ201" s="149">
        <v>43320</v>
      </c>
      <c r="AK201" s="149">
        <v>46140</v>
      </c>
      <c r="AL201" s="144" t="s">
        <v>853</v>
      </c>
      <c r="AM201" s="144" t="s">
        <v>853</v>
      </c>
      <c r="AN201" s="144" t="s">
        <v>288</v>
      </c>
      <c r="AO201" s="144">
        <v>1</v>
      </c>
      <c r="AP201" s="144" t="s">
        <v>854</v>
      </c>
      <c r="AQ201" s="144" t="s">
        <v>290</v>
      </c>
      <c r="AR201" s="144">
        <v>395</v>
      </c>
      <c r="AS201" s="144" t="s">
        <v>854</v>
      </c>
    </row>
    <row r="202" spans="1:45">
      <c r="A202" s="165" t="str">
        <f t="shared" si="3"/>
        <v>1/18/2013 - 12/17/2013Rockwall</v>
      </c>
      <c r="B202" s="144" t="s">
        <v>856</v>
      </c>
      <c r="C202" s="143" t="s">
        <v>49</v>
      </c>
      <c r="D202" s="149">
        <v>67500</v>
      </c>
      <c r="E202" s="149">
        <v>23650</v>
      </c>
      <c r="F202" s="149">
        <v>27000</v>
      </c>
      <c r="G202" s="149">
        <v>30400</v>
      </c>
      <c r="H202" s="149">
        <v>33750</v>
      </c>
      <c r="I202" s="149">
        <v>36450</v>
      </c>
      <c r="J202" s="149">
        <v>39150</v>
      </c>
      <c r="K202" s="149">
        <v>41850</v>
      </c>
      <c r="L202" s="149">
        <v>44550</v>
      </c>
      <c r="M202" s="149">
        <v>28380</v>
      </c>
      <c r="N202" s="149">
        <v>32400</v>
      </c>
      <c r="O202" s="149">
        <v>36480</v>
      </c>
      <c r="P202" s="149">
        <v>40500</v>
      </c>
      <c r="Q202" s="149">
        <v>43740</v>
      </c>
      <c r="R202" s="149">
        <v>46980</v>
      </c>
      <c r="S202" s="149">
        <v>50220</v>
      </c>
      <c r="T202" s="149">
        <v>53460</v>
      </c>
      <c r="U202" s="149" t="s">
        <v>286</v>
      </c>
      <c r="V202" s="149">
        <v>25200</v>
      </c>
      <c r="W202" s="149">
        <v>28800</v>
      </c>
      <c r="X202" s="149">
        <v>32400</v>
      </c>
      <c r="Y202" s="149">
        <v>35950</v>
      </c>
      <c r="Z202" s="149">
        <v>38850</v>
      </c>
      <c r="AA202" s="149">
        <v>41750</v>
      </c>
      <c r="AB202" s="149">
        <v>44600</v>
      </c>
      <c r="AC202" s="149">
        <v>47500</v>
      </c>
      <c r="AD202" s="149">
        <v>30240</v>
      </c>
      <c r="AE202" s="149">
        <v>34560</v>
      </c>
      <c r="AF202" s="149">
        <v>38880</v>
      </c>
      <c r="AG202" s="149">
        <v>43140</v>
      </c>
      <c r="AH202" s="149">
        <v>46620</v>
      </c>
      <c r="AI202" s="149">
        <v>50100</v>
      </c>
      <c r="AJ202" s="149">
        <v>53520</v>
      </c>
      <c r="AK202" s="149">
        <v>57000</v>
      </c>
      <c r="AL202" s="144" t="s">
        <v>855</v>
      </c>
      <c r="AM202" s="144" t="s">
        <v>855</v>
      </c>
      <c r="AN202" s="144" t="s">
        <v>288</v>
      </c>
      <c r="AO202" s="144">
        <v>1</v>
      </c>
      <c r="AP202" s="144" t="s">
        <v>856</v>
      </c>
      <c r="AQ202" s="144" t="s">
        <v>290</v>
      </c>
      <c r="AR202" s="144">
        <v>397</v>
      </c>
      <c r="AS202" s="144" t="s">
        <v>856</v>
      </c>
    </row>
    <row r="203" spans="1:45">
      <c r="A203" s="165" t="str">
        <f t="shared" si="3"/>
        <v>1/18/2013 - 12/17/2013Runnels</v>
      </c>
      <c r="B203" s="144" t="s">
        <v>859</v>
      </c>
      <c r="C203" s="143" t="s">
        <v>244</v>
      </c>
      <c r="D203" s="149">
        <v>45000</v>
      </c>
      <c r="E203" s="149">
        <v>17700</v>
      </c>
      <c r="F203" s="149">
        <v>20200</v>
      </c>
      <c r="G203" s="149">
        <v>22750</v>
      </c>
      <c r="H203" s="149">
        <v>25250</v>
      </c>
      <c r="I203" s="149">
        <v>27300</v>
      </c>
      <c r="J203" s="149">
        <v>29300</v>
      </c>
      <c r="K203" s="149">
        <v>31350</v>
      </c>
      <c r="L203" s="149">
        <v>33350</v>
      </c>
      <c r="M203" s="149">
        <v>21240</v>
      </c>
      <c r="N203" s="149">
        <v>24240</v>
      </c>
      <c r="O203" s="149">
        <v>27300</v>
      </c>
      <c r="P203" s="149">
        <v>30300</v>
      </c>
      <c r="Q203" s="149">
        <v>32760</v>
      </c>
      <c r="R203" s="149">
        <v>35160</v>
      </c>
      <c r="S203" s="149">
        <v>37620</v>
      </c>
      <c r="T203" s="149">
        <v>40020</v>
      </c>
      <c r="U203" s="149" t="s">
        <v>286</v>
      </c>
      <c r="V203" s="149">
        <v>18700</v>
      </c>
      <c r="W203" s="149">
        <v>21400</v>
      </c>
      <c r="X203" s="149">
        <v>24050</v>
      </c>
      <c r="Y203" s="149">
        <v>26700</v>
      </c>
      <c r="Z203" s="149">
        <v>28850</v>
      </c>
      <c r="AA203" s="149">
        <v>31000</v>
      </c>
      <c r="AB203" s="149">
        <v>33150</v>
      </c>
      <c r="AC203" s="149">
        <v>35250</v>
      </c>
      <c r="AD203" s="149">
        <v>22440</v>
      </c>
      <c r="AE203" s="149">
        <v>25680</v>
      </c>
      <c r="AF203" s="149">
        <v>28860</v>
      </c>
      <c r="AG203" s="149">
        <v>32040</v>
      </c>
      <c r="AH203" s="149">
        <v>34620</v>
      </c>
      <c r="AI203" s="149">
        <v>37200</v>
      </c>
      <c r="AJ203" s="149">
        <v>39780</v>
      </c>
      <c r="AK203" s="149">
        <v>42300</v>
      </c>
      <c r="AL203" s="144" t="s">
        <v>858</v>
      </c>
      <c r="AM203" s="144" t="s">
        <v>858</v>
      </c>
      <c r="AN203" s="144" t="s">
        <v>288</v>
      </c>
      <c r="AO203" s="144">
        <v>0</v>
      </c>
      <c r="AP203" s="144" t="s">
        <v>859</v>
      </c>
      <c r="AQ203" s="144" t="s">
        <v>290</v>
      </c>
      <c r="AR203" s="144">
        <v>399</v>
      </c>
      <c r="AS203" s="144" t="s">
        <v>859</v>
      </c>
    </row>
    <row r="204" spans="1:45">
      <c r="A204" s="165" t="str">
        <f t="shared" si="3"/>
        <v>1/18/2013 - 12/17/2013Rusk</v>
      </c>
      <c r="B204" s="144" t="s">
        <v>862</v>
      </c>
      <c r="C204" s="143" t="s">
        <v>245</v>
      </c>
      <c r="D204" s="149">
        <v>58300</v>
      </c>
      <c r="E204" s="149">
        <v>20400</v>
      </c>
      <c r="F204" s="149">
        <v>23300</v>
      </c>
      <c r="G204" s="149">
        <v>26200</v>
      </c>
      <c r="H204" s="149">
        <v>29100</v>
      </c>
      <c r="I204" s="149">
        <v>31450</v>
      </c>
      <c r="J204" s="149">
        <v>33800</v>
      </c>
      <c r="K204" s="149">
        <v>36100</v>
      </c>
      <c r="L204" s="149">
        <v>38450</v>
      </c>
      <c r="M204" s="149">
        <v>24480</v>
      </c>
      <c r="N204" s="149">
        <v>27960</v>
      </c>
      <c r="O204" s="149">
        <v>31440</v>
      </c>
      <c r="P204" s="149">
        <v>34920</v>
      </c>
      <c r="Q204" s="149">
        <v>37740</v>
      </c>
      <c r="R204" s="149">
        <v>40560</v>
      </c>
      <c r="S204" s="149">
        <v>43320</v>
      </c>
      <c r="T204" s="149">
        <v>46140</v>
      </c>
      <c r="U204" s="149" t="s">
        <v>286</v>
      </c>
      <c r="V204" s="149">
        <v>20450</v>
      </c>
      <c r="W204" s="149">
        <v>23350</v>
      </c>
      <c r="X204" s="149">
        <v>26250</v>
      </c>
      <c r="Y204" s="149">
        <v>29150</v>
      </c>
      <c r="Z204" s="149">
        <v>31500</v>
      </c>
      <c r="AA204" s="149">
        <v>33850</v>
      </c>
      <c r="AB204" s="149">
        <v>36150</v>
      </c>
      <c r="AC204" s="149">
        <v>38500</v>
      </c>
      <c r="AD204" s="149">
        <v>24540</v>
      </c>
      <c r="AE204" s="149">
        <v>28020</v>
      </c>
      <c r="AF204" s="149">
        <v>31500</v>
      </c>
      <c r="AG204" s="149">
        <v>34980</v>
      </c>
      <c r="AH204" s="149">
        <v>37800</v>
      </c>
      <c r="AI204" s="149">
        <v>40620</v>
      </c>
      <c r="AJ204" s="149">
        <v>43380</v>
      </c>
      <c r="AK204" s="149">
        <v>46200</v>
      </c>
      <c r="AL204" s="144" t="s">
        <v>861</v>
      </c>
      <c r="AM204" s="144" t="s">
        <v>861</v>
      </c>
      <c r="AN204" s="144" t="s">
        <v>288</v>
      </c>
      <c r="AO204" s="144">
        <v>1</v>
      </c>
      <c r="AP204" s="144" t="s">
        <v>862</v>
      </c>
      <c r="AQ204" s="144" t="s">
        <v>290</v>
      </c>
      <c r="AR204" s="144">
        <v>401</v>
      </c>
      <c r="AS204" s="144" t="s">
        <v>862</v>
      </c>
    </row>
    <row r="205" spans="1:45">
      <c r="A205" s="165" t="str">
        <f t="shared" si="3"/>
        <v>1/18/2013 - 12/17/2013Sabine</v>
      </c>
      <c r="B205" s="144" t="s">
        <v>865</v>
      </c>
      <c r="C205" s="143" t="s">
        <v>246</v>
      </c>
      <c r="D205" s="149">
        <v>41100</v>
      </c>
      <c r="E205" s="149">
        <v>17700</v>
      </c>
      <c r="F205" s="149">
        <v>20200</v>
      </c>
      <c r="G205" s="149">
        <v>22750</v>
      </c>
      <c r="H205" s="149">
        <v>25250</v>
      </c>
      <c r="I205" s="149">
        <v>27300</v>
      </c>
      <c r="J205" s="149">
        <v>29300</v>
      </c>
      <c r="K205" s="149">
        <v>31350</v>
      </c>
      <c r="L205" s="149">
        <v>33350</v>
      </c>
      <c r="M205" s="149">
        <v>21240</v>
      </c>
      <c r="N205" s="149">
        <v>24240</v>
      </c>
      <c r="O205" s="149">
        <v>27300</v>
      </c>
      <c r="P205" s="149">
        <v>30300</v>
      </c>
      <c r="Q205" s="149">
        <v>32760</v>
      </c>
      <c r="R205" s="149">
        <v>35160</v>
      </c>
      <c r="S205" s="149">
        <v>37620</v>
      </c>
      <c r="T205" s="149">
        <v>40020</v>
      </c>
      <c r="U205" s="149" t="s">
        <v>301</v>
      </c>
      <c r="V205" s="52"/>
      <c r="W205" s="52"/>
      <c r="X205" s="52"/>
      <c r="Y205" s="52"/>
      <c r="Z205" s="52"/>
      <c r="AA205" s="52"/>
      <c r="AB205" s="52"/>
      <c r="AC205" s="52"/>
      <c r="AD205" s="52"/>
      <c r="AE205" s="52"/>
      <c r="AF205" s="52"/>
      <c r="AG205" s="52"/>
      <c r="AH205" s="52"/>
      <c r="AI205" s="52"/>
      <c r="AJ205" s="52"/>
      <c r="AK205" s="52"/>
      <c r="AL205" s="144" t="s">
        <v>864</v>
      </c>
      <c r="AM205" s="144" t="s">
        <v>864</v>
      </c>
      <c r="AN205" s="144" t="s">
        <v>288</v>
      </c>
      <c r="AO205" s="144">
        <v>0</v>
      </c>
      <c r="AP205" s="144" t="s">
        <v>865</v>
      </c>
      <c r="AQ205" s="144" t="s">
        <v>290</v>
      </c>
      <c r="AR205" s="144">
        <v>403</v>
      </c>
      <c r="AS205" s="144" t="s">
        <v>865</v>
      </c>
    </row>
    <row r="206" spans="1:45">
      <c r="A206" s="165" t="str">
        <f t="shared" si="3"/>
        <v>1/18/2013 - 12/17/2013San Augustine</v>
      </c>
      <c r="B206" s="144" t="s">
        <v>868</v>
      </c>
      <c r="C206" s="143" t="s">
        <v>247</v>
      </c>
      <c r="D206" s="149">
        <v>40900</v>
      </c>
      <c r="E206" s="149">
        <v>17700</v>
      </c>
      <c r="F206" s="149">
        <v>20200</v>
      </c>
      <c r="G206" s="149">
        <v>22750</v>
      </c>
      <c r="H206" s="149">
        <v>25250</v>
      </c>
      <c r="I206" s="149">
        <v>27300</v>
      </c>
      <c r="J206" s="149">
        <v>29300</v>
      </c>
      <c r="K206" s="149">
        <v>31350</v>
      </c>
      <c r="L206" s="149">
        <v>33350</v>
      </c>
      <c r="M206" s="149">
        <v>21240</v>
      </c>
      <c r="N206" s="149">
        <v>24240</v>
      </c>
      <c r="O206" s="149">
        <v>27300</v>
      </c>
      <c r="P206" s="149">
        <v>30300</v>
      </c>
      <c r="Q206" s="149">
        <v>32760</v>
      </c>
      <c r="R206" s="149">
        <v>35160</v>
      </c>
      <c r="S206" s="149">
        <v>37620</v>
      </c>
      <c r="T206" s="149">
        <v>40020</v>
      </c>
      <c r="U206" s="149" t="s">
        <v>301</v>
      </c>
      <c r="V206" s="52"/>
      <c r="W206" s="52"/>
      <c r="X206" s="52"/>
      <c r="Y206" s="52"/>
      <c r="Z206" s="52"/>
      <c r="AA206" s="52"/>
      <c r="AB206" s="52"/>
      <c r="AC206" s="52"/>
      <c r="AD206" s="52"/>
      <c r="AE206" s="52"/>
      <c r="AF206" s="52"/>
      <c r="AG206" s="52"/>
      <c r="AH206" s="52"/>
      <c r="AI206" s="52"/>
      <c r="AJ206" s="52"/>
      <c r="AK206" s="52"/>
      <c r="AL206" s="144" t="s">
        <v>867</v>
      </c>
      <c r="AM206" s="144" t="s">
        <v>867</v>
      </c>
      <c r="AN206" s="144" t="s">
        <v>288</v>
      </c>
      <c r="AO206" s="144">
        <v>0</v>
      </c>
      <c r="AP206" s="144" t="s">
        <v>868</v>
      </c>
      <c r="AQ206" s="144" t="s">
        <v>290</v>
      </c>
      <c r="AR206" s="144">
        <v>405</v>
      </c>
      <c r="AS206" s="144" t="s">
        <v>868</v>
      </c>
    </row>
    <row r="207" spans="1:45">
      <c r="A207" s="165" t="str">
        <f t="shared" si="3"/>
        <v>1/18/2013 - 12/17/2013San Jacinto</v>
      </c>
      <c r="B207" s="144" t="s">
        <v>870</v>
      </c>
      <c r="C207" s="143" t="s">
        <v>58</v>
      </c>
      <c r="D207" s="149">
        <v>66200</v>
      </c>
      <c r="E207" s="149">
        <v>23200</v>
      </c>
      <c r="F207" s="149">
        <v>26500</v>
      </c>
      <c r="G207" s="149">
        <v>29800</v>
      </c>
      <c r="H207" s="149">
        <v>33100</v>
      </c>
      <c r="I207" s="149">
        <v>35750</v>
      </c>
      <c r="J207" s="149">
        <v>38400</v>
      </c>
      <c r="K207" s="149">
        <v>41050</v>
      </c>
      <c r="L207" s="149">
        <v>43700</v>
      </c>
      <c r="M207" s="149">
        <v>27840</v>
      </c>
      <c r="N207" s="149">
        <v>31800</v>
      </c>
      <c r="O207" s="149">
        <v>35760</v>
      </c>
      <c r="P207" s="149">
        <v>39720</v>
      </c>
      <c r="Q207" s="149">
        <v>42900</v>
      </c>
      <c r="R207" s="149">
        <v>46080</v>
      </c>
      <c r="S207" s="149">
        <v>49260</v>
      </c>
      <c r="T207" s="149">
        <v>52440</v>
      </c>
      <c r="U207" s="149" t="s">
        <v>286</v>
      </c>
      <c r="V207" s="149">
        <v>23450</v>
      </c>
      <c r="W207" s="149">
        <v>26800</v>
      </c>
      <c r="X207" s="149">
        <v>30150</v>
      </c>
      <c r="Y207" s="149">
        <v>33450</v>
      </c>
      <c r="Z207" s="149">
        <v>36150</v>
      </c>
      <c r="AA207" s="149">
        <v>38850</v>
      </c>
      <c r="AB207" s="149">
        <v>41500</v>
      </c>
      <c r="AC207" s="149">
        <v>44200</v>
      </c>
      <c r="AD207" s="149">
        <v>28140</v>
      </c>
      <c r="AE207" s="149">
        <v>32160</v>
      </c>
      <c r="AF207" s="149">
        <v>36180</v>
      </c>
      <c r="AG207" s="149">
        <v>40140</v>
      </c>
      <c r="AH207" s="149">
        <v>43380</v>
      </c>
      <c r="AI207" s="149">
        <v>46620</v>
      </c>
      <c r="AJ207" s="149">
        <v>49800</v>
      </c>
      <c r="AK207" s="149">
        <v>53040</v>
      </c>
      <c r="AL207" s="144" t="s">
        <v>869</v>
      </c>
      <c r="AM207" s="144" t="s">
        <v>869</v>
      </c>
      <c r="AN207" s="144" t="s">
        <v>288</v>
      </c>
      <c r="AO207" s="144">
        <v>1</v>
      </c>
      <c r="AP207" s="144" t="s">
        <v>870</v>
      </c>
      <c r="AQ207" s="144" t="s">
        <v>290</v>
      </c>
      <c r="AR207" s="144">
        <v>407</v>
      </c>
      <c r="AS207" s="144" t="s">
        <v>870</v>
      </c>
    </row>
    <row r="208" spans="1:45">
      <c r="A208" s="165" t="str">
        <f t="shared" si="3"/>
        <v>1/18/2013 - 12/17/2013San Patricio</v>
      </c>
      <c r="B208" s="144" t="s">
        <v>872</v>
      </c>
      <c r="C208" s="143" t="s">
        <v>39</v>
      </c>
      <c r="D208" s="149">
        <v>52700</v>
      </c>
      <c r="E208" s="149">
        <v>18450</v>
      </c>
      <c r="F208" s="149">
        <v>21100</v>
      </c>
      <c r="G208" s="149">
        <v>23750</v>
      </c>
      <c r="H208" s="149">
        <v>26350</v>
      </c>
      <c r="I208" s="149">
        <v>28500</v>
      </c>
      <c r="J208" s="149">
        <v>30600</v>
      </c>
      <c r="K208" s="149">
        <v>32700</v>
      </c>
      <c r="L208" s="149">
        <v>34800</v>
      </c>
      <c r="M208" s="149">
        <v>22140</v>
      </c>
      <c r="N208" s="149">
        <v>25320</v>
      </c>
      <c r="O208" s="149">
        <v>28500</v>
      </c>
      <c r="P208" s="149">
        <v>31620</v>
      </c>
      <c r="Q208" s="149">
        <v>34200</v>
      </c>
      <c r="R208" s="149">
        <v>36720</v>
      </c>
      <c r="S208" s="149">
        <v>39240</v>
      </c>
      <c r="T208" s="149">
        <v>41760</v>
      </c>
      <c r="U208" s="149" t="s">
        <v>286</v>
      </c>
      <c r="V208" s="149">
        <v>19150</v>
      </c>
      <c r="W208" s="149">
        <v>21900</v>
      </c>
      <c r="X208" s="149">
        <v>24650</v>
      </c>
      <c r="Y208" s="149">
        <v>27350</v>
      </c>
      <c r="Z208" s="149">
        <v>29550</v>
      </c>
      <c r="AA208" s="149">
        <v>31750</v>
      </c>
      <c r="AB208" s="149">
        <v>33950</v>
      </c>
      <c r="AC208" s="149">
        <v>36150</v>
      </c>
      <c r="AD208" s="149">
        <v>22980</v>
      </c>
      <c r="AE208" s="149">
        <v>26280</v>
      </c>
      <c r="AF208" s="149">
        <v>29580</v>
      </c>
      <c r="AG208" s="149">
        <v>32820</v>
      </c>
      <c r="AH208" s="149">
        <v>35460</v>
      </c>
      <c r="AI208" s="149">
        <v>38100</v>
      </c>
      <c r="AJ208" s="149">
        <v>40740</v>
      </c>
      <c r="AK208" s="149">
        <v>43380</v>
      </c>
      <c r="AL208" s="144" t="s">
        <v>871</v>
      </c>
      <c r="AM208" s="144" t="s">
        <v>871</v>
      </c>
      <c r="AN208" s="144" t="s">
        <v>288</v>
      </c>
      <c r="AO208" s="144">
        <v>1</v>
      </c>
      <c r="AP208" s="144" t="s">
        <v>872</v>
      </c>
      <c r="AQ208" s="144" t="s">
        <v>290</v>
      </c>
      <c r="AR208" s="144">
        <v>409</v>
      </c>
      <c r="AS208" s="144" t="s">
        <v>872</v>
      </c>
    </row>
    <row r="209" spans="1:45">
      <c r="A209" s="165" t="str">
        <f t="shared" si="3"/>
        <v>1/18/2013 - 12/17/2013San Saba</v>
      </c>
      <c r="B209" s="144" t="s">
        <v>875</v>
      </c>
      <c r="C209" s="143" t="s">
        <v>248</v>
      </c>
      <c r="D209" s="149">
        <v>44000</v>
      </c>
      <c r="E209" s="149">
        <v>17700</v>
      </c>
      <c r="F209" s="149">
        <v>20200</v>
      </c>
      <c r="G209" s="149">
        <v>22750</v>
      </c>
      <c r="H209" s="149">
        <v>25250</v>
      </c>
      <c r="I209" s="149">
        <v>27300</v>
      </c>
      <c r="J209" s="149">
        <v>29300</v>
      </c>
      <c r="K209" s="149">
        <v>31350</v>
      </c>
      <c r="L209" s="149">
        <v>33350</v>
      </c>
      <c r="M209" s="149">
        <v>21240</v>
      </c>
      <c r="N209" s="149">
        <v>24240</v>
      </c>
      <c r="O209" s="149">
        <v>27300</v>
      </c>
      <c r="P209" s="149">
        <v>30300</v>
      </c>
      <c r="Q209" s="149">
        <v>32760</v>
      </c>
      <c r="R209" s="149">
        <v>35160</v>
      </c>
      <c r="S209" s="149">
        <v>37620</v>
      </c>
      <c r="T209" s="149">
        <v>40020</v>
      </c>
      <c r="U209" s="149" t="s">
        <v>301</v>
      </c>
      <c r="V209" s="52"/>
      <c r="W209" s="52"/>
      <c r="X209" s="52"/>
      <c r="Y209" s="52"/>
      <c r="Z209" s="52"/>
      <c r="AA209" s="52"/>
      <c r="AB209" s="52"/>
      <c r="AC209" s="52"/>
      <c r="AD209" s="52"/>
      <c r="AE209" s="52"/>
      <c r="AF209" s="52"/>
      <c r="AG209" s="52"/>
      <c r="AH209" s="52"/>
      <c r="AI209" s="52"/>
      <c r="AJ209" s="52"/>
      <c r="AK209" s="52"/>
      <c r="AL209" s="144" t="s">
        <v>874</v>
      </c>
      <c r="AM209" s="144" t="s">
        <v>874</v>
      </c>
      <c r="AN209" s="144" t="s">
        <v>288</v>
      </c>
      <c r="AO209" s="144">
        <v>0</v>
      </c>
      <c r="AP209" s="144" t="s">
        <v>875</v>
      </c>
      <c r="AQ209" s="144" t="s">
        <v>290</v>
      </c>
      <c r="AR209" s="144">
        <v>411</v>
      </c>
      <c r="AS209" s="144" t="s">
        <v>875</v>
      </c>
    </row>
    <row r="210" spans="1:45">
      <c r="A210" s="165" t="str">
        <f t="shared" si="3"/>
        <v>1/18/2013 - 12/17/2013Schleicher</v>
      </c>
      <c r="B210" s="144" t="s">
        <v>878</v>
      </c>
      <c r="C210" s="143" t="s">
        <v>249</v>
      </c>
      <c r="D210" s="149">
        <v>62900</v>
      </c>
      <c r="E210" s="149">
        <v>19350</v>
      </c>
      <c r="F210" s="149">
        <v>22100</v>
      </c>
      <c r="G210" s="149">
        <v>24850</v>
      </c>
      <c r="H210" s="149">
        <v>27600</v>
      </c>
      <c r="I210" s="149">
        <v>29850</v>
      </c>
      <c r="J210" s="149">
        <v>32050</v>
      </c>
      <c r="K210" s="149">
        <v>34250</v>
      </c>
      <c r="L210" s="149">
        <v>36450</v>
      </c>
      <c r="M210" s="149">
        <v>23220</v>
      </c>
      <c r="N210" s="149">
        <v>26520</v>
      </c>
      <c r="O210" s="149">
        <v>29820</v>
      </c>
      <c r="P210" s="149">
        <v>33120</v>
      </c>
      <c r="Q210" s="149">
        <v>35820</v>
      </c>
      <c r="R210" s="149">
        <v>38460</v>
      </c>
      <c r="S210" s="149">
        <v>41100</v>
      </c>
      <c r="T210" s="149">
        <v>43740</v>
      </c>
      <c r="U210" s="149" t="s">
        <v>286</v>
      </c>
      <c r="V210" s="149">
        <v>22050</v>
      </c>
      <c r="W210" s="149">
        <v>25200</v>
      </c>
      <c r="X210" s="149">
        <v>28350</v>
      </c>
      <c r="Y210" s="149">
        <v>31450</v>
      </c>
      <c r="Z210" s="149">
        <v>34000</v>
      </c>
      <c r="AA210" s="149">
        <v>36500</v>
      </c>
      <c r="AB210" s="149">
        <v>39000</v>
      </c>
      <c r="AC210" s="149">
        <v>41550</v>
      </c>
      <c r="AD210" s="149">
        <v>26460</v>
      </c>
      <c r="AE210" s="149">
        <v>30240</v>
      </c>
      <c r="AF210" s="149">
        <v>34020</v>
      </c>
      <c r="AG210" s="149">
        <v>37740</v>
      </c>
      <c r="AH210" s="149">
        <v>40800</v>
      </c>
      <c r="AI210" s="149">
        <v>43800</v>
      </c>
      <c r="AJ210" s="149">
        <v>46800</v>
      </c>
      <c r="AK210" s="149">
        <v>49860</v>
      </c>
      <c r="AL210" s="144" t="s">
        <v>877</v>
      </c>
      <c r="AM210" s="144" t="s">
        <v>877</v>
      </c>
      <c r="AN210" s="144" t="s">
        <v>288</v>
      </c>
      <c r="AO210" s="144">
        <v>0</v>
      </c>
      <c r="AP210" s="144" t="s">
        <v>878</v>
      </c>
      <c r="AQ210" s="144" t="s">
        <v>290</v>
      </c>
      <c r="AR210" s="144">
        <v>413</v>
      </c>
      <c r="AS210" s="144" t="s">
        <v>878</v>
      </c>
    </row>
    <row r="211" spans="1:45">
      <c r="A211" s="165" t="str">
        <f t="shared" si="3"/>
        <v>1/18/2013 - 12/17/2013Scurry</v>
      </c>
      <c r="B211" s="144" t="s">
        <v>881</v>
      </c>
      <c r="C211" s="143" t="s">
        <v>250</v>
      </c>
      <c r="D211" s="149">
        <v>55700</v>
      </c>
      <c r="E211" s="149">
        <v>19500</v>
      </c>
      <c r="F211" s="149">
        <v>22300</v>
      </c>
      <c r="G211" s="149">
        <v>25100</v>
      </c>
      <c r="H211" s="149">
        <v>27850</v>
      </c>
      <c r="I211" s="149">
        <v>30100</v>
      </c>
      <c r="J211" s="149">
        <v>32350</v>
      </c>
      <c r="K211" s="149">
        <v>34550</v>
      </c>
      <c r="L211" s="149">
        <v>36800</v>
      </c>
      <c r="M211" s="149">
        <v>23400</v>
      </c>
      <c r="N211" s="149">
        <v>26760</v>
      </c>
      <c r="O211" s="149">
        <v>30120</v>
      </c>
      <c r="P211" s="149">
        <v>33420</v>
      </c>
      <c r="Q211" s="149">
        <v>36120</v>
      </c>
      <c r="R211" s="149">
        <v>38820</v>
      </c>
      <c r="S211" s="149">
        <v>41460</v>
      </c>
      <c r="T211" s="149">
        <v>44160</v>
      </c>
      <c r="U211" s="149" t="s">
        <v>301</v>
      </c>
      <c r="V211" s="52"/>
      <c r="W211" s="52"/>
      <c r="X211" s="52"/>
      <c r="Y211" s="52"/>
      <c r="Z211" s="52"/>
      <c r="AA211" s="52"/>
      <c r="AB211" s="52"/>
      <c r="AC211" s="52"/>
      <c r="AD211" s="52"/>
      <c r="AE211" s="52"/>
      <c r="AF211" s="52"/>
      <c r="AG211" s="52"/>
      <c r="AH211" s="52"/>
      <c r="AI211" s="52"/>
      <c r="AJ211" s="52"/>
      <c r="AK211" s="52"/>
      <c r="AL211" s="144" t="s">
        <v>880</v>
      </c>
      <c r="AM211" s="144" t="s">
        <v>880</v>
      </c>
      <c r="AN211" s="144" t="s">
        <v>288</v>
      </c>
      <c r="AO211" s="144">
        <v>0</v>
      </c>
      <c r="AP211" s="144" t="s">
        <v>881</v>
      </c>
      <c r="AQ211" s="144" t="s">
        <v>290</v>
      </c>
      <c r="AR211" s="144">
        <v>415</v>
      </c>
      <c r="AS211" s="144" t="s">
        <v>881</v>
      </c>
    </row>
    <row r="212" spans="1:45">
      <c r="A212" s="165" t="str">
        <f t="shared" si="3"/>
        <v>1/18/2013 - 12/17/2013Shackelford</v>
      </c>
      <c r="B212" s="144" t="s">
        <v>884</v>
      </c>
      <c r="C212" s="143" t="s">
        <v>251</v>
      </c>
      <c r="D212" s="149">
        <v>59600</v>
      </c>
      <c r="E212" s="149">
        <v>19900</v>
      </c>
      <c r="F212" s="149">
        <v>22750</v>
      </c>
      <c r="G212" s="149">
        <v>25600</v>
      </c>
      <c r="H212" s="149">
        <v>28400</v>
      </c>
      <c r="I212" s="149">
        <v>30700</v>
      </c>
      <c r="J212" s="149">
        <v>32950</v>
      </c>
      <c r="K212" s="149">
        <v>35250</v>
      </c>
      <c r="L212" s="149">
        <v>37500</v>
      </c>
      <c r="M212" s="149">
        <v>23880</v>
      </c>
      <c r="N212" s="149">
        <v>27300</v>
      </c>
      <c r="O212" s="149">
        <v>30720</v>
      </c>
      <c r="P212" s="149">
        <v>34080</v>
      </c>
      <c r="Q212" s="149">
        <v>36840</v>
      </c>
      <c r="R212" s="149">
        <v>39540</v>
      </c>
      <c r="S212" s="149">
        <v>42300</v>
      </c>
      <c r="T212" s="149">
        <v>45000</v>
      </c>
      <c r="U212" s="149" t="s">
        <v>286</v>
      </c>
      <c r="V212" s="149">
        <v>20900</v>
      </c>
      <c r="W212" s="149">
        <v>23850</v>
      </c>
      <c r="X212" s="149">
        <v>26850</v>
      </c>
      <c r="Y212" s="149">
        <v>29800</v>
      </c>
      <c r="Z212" s="149">
        <v>32200</v>
      </c>
      <c r="AA212" s="149">
        <v>34600</v>
      </c>
      <c r="AB212" s="149">
        <v>37000</v>
      </c>
      <c r="AC212" s="149">
        <v>39350</v>
      </c>
      <c r="AD212" s="149">
        <v>25080</v>
      </c>
      <c r="AE212" s="149">
        <v>28620</v>
      </c>
      <c r="AF212" s="149">
        <v>32220</v>
      </c>
      <c r="AG212" s="149">
        <v>35760</v>
      </c>
      <c r="AH212" s="149">
        <v>38640</v>
      </c>
      <c r="AI212" s="149">
        <v>41520</v>
      </c>
      <c r="AJ212" s="149">
        <v>44400</v>
      </c>
      <c r="AK212" s="149">
        <v>47220</v>
      </c>
      <c r="AL212" s="144" t="s">
        <v>883</v>
      </c>
      <c r="AM212" s="144" t="s">
        <v>883</v>
      </c>
      <c r="AN212" s="144" t="s">
        <v>288</v>
      </c>
      <c r="AO212" s="144">
        <v>0</v>
      </c>
      <c r="AP212" s="144" t="s">
        <v>884</v>
      </c>
      <c r="AQ212" s="144" t="s">
        <v>290</v>
      </c>
      <c r="AR212" s="144">
        <v>417</v>
      </c>
      <c r="AS212" s="144" t="s">
        <v>884</v>
      </c>
    </row>
    <row r="213" spans="1:45">
      <c r="A213" s="165" t="str">
        <f t="shared" si="3"/>
        <v>1/18/2013 - 12/17/2013Shelby</v>
      </c>
      <c r="B213" s="144" t="s">
        <v>887</v>
      </c>
      <c r="C213" s="143" t="s">
        <v>252</v>
      </c>
      <c r="D213" s="149">
        <v>42700</v>
      </c>
      <c r="E213" s="149">
        <v>17700</v>
      </c>
      <c r="F213" s="149">
        <v>20200</v>
      </c>
      <c r="G213" s="149">
        <v>22750</v>
      </c>
      <c r="H213" s="149">
        <v>25250</v>
      </c>
      <c r="I213" s="149">
        <v>27300</v>
      </c>
      <c r="J213" s="149">
        <v>29300</v>
      </c>
      <c r="K213" s="149">
        <v>31350</v>
      </c>
      <c r="L213" s="149">
        <v>33350</v>
      </c>
      <c r="M213" s="149">
        <v>21240</v>
      </c>
      <c r="N213" s="149">
        <v>24240</v>
      </c>
      <c r="O213" s="149">
        <v>27300</v>
      </c>
      <c r="P213" s="149">
        <v>30300</v>
      </c>
      <c r="Q213" s="149">
        <v>32760</v>
      </c>
      <c r="R213" s="149">
        <v>35160</v>
      </c>
      <c r="S213" s="149">
        <v>37620</v>
      </c>
      <c r="T213" s="149">
        <v>40020</v>
      </c>
      <c r="U213" s="149" t="s">
        <v>301</v>
      </c>
      <c r="V213" s="52"/>
      <c r="W213" s="52"/>
      <c r="X213" s="52"/>
      <c r="Y213" s="52"/>
      <c r="Z213" s="52"/>
      <c r="AA213" s="52"/>
      <c r="AB213" s="52"/>
      <c r="AC213" s="52"/>
      <c r="AD213" s="52"/>
      <c r="AE213" s="52"/>
      <c r="AF213" s="52"/>
      <c r="AG213" s="52"/>
      <c r="AH213" s="52"/>
      <c r="AI213" s="52"/>
      <c r="AJ213" s="52"/>
      <c r="AK213" s="52"/>
      <c r="AL213" s="144" t="s">
        <v>886</v>
      </c>
      <c r="AM213" s="144" t="s">
        <v>886</v>
      </c>
      <c r="AN213" s="144" t="s">
        <v>288</v>
      </c>
      <c r="AO213" s="144">
        <v>0</v>
      </c>
      <c r="AP213" s="144" t="s">
        <v>887</v>
      </c>
      <c r="AQ213" s="144" t="s">
        <v>290</v>
      </c>
      <c r="AR213" s="144">
        <v>419</v>
      </c>
      <c r="AS213" s="144" t="s">
        <v>887</v>
      </c>
    </row>
    <row r="214" spans="1:45">
      <c r="A214" s="165" t="str">
        <f t="shared" si="3"/>
        <v>1/18/2013 - 12/17/2013Sherman</v>
      </c>
      <c r="B214" s="144" t="s">
        <v>890</v>
      </c>
      <c r="C214" s="143" t="s">
        <v>253</v>
      </c>
      <c r="D214" s="149">
        <v>62900</v>
      </c>
      <c r="E214" s="149">
        <v>20100</v>
      </c>
      <c r="F214" s="149">
        <v>22950</v>
      </c>
      <c r="G214" s="149">
        <v>25800</v>
      </c>
      <c r="H214" s="149">
        <v>28650</v>
      </c>
      <c r="I214" s="149">
        <v>30950</v>
      </c>
      <c r="J214" s="149">
        <v>33250</v>
      </c>
      <c r="K214" s="149">
        <v>35550</v>
      </c>
      <c r="L214" s="149">
        <v>37850</v>
      </c>
      <c r="M214" s="149">
        <v>24120</v>
      </c>
      <c r="N214" s="149">
        <v>27540</v>
      </c>
      <c r="O214" s="149">
        <v>30960</v>
      </c>
      <c r="P214" s="149">
        <v>34380</v>
      </c>
      <c r="Q214" s="149">
        <v>37140</v>
      </c>
      <c r="R214" s="149">
        <v>39900</v>
      </c>
      <c r="S214" s="149">
        <v>42660</v>
      </c>
      <c r="T214" s="149">
        <v>45420</v>
      </c>
      <c r="U214" s="149" t="s">
        <v>286</v>
      </c>
      <c r="V214" s="149">
        <v>22050</v>
      </c>
      <c r="W214" s="149">
        <v>25200</v>
      </c>
      <c r="X214" s="149">
        <v>28350</v>
      </c>
      <c r="Y214" s="149">
        <v>31450</v>
      </c>
      <c r="Z214" s="149">
        <v>34000</v>
      </c>
      <c r="AA214" s="149">
        <v>36500</v>
      </c>
      <c r="AB214" s="149">
        <v>39000</v>
      </c>
      <c r="AC214" s="149">
        <v>41550</v>
      </c>
      <c r="AD214" s="149">
        <v>26460</v>
      </c>
      <c r="AE214" s="149">
        <v>30240</v>
      </c>
      <c r="AF214" s="149">
        <v>34020</v>
      </c>
      <c r="AG214" s="149">
        <v>37740</v>
      </c>
      <c r="AH214" s="149">
        <v>40800</v>
      </c>
      <c r="AI214" s="149">
        <v>43800</v>
      </c>
      <c r="AJ214" s="149">
        <v>46800</v>
      </c>
      <c r="AK214" s="149">
        <v>49860</v>
      </c>
      <c r="AL214" s="144" t="s">
        <v>889</v>
      </c>
      <c r="AM214" s="144" t="s">
        <v>889</v>
      </c>
      <c r="AN214" s="144" t="s">
        <v>288</v>
      </c>
      <c r="AO214" s="144">
        <v>0</v>
      </c>
      <c r="AP214" s="144" t="s">
        <v>890</v>
      </c>
      <c r="AQ214" s="144" t="s">
        <v>290</v>
      </c>
      <c r="AR214" s="144">
        <v>421</v>
      </c>
      <c r="AS214" s="144" t="s">
        <v>890</v>
      </c>
    </row>
    <row r="215" spans="1:45">
      <c r="A215" s="165" t="str">
        <f t="shared" si="3"/>
        <v>1/18/2013 - 12/17/2013Smith</v>
      </c>
      <c r="B215" s="144" t="s">
        <v>893</v>
      </c>
      <c r="C215" s="143" t="s">
        <v>86</v>
      </c>
      <c r="D215" s="149">
        <v>64200</v>
      </c>
      <c r="E215" s="149">
        <v>21600</v>
      </c>
      <c r="F215" s="149">
        <v>24650</v>
      </c>
      <c r="G215" s="149">
        <v>27750</v>
      </c>
      <c r="H215" s="149">
        <v>30800</v>
      </c>
      <c r="I215" s="149">
        <v>33300</v>
      </c>
      <c r="J215" s="149">
        <v>35750</v>
      </c>
      <c r="K215" s="149">
        <v>38200</v>
      </c>
      <c r="L215" s="149">
        <v>40700</v>
      </c>
      <c r="M215" s="149">
        <v>25920</v>
      </c>
      <c r="N215" s="149">
        <v>29580</v>
      </c>
      <c r="O215" s="149">
        <v>33300</v>
      </c>
      <c r="P215" s="149">
        <v>36960</v>
      </c>
      <c r="Q215" s="149">
        <v>39960</v>
      </c>
      <c r="R215" s="149">
        <v>42900</v>
      </c>
      <c r="S215" s="149">
        <v>45840</v>
      </c>
      <c r="T215" s="149">
        <v>48840</v>
      </c>
      <c r="U215" s="149" t="s">
        <v>286</v>
      </c>
      <c r="V215" s="149">
        <v>22500</v>
      </c>
      <c r="W215" s="149">
        <v>25700</v>
      </c>
      <c r="X215" s="149">
        <v>28900</v>
      </c>
      <c r="Y215" s="149">
        <v>32100</v>
      </c>
      <c r="Z215" s="149">
        <v>34700</v>
      </c>
      <c r="AA215" s="149">
        <v>37250</v>
      </c>
      <c r="AB215" s="149">
        <v>39850</v>
      </c>
      <c r="AC215" s="149">
        <v>42400</v>
      </c>
      <c r="AD215" s="149">
        <v>27000</v>
      </c>
      <c r="AE215" s="149">
        <v>30840</v>
      </c>
      <c r="AF215" s="149">
        <v>34680</v>
      </c>
      <c r="AG215" s="149">
        <v>38520</v>
      </c>
      <c r="AH215" s="149">
        <v>41640</v>
      </c>
      <c r="AI215" s="149">
        <v>44700</v>
      </c>
      <c r="AJ215" s="149">
        <v>47820</v>
      </c>
      <c r="AK215" s="149">
        <v>50880</v>
      </c>
      <c r="AL215" s="144" t="s">
        <v>892</v>
      </c>
      <c r="AM215" s="144" t="s">
        <v>892</v>
      </c>
      <c r="AN215" s="144" t="s">
        <v>288</v>
      </c>
      <c r="AO215" s="144">
        <v>1</v>
      </c>
      <c r="AP215" s="144" t="s">
        <v>893</v>
      </c>
      <c r="AQ215" s="144" t="s">
        <v>290</v>
      </c>
      <c r="AR215" s="144">
        <v>423</v>
      </c>
      <c r="AS215" s="144" t="s">
        <v>893</v>
      </c>
    </row>
    <row r="216" spans="1:45">
      <c r="A216" s="165" t="str">
        <f t="shared" si="3"/>
        <v>1/18/2013 - 12/17/2013Somervell</v>
      </c>
      <c r="B216" s="144" t="s">
        <v>896</v>
      </c>
      <c r="C216" s="143" t="s">
        <v>254</v>
      </c>
      <c r="D216" s="149">
        <v>73300</v>
      </c>
      <c r="E216" s="149">
        <v>23950</v>
      </c>
      <c r="F216" s="149">
        <v>27400</v>
      </c>
      <c r="G216" s="149">
        <v>30800</v>
      </c>
      <c r="H216" s="149">
        <v>34200</v>
      </c>
      <c r="I216" s="149">
        <v>36950</v>
      </c>
      <c r="J216" s="149">
        <v>39700</v>
      </c>
      <c r="K216" s="149">
        <v>42450</v>
      </c>
      <c r="L216" s="149">
        <v>45150</v>
      </c>
      <c r="M216" s="149">
        <v>28740</v>
      </c>
      <c r="N216" s="149">
        <v>32880</v>
      </c>
      <c r="O216" s="149">
        <v>36960</v>
      </c>
      <c r="P216" s="149">
        <v>41040</v>
      </c>
      <c r="Q216" s="149">
        <v>44340</v>
      </c>
      <c r="R216" s="149">
        <v>47640</v>
      </c>
      <c r="S216" s="149">
        <v>50940</v>
      </c>
      <c r="T216" s="149">
        <v>54180</v>
      </c>
      <c r="U216" s="149" t="s">
        <v>286</v>
      </c>
      <c r="V216" s="149">
        <v>25700</v>
      </c>
      <c r="W216" s="149">
        <v>29350</v>
      </c>
      <c r="X216" s="149">
        <v>33000</v>
      </c>
      <c r="Y216" s="149">
        <v>36650</v>
      </c>
      <c r="Z216" s="149">
        <v>39600</v>
      </c>
      <c r="AA216" s="149">
        <v>42550</v>
      </c>
      <c r="AB216" s="149">
        <v>45450</v>
      </c>
      <c r="AC216" s="149">
        <v>48400</v>
      </c>
      <c r="AD216" s="149">
        <v>30840</v>
      </c>
      <c r="AE216" s="149">
        <v>35220</v>
      </c>
      <c r="AF216" s="149">
        <v>39600</v>
      </c>
      <c r="AG216" s="149">
        <v>43980</v>
      </c>
      <c r="AH216" s="149">
        <v>47520</v>
      </c>
      <c r="AI216" s="149">
        <v>51060</v>
      </c>
      <c r="AJ216" s="149">
        <v>54540</v>
      </c>
      <c r="AK216" s="149">
        <v>58080</v>
      </c>
      <c r="AL216" s="144" t="s">
        <v>895</v>
      </c>
      <c r="AM216" s="144" t="s">
        <v>895</v>
      </c>
      <c r="AN216" s="144" t="s">
        <v>288</v>
      </c>
      <c r="AO216" s="144">
        <v>0</v>
      </c>
      <c r="AP216" s="144" t="s">
        <v>896</v>
      </c>
      <c r="AQ216" s="144" t="s">
        <v>290</v>
      </c>
      <c r="AR216" s="144">
        <v>425</v>
      </c>
      <c r="AS216" s="144" t="s">
        <v>896</v>
      </c>
    </row>
    <row r="217" spans="1:45">
      <c r="A217" s="165" t="str">
        <f t="shared" si="3"/>
        <v>1/18/2013 - 12/17/2013Starr</v>
      </c>
      <c r="B217" s="144" t="s">
        <v>899</v>
      </c>
      <c r="C217" s="143" t="s">
        <v>255</v>
      </c>
      <c r="D217" s="149">
        <v>29900</v>
      </c>
      <c r="E217" s="149">
        <v>17700</v>
      </c>
      <c r="F217" s="149">
        <v>20200</v>
      </c>
      <c r="G217" s="149">
        <v>22750</v>
      </c>
      <c r="H217" s="149">
        <v>25250</v>
      </c>
      <c r="I217" s="149">
        <v>27300</v>
      </c>
      <c r="J217" s="149">
        <v>29300</v>
      </c>
      <c r="K217" s="149">
        <v>31350</v>
      </c>
      <c r="L217" s="149">
        <v>33350</v>
      </c>
      <c r="M217" s="149">
        <v>21240</v>
      </c>
      <c r="N217" s="149">
        <v>24240</v>
      </c>
      <c r="O217" s="149">
        <v>27300</v>
      </c>
      <c r="P217" s="149">
        <v>30300</v>
      </c>
      <c r="Q217" s="149">
        <v>32760</v>
      </c>
      <c r="R217" s="149">
        <v>35160</v>
      </c>
      <c r="S217" s="149">
        <v>37620</v>
      </c>
      <c r="T217" s="149">
        <v>40020</v>
      </c>
      <c r="U217" s="149" t="s">
        <v>286</v>
      </c>
      <c r="V217" s="149">
        <v>21650</v>
      </c>
      <c r="W217" s="149">
        <v>24750</v>
      </c>
      <c r="X217" s="149">
        <v>27850</v>
      </c>
      <c r="Y217" s="149">
        <v>30900</v>
      </c>
      <c r="Z217" s="149">
        <v>33400</v>
      </c>
      <c r="AA217" s="149">
        <v>35850</v>
      </c>
      <c r="AB217" s="149">
        <v>38350</v>
      </c>
      <c r="AC217" s="149">
        <v>40800</v>
      </c>
      <c r="AD217" s="149">
        <v>25980</v>
      </c>
      <c r="AE217" s="149">
        <v>29700</v>
      </c>
      <c r="AF217" s="149">
        <v>33420</v>
      </c>
      <c r="AG217" s="149">
        <v>37080</v>
      </c>
      <c r="AH217" s="149">
        <v>40080</v>
      </c>
      <c r="AI217" s="149">
        <v>43020</v>
      </c>
      <c r="AJ217" s="149">
        <v>46020</v>
      </c>
      <c r="AK217" s="149">
        <v>48960</v>
      </c>
      <c r="AL217" s="144" t="s">
        <v>898</v>
      </c>
      <c r="AM217" s="144" t="s">
        <v>898</v>
      </c>
      <c r="AN217" s="144" t="s">
        <v>288</v>
      </c>
      <c r="AO217" s="144">
        <v>0</v>
      </c>
      <c r="AP217" s="144" t="s">
        <v>899</v>
      </c>
      <c r="AQ217" s="144" t="s">
        <v>290</v>
      </c>
      <c r="AR217" s="144">
        <v>427</v>
      </c>
      <c r="AS217" s="144" t="s">
        <v>899</v>
      </c>
    </row>
    <row r="218" spans="1:45">
      <c r="A218" s="165" t="str">
        <f t="shared" si="3"/>
        <v>1/18/2013 - 12/17/2013Stephens</v>
      </c>
      <c r="B218" s="144" t="s">
        <v>902</v>
      </c>
      <c r="C218" s="143" t="s">
        <v>256</v>
      </c>
      <c r="D218" s="149">
        <v>49000</v>
      </c>
      <c r="E218" s="149">
        <v>17700</v>
      </c>
      <c r="F218" s="149">
        <v>20200</v>
      </c>
      <c r="G218" s="149">
        <v>22750</v>
      </c>
      <c r="H218" s="149">
        <v>25250</v>
      </c>
      <c r="I218" s="149">
        <v>27300</v>
      </c>
      <c r="J218" s="149">
        <v>29300</v>
      </c>
      <c r="K218" s="149">
        <v>31350</v>
      </c>
      <c r="L218" s="149">
        <v>33350</v>
      </c>
      <c r="M218" s="149">
        <v>21240</v>
      </c>
      <c r="N218" s="149">
        <v>24240</v>
      </c>
      <c r="O218" s="149">
        <v>27300</v>
      </c>
      <c r="P218" s="149">
        <v>30300</v>
      </c>
      <c r="Q218" s="149">
        <v>32760</v>
      </c>
      <c r="R218" s="149">
        <v>35160</v>
      </c>
      <c r="S218" s="149">
        <v>37620</v>
      </c>
      <c r="T218" s="149">
        <v>40020</v>
      </c>
      <c r="U218" s="149" t="s">
        <v>286</v>
      </c>
      <c r="V218" s="149">
        <v>17750</v>
      </c>
      <c r="W218" s="149">
        <v>20250</v>
      </c>
      <c r="X218" s="149">
        <v>22800</v>
      </c>
      <c r="Y218" s="149">
        <v>25300</v>
      </c>
      <c r="Z218" s="149">
        <v>27350</v>
      </c>
      <c r="AA218" s="149">
        <v>29350</v>
      </c>
      <c r="AB218" s="149">
        <v>31400</v>
      </c>
      <c r="AC218" s="149">
        <v>33400</v>
      </c>
      <c r="AD218" s="149">
        <v>21300</v>
      </c>
      <c r="AE218" s="149">
        <v>24300</v>
      </c>
      <c r="AF218" s="149">
        <v>27360</v>
      </c>
      <c r="AG218" s="149">
        <v>30360</v>
      </c>
      <c r="AH218" s="149">
        <v>32820</v>
      </c>
      <c r="AI218" s="149">
        <v>35220</v>
      </c>
      <c r="AJ218" s="149">
        <v>37680</v>
      </c>
      <c r="AK218" s="149">
        <v>40080</v>
      </c>
      <c r="AL218" s="144" t="s">
        <v>901</v>
      </c>
      <c r="AM218" s="144" t="s">
        <v>901</v>
      </c>
      <c r="AN218" s="144" t="s">
        <v>288</v>
      </c>
      <c r="AO218" s="144">
        <v>0</v>
      </c>
      <c r="AP218" s="144" t="s">
        <v>902</v>
      </c>
      <c r="AQ218" s="144" t="s">
        <v>290</v>
      </c>
      <c r="AR218" s="144">
        <v>429</v>
      </c>
      <c r="AS218" s="144" t="s">
        <v>902</v>
      </c>
    </row>
    <row r="219" spans="1:45">
      <c r="A219" s="165" t="str">
        <f t="shared" si="3"/>
        <v>1/18/2013 - 12/17/2013Sterling</v>
      </c>
      <c r="B219" s="144" t="s">
        <v>905</v>
      </c>
      <c r="C219" s="143" t="s">
        <v>257</v>
      </c>
      <c r="D219" s="149">
        <v>53900</v>
      </c>
      <c r="E219" s="149">
        <v>18900</v>
      </c>
      <c r="F219" s="149">
        <v>21600</v>
      </c>
      <c r="G219" s="149">
        <v>24300</v>
      </c>
      <c r="H219" s="149">
        <v>26950</v>
      </c>
      <c r="I219" s="149">
        <v>29150</v>
      </c>
      <c r="J219" s="149">
        <v>31300</v>
      </c>
      <c r="K219" s="149">
        <v>33450</v>
      </c>
      <c r="L219" s="149">
        <v>35600</v>
      </c>
      <c r="M219" s="149">
        <v>22680</v>
      </c>
      <c r="N219" s="149">
        <v>25920</v>
      </c>
      <c r="O219" s="149">
        <v>29160</v>
      </c>
      <c r="P219" s="149">
        <v>32340</v>
      </c>
      <c r="Q219" s="149">
        <v>34980</v>
      </c>
      <c r="R219" s="149">
        <v>37560</v>
      </c>
      <c r="S219" s="149">
        <v>40140</v>
      </c>
      <c r="T219" s="149">
        <v>42720</v>
      </c>
      <c r="U219" s="149" t="s">
        <v>286</v>
      </c>
      <c r="V219" s="149">
        <v>21150</v>
      </c>
      <c r="W219" s="149">
        <v>24150</v>
      </c>
      <c r="X219" s="149">
        <v>27150</v>
      </c>
      <c r="Y219" s="149">
        <v>30150</v>
      </c>
      <c r="Z219" s="149">
        <v>32600</v>
      </c>
      <c r="AA219" s="149">
        <v>35000</v>
      </c>
      <c r="AB219" s="149">
        <v>37400</v>
      </c>
      <c r="AC219" s="149">
        <v>39800</v>
      </c>
      <c r="AD219" s="149">
        <v>25380</v>
      </c>
      <c r="AE219" s="149">
        <v>28980</v>
      </c>
      <c r="AF219" s="149">
        <v>32580</v>
      </c>
      <c r="AG219" s="149">
        <v>36180</v>
      </c>
      <c r="AH219" s="149">
        <v>39120</v>
      </c>
      <c r="AI219" s="149">
        <v>42000</v>
      </c>
      <c r="AJ219" s="149">
        <v>44880</v>
      </c>
      <c r="AK219" s="149">
        <v>47760</v>
      </c>
      <c r="AL219" s="144" t="s">
        <v>904</v>
      </c>
      <c r="AM219" s="144" t="s">
        <v>904</v>
      </c>
      <c r="AN219" s="144" t="s">
        <v>288</v>
      </c>
      <c r="AO219" s="144">
        <v>0</v>
      </c>
      <c r="AP219" s="144" t="s">
        <v>905</v>
      </c>
      <c r="AQ219" s="144" t="s">
        <v>290</v>
      </c>
      <c r="AR219" s="144">
        <v>431</v>
      </c>
      <c r="AS219" s="144" t="s">
        <v>905</v>
      </c>
    </row>
    <row r="220" spans="1:45">
      <c r="A220" s="165" t="str">
        <f t="shared" si="3"/>
        <v>1/18/2013 - 12/17/2013Stonewall</v>
      </c>
      <c r="B220" s="144" t="s">
        <v>908</v>
      </c>
      <c r="C220" s="143" t="s">
        <v>258</v>
      </c>
      <c r="D220" s="149">
        <v>64000</v>
      </c>
      <c r="E220" s="149">
        <v>18800</v>
      </c>
      <c r="F220" s="149">
        <v>21500</v>
      </c>
      <c r="G220" s="149">
        <v>24200</v>
      </c>
      <c r="H220" s="149">
        <v>26850</v>
      </c>
      <c r="I220" s="149">
        <v>29000</v>
      </c>
      <c r="J220" s="149">
        <v>31150</v>
      </c>
      <c r="K220" s="149">
        <v>33300</v>
      </c>
      <c r="L220" s="149">
        <v>35450</v>
      </c>
      <c r="M220" s="149">
        <v>22560</v>
      </c>
      <c r="N220" s="149">
        <v>25800</v>
      </c>
      <c r="O220" s="149">
        <v>29040</v>
      </c>
      <c r="P220" s="149">
        <v>32220</v>
      </c>
      <c r="Q220" s="149">
        <v>34800</v>
      </c>
      <c r="R220" s="149">
        <v>37380</v>
      </c>
      <c r="S220" s="149">
        <v>39960</v>
      </c>
      <c r="T220" s="149">
        <v>42540</v>
      </c>
      <c r="U220" s="149" t="s">
        <v>286</v>
      </c>
      <c r="V220" s="149">
        <v>23250</v>
      </c>
      <c r="W220" s="149">
        <v>26550</v>
      </c>
      <c r="X220" s="149">
        <v>29850</v>
      </c>
      <c r="Y220" s="149">
        <v>33150</v>
      </c>
      <c r="Z220" s="149">
        <v>35850</v>
      </c>
      <c r="AA220" s="149">
        <v>38500</v>
      </c>
      <c r="AB220" s="149">
        <v>41150</v>
      </c>
      <c r="AC220" s="149">
        <v>43800</v>
      </c>
      <c r="AD220" s="149">
        <v>27900</v>
      </c>
      <c r="AE220" s="149">
        <v>31860</v>
      </c>
      <c r="AF220" s="149">
        <v>35820</v>
      </c>
      <c r="AG220" s="149">
        <v>39780</v>
      </c>
      <c r="AH220" s="149">
        <v>43020</v>
      </c>
      <c r="AI220" s="149">
        <v>46200</v>
      </c>
      <c r="AJ220" s="149">
        <v>49380</v>
      </c>
      <c r="AK220" s="149">
        <v>52560</v>
      </c>
      <c r="AL220" s="144" t="s">
        <v>907</v>
      </c>
      <c r="AM220" s="144" t="s">
        <v>907</v>
      </c>
      <c r="AN220" s="144" t="s">
        <v>288</v>
      </c>
      <c r="AO220" s="144">
        <v>0</v>
      </c>
      <c r="AP220" s="144" t="s">
        <v>908</v>
      </c>
      <c r="AQ220" s="144" t="s">
        <v>290</v>
      </c>
      <c r="AR220" s="144">
        <v>433</v>
      </c>
      <c r="AS220" s="144" t="s">
        <v>908</v>
      </c>
    </row>
    <row r="221" spans="1:45">
      <c r="A221" s="165" t="str">
        <f t="shared" si="3"/>
        <v>1/18/2013 - 12/17/2013Sutton</v>
      </c>
      <c r="B221" s="144" t="s">
        <v>911</v>
      </c>
      <c r="C221" s="143" t="s">
        <v>259</v>
      </c>
      <c r="D221" s="149">
        <v>68700</v>
      </c>
      <c r="E221" s="149">
        <v>19700</v>
      </c>
      <c r="F221" s="149">
        <v>22500</v>
      </c>
      <c r="G221" s="149">
        <v>25300</v>
      </c>
      <c r="H221" s="149">
        <v>28100</v>
      </c>
      <c r="I221" s="149">
        <v>30350</v>
      </c>
      <c r="J221" s="149">
        <v>32600</v>
      </c>
      <c r="K221" s="149">
        <v>34850</v>
      </c>
      <c r="L221" s="149">
        <v>37100</v>
      </c>
      <c r="M221" s="149">
        <v>23640</v>
      </c>
      <c r="N221" s="149">
        <v>27000</v>
      </c>
      <c r="O221" s="149">
        <v>30360</v>
      </c>
      <c r="P221" s="149">
        <v>33720</v>
      </c>
      <c r="Q221" s="149">
        <v>36420</v>
      </c>
      <c r="R221" s="149">
        <v>39120</v>
      </c>
      <c r="S221" s="149">
        <v>41820</v>
      </c>
      <c r="T221" s="149">
        <v>44520</v>
      </c>
      <c r="U221" s="149" t="s">
        <v>286</v>
      </c>
      <c r="V221" s="149">
        <v>24050</v>
      </c>
      <c r="W221" s="149">
        <v>27500</v>
      </c>
      <c r="X221" s="149">
        <v>30950</v>
      </c>
      <c r="Y221" s="149">
        <v>34350</v>
      </c>
      <c r="Z221" s="149">
        <v>37100</v>
      </c>
      <c r="AA221" s="149">
        <v>39850</v>
      </c>
      <c r="AB221" s="149">
        <v>42600</v>
      </c>
      <c r="AC221" s="149">
        <v>45350</v>
      </c>
      <c r="AD221" s="149">
        <v>28860</v>
      </c>
      <c r="AE221" s="149">
        <v>33000</v>
      </c>
      <c r="AF221" s="149">
        <v>37140</v>
      </c>
      <c r="AG221" s="149">
        <v>41220</v>
      </c>
      <c r="AH221" s="149">
        <v>44520</v>
      </c>
      <c r="AI221" s="149">
        <v>47820</v>
      </c>
      <c r="AJ221" s="149">
        <v>51120</v>
      </c>
      <c r="AK221" s="149">
        <v>54420</v>
      </c>
      <c r="AL221" s="144" t="s">
        <v>910</v>
      </c>
      <c r="AM221" s="144" t="s">
        <v>910</v>
      </c>
      <c r="AN221" s="144" t="s">
        <v>288</v>
      </c>
      <c r="AO221" s="144">
        <v>0</v>
      </c>
      <c r="AP221" s="144" t="s">
        <v>911</v>
      </c>
      <c r="AQ221" s="144" t="s">
        <v>290</v>
      </c>
      <c r="AR221" s="144">
        <v>435</v>
      </c>
      <c r="AS221" s="144" t="s">
        <v>911</v>
      </c>
    </row>
    <row r="222" spans="1:45">
      <c r="A222" s="165" t="str">
        <f t="shared" si="3"/>
        <v>1/18/2013 - 12/17/2013Swisher</v>
      </c>
      <c r="B222" s="144" t="s">
        <v>914</v>
      </c>
      <c r="C222" s="143" t="s">
        <v>260</v>
      </c>
      <c r="D222" s="149">
        <v>53600</v>
      </c>
      <c r="E222" s="149">
        <v>18100</v>
      </c>
      <c r="F222" s="149">
        <v>20700</v>
      </c>
      <c r="G222" s="149">
        <v>23300</v>
      </c>
      <c r="H222" s="149">
        <v>25850</v>
      </c>
      <c r="I222" s="149">
        <v>27950</v>
      </c>
      <c r="J222" s="149">
        <v>30000</v>
      </c>
      <c r="K222" s="149">
        <v>32100</v>
      </c>
      <c r="L222" s="149">
        <v>34150</v>
      </c>
      <c r="M222" s="149">
        <v>21720</v>
      </c>
      <c r="N222" s="149">
        <v>24840</v>
      </c>
      <c r="O222" s="149">
        <v>27960</v>
      </c>
      <c r="P222" s="149">
        <v>31020</v>
      </c>
      <c r="Q222" s="149">
        <v>33540</v>
      </c>
      <c r="R222" s="149">
        <v>36000</v>
      </c>
      <c r="S222" s="149">
        <v>38520</v>
      </c>
      <c r="T222" s="149">
        <v>40980</v>
      </c>
      <c r="U222" s="149" t="s">
        <v>286</v>
      </c>
      <c r="V222" s="149">
        <v>20000</v>
      </c>
      <c r="W222" s="149">
        <v>22850</v>
      </c>
      <c r="X222" s="149">
        <v>25700</v>
      </c>
      <c r="Y222" s="149">
        <v>28550</v>
      </c>
      <c r="Z222" s="149">
        <v>30850</v>
      </c>
      <c r="AA222" s="149">
        <v>33150</v>
      </c>
      <c r="AB222" s="149">
        <v>35450</v>
      </c>
      <c r="AC222" s="149">
        <v>37700</v>
      </c>
      <c r="AD222" s="149">
        <v>24000</v>
      </c>
      <c r="AE222" s="149">
        <v>27420</v>
      </c>
      <c r="AF222" s="149">
        <v>30840</v>
      </c>
      <c r="AG222" s="149">
        <v>34260</v>
      </c>
      <c r="AH222" s="149">
        <v>37020</v>
      </c>
      <c r="AI222" s="149">
        <v>39780</v>
      </c>
      <c r="AJ222" s="149">
        <v>42540</v>
      </c>
      <c r="AK222" s="149">
        <v>45240</v>
      </c>
      <c r="AL222" s="144" t="s">
        <v>913</v>
      </c>
      <c r="AM222" s="144" t="s">
        <v>913</v>
      </c>
      <c r="AN222" s="144" t="s">
        <v>288</v>
      </c>
      <c r="AO222" s="144">
        <v>0</v>
      </c>
      <c r="AP222" s="144" t="s">
        <v>914</v>
      </c>
      <c r="AQ222" s="144" t="s">
        <v>290</v>
      </c>
      <c r="AR222" s="144">
        <v>437</v>
      </c>
      <c r="AS222" s="144" t="s">
        <v>914</v>
      </c>
    </row>
    <row r="223" spans="1:45">
      <c r="A223" s="165" t="str">
        <f t="shared" si="3"/>
        <v>1/18/2013 - 12/17/2013Tarrant</v>
      </c>
      <c r="B223" s="144" t="s">
        <v>916</v>
      </c>
      <c r="C223" s="143" t="s">
        <v>50</v>
      </c>
      <c r="D223" s="149">
        <v>65600</v>
      </c>
      <c r="E223" s="149">
        <v>23050</v>
      </c>
      <c r="F223" s="149">
        <v>26350</v>
      </c>
      <c r="G223" s="149">
        <v>29650</v>
      </c>
      <c r="H223" s="149">
        <v>32900</v>
      </c>
      <c r="I223" s="149">
        <v>35550</v>
      </c>
      <c r="J223" s="149">
        <v>38200</v>
      </c>
      <c r="K223" s="149">
        <v>40800</v>
      </c>
      <c r="L223" s="149">
        <v>43450</v>
      </c>
      <c r="M223" s="149">
        <v>27660</v>
      </c>
      <c r="N223" s="149">
        <v>31620</v>
      </c>
      <c r="O223" s="149">
        <v>35580</v>
      </c>
      <c r="P223" s="149">
        <v>39480</v>
      </c>
      <c r="Q223" s="149">
        <v>42660</v>
      </c>
      <c r="R223" s="149">
        <v>45840</v>
      </c>
      <c r="S223" s="149">
        <v>48960</v>
      </c>
      <c r="T223" s="149">
        <v>52140</v>
      </c>
      <c r="U223" s="149" t="s">
        <v>286</v>
      </c>
      <c r="V223" s="149">
        <v>24250</v>
      </c>
      <c r="W223" s="149">
        <v>27700</v>
      </c>
      <c r="X223" s="149">
        <v>31150</v>
      </c>
      <c r="Y223" s="149">
        <v>34600</v>
      </c>
      <c r="Z223" s="149">
        <v>37400</v>
      </c>
      <c r="AA223" s="149">
        <v>40150</v>
      </c>
      <c r="AB223" s="149">
        <v>42950</v>
      </c>
      <c r="AC223" s="149">
        <v>45700</v>
      </c>
      <c r="AD223" s="149">
        <v>29100</v>
      </c>
      <c r="AE223" s="149">
        <v>33240</v>
      </c>
      <c r="AF223" s="149">
        <v>37380</v>
      </c>
      <c r="AG223" s="149">
        <v>41520</v>
      </c>
      <c r="AH223" s="149">
        <v>44880</v>
      </c>
      <c r="AI223" s="149">
        <v>48180</v>
      </c>
      <c r="AJ223" s="149">
        <v>51540</v>
      </c>
      <c r="AK223" s="149">
        <v>54840</v>
      </c>
      <c r="AL223" s="144" t="s">
        <v>915</v>
      </c>
      <c r="AM223" s="144" t="s">
        <v>915</v>
      </c>
      <c r="AN223" s="144" t="s">
        <v>288</v>
      </c>
      <c r="AO223" s="144">
        <v>1</v>
      </c>
      <c r="AP223" s="144" t="s">
        <v>916</v>
      </c>
      <c r="AQ223" s="144" t="s">
        <v>290</v>
      </c>
      <c r="AR223" s="144">
        <v>439</v>
      </c>
      <c r="AS223" s="144" t="s">
        <v>916</v>
      </c>
    </row>
    <row r="224" spans="1:45">
      <c r="A224" s="165" t="str">
        <f t="shared" si="3"/>
        <v>1/18/2013 - 12/17/2013Taylor</v>
      </c>
      <c r="B224" s="144" t="s">
        <v>918</v>
      </c>
      <c r="C224" s="143" t="s">
        <v>19</v>
      </c>
      <c r="D224" s="149">
        <v>54900</v>
      </c>
      <c r="E224" s="149">
        <v>19250</v>
      </c>
      <c r="F224" s="149">
        <v>22000</v>
      </c>
      <c r="G224" s="149">
        <v>24750</v>
      </c>
      <c r="H224" s="149">
        <v>27450</v>
      </c>
      <c r="I224" s="149">
        <v>29650</v>
      </c>
      <c r="J224" s="149">
        <v>31850</v>
      </c>
      <c r="K224" s="149">
        <v>34050</v>
      </c>
      <c r="L224" s="149">
        <v>36250</v>
      </c>
      <c r="M224" s="149">
        <v>23100</v>
      </c>
      <c r="N224" s="149">
        <v>26400</v>
      </c>
      <c r="O224" s="149">
        <v>29700</v>
      </c>
      <c r="P224" s="149">
        <v>32940</v>
      </c>
      <c r="Q224" s="149">
        <v>35580</v>
      </c>
      <c r="R224" s="149">
        <v>38220</v>
      </c>
      <c r="S224" s="149">
        <v>40860</v>
      </c>
      <c r="T224" s="149">
        <v>43500</v>
      </c>
      <c r="U224" s="149" t="s">
        <v>301</v>
      </c>
      <c r="V224" s="52"/>
      <c r="W224" s="52"/>
      <c r="X224" s="52"/>
      <c r="Y224" s="52"/>
      <c r="Z224" s="52"/>
      <c r="AA224" s="52"/>
      <c r="AB224" s="52"/>
      <c r="AC224" s="52"/>
      <c r="AD224" s="52"/>
      <c r="AE224" s="52"/>
      <c r="AF224" s="52"/>
      <c r="AG224" s="52"/>
      <c r="AH224" s="52"/>
      <c r="AI224" s="52"/>
      <c r="AJ224" s="52"/>
      <c r="AK224" s="52"/>
      <c r="AL224" s="144" t="s">
        <v>917</v>
      </c>
      <c r="AM224" s="144" t="s">
        <v>917</v>
      </c>
      <c r="AN224" s="144" t="s">
        <v>288</v>
      </c>
      <c r="AO224" s="144">
        <v>1</v>
      </c>
      <c r="AP224" s="144" t="s">
        <v>918</v>
      </c>
      <c r="AQ224" s="144" t="s">
        <v>290</v>
      </c>
      <c r="AR224" s="144">
        <v>441</v>
      </c>
      <c r="AS224" s="144" t="s">
        <v>918</v>
      </c>
    </row>
    <row r="225" spans="1:45">
      <c r="A225" s="165" t="str">
        <f t="shared" si="3"/>
        <v>1/18/2013 - 12/17/2013Terrell</v>
      </c>
      <c r="B225" s="144" t="s">
        <v>921</v>
      </c>
      <c r="C225" s="143" t="s">
        <v>261</v>
      </c>
      <c r="D225" s="149">
        <v>43500</v>
      </c>
      <c r="E225" s="149">
        <v>17700</v>
      </c>
      <c r="F225" s="149">
        <v>20200</v>
      </c>
      <c r="G225" s="149">
        <v>22750</v>
      </c>
      <c r="H225" s="149">
        <v>25250</v>
      </c>
      <c r="I225" s="149">
        <v>27300</v>
      </c>
      <c r="J225" s="149">
        <v>29300</v>
      </c>
      <c r="K225" s="149">
        <v>31350</v>
      </c>
      <c r="L225" s="149">
        <v>33350</v>
      </c>
      <c r="M225" s="149">
        <v>21240</v>
      </c>
      <c r="N225" s="149">
        <v>24240</v>
      </c>
      <c r="O225" s="149">
        <v>27300</v>
      </c>
      <c r="P225" s="149">
        <v>30300</v>
      </c>
      <c r="Q225" s="149">
        <v>32760</v>
      </c>
      <c r="R225" s="149">
        <v>35160</v>
      </c>
      <c r="S225" s="149">
        <v>37620</v>
      </c>
      <c r="T225" s="149">
        <v>40020</v>
      </c>
      <c r="U225" s="149" t="s">
        <v>286</v>
      </c>
      <c r="V225" s="149">
        <v>19000</v>
      </c>
      <c r="W225" s="149">
        <v>21700</v>
      </c>
      <c r="X225" s="149">
        <v>24400</v>
      </c>
      <c r="Y225" s="149">
        <v>27100</v>
      </c>
      <c r="Z225" s="149">
        <v>29300</v>
      </c>
      <c r="AA225" s="149">
        <v>31450</v>
      </c>
      <c r="AB225" s="149">
        <v>33650</v>
      </c>
      <c r="AC225" s="149">
        <v>35800</v>
      </c>
      <c r="AD225" s="149">
        <v>22800</v>
      </c>
      <c r="AE225" s="149">
        <v>26040</v>
      </c>
      <c r="AF225" s="149">
        <v>29280</v>
      </c>
      <c r="AG225" s="149">
        <v>32520</v>
      </c>
      <c r="AH225" s="149">
        <v>35160</v>
      </c>
      <c r="AI225" s="149">
        <v>37740</v>
      </c>
      <c r="AJ225" s="149">
        <v>40380</v>
      </c>
      <c r="AK225" s="149">
        <v>42960</v>
      </c>
      <c r="AL225" s="144" t="s">
        <v>920</v>
      </c>
      <c r="AM225" s="144" t="s">
        <v>920</v>
      </c>
      <c r="AN225" s="144" t="s">
        <v>288</v>
      </c>
      <c r="AO225" s="144">
        <v>0</v>
      </c>
      <c r="AP225" s="144" t="s">
        <v>921</v>
      </c>
      <c r="AQ225" s="144" t="s">
        <v>290</v>
      </c>
      <c r="AR225" s="144">
        <v>443</v>
      </c>
      <c r="AS225" s="144" t="s">
        <v>921</v>
      </c>
    </row>
    <row r="226" spans="1:45">
      <c r="A226" s="165" t="str">
        <f t="shared" si="3"/>
        <v>1/18/2013 - 12/17/2013Terry</v>
      </c>
      <c r="B226" s="144" t="s">
        <v>924</v>
      </c>
      <c r="C226" s="143" t="s">
        <v>262</v>
      </c>
      <c r="D226" s="149">
        <v>51300</v>
      </c>
      <c r="E226" s="149">
        <v>18000</v>
      </c>
      <c r="F226" s="149">
        <v>20550</v>
      </c>
      <c r="G226" s="149">
        <v>23100</v>
      </c>
      <c r="H226" s="149">
        <v>25650</v>
      </c>
      <c r="I226" s="149">
        <v>27750</v>
      </c>
      <c r="J226" s="149">
        <v>29800</v>
      </c>
      <c r="K226" s="149">
        <v>31850</v>
      </c>
      <c r="L226" s="149">
        <v>33900</v>
      </c>
      <c r="M226" s="149">
        <v>21600</v>
      </c>
      <c r="N226" s="149">
        <v>24660</v>
      </c>
      <c r="O226" s="149">
        <v>27720</v>
      </c>
      <c r="P226" s="149">
        <v>30780</v>
      </c>
      <c r="Q226" s="149">
        <v>33300</v>
      </c>
      <c r="R226" s="149">
        <v>35760</v>
      </c>
      <c r="S226" s="149">
        <v>38220</v>
      </c>
      <c r="T226" s="149">
        <v>40680</v>
      </c>
      <c r="U226" s="149" t="s">
        <v>286</v>
      </c>
      <c r="V226" s="149">
        <v>19550</v>
      </c>
      <c r="W226" s="149">
        <v>22350</v>
      </c>
      <c r="X226" s="149">
        <v>25150</v>
      </c>
      <c r="Y226" s="149">
        <v>27900</v>
      </c>
      <c r="Z226" s="149">
        <v>30150</v>
      </c>
      <c r="AA226" s="149">
        <v>32400</v>
      </c>
      <c r="AB226" s="149">
        <v>34600</v>
      </c>
      <c r="AC226" s="149">
        <v>36850</v>
      </c>
      <c r="AD226" s="149">
        <v>23460</v>
      </c>
      <c r="AE226" s="149">
        <v>26820</v>
      </c>
      <c r="AF226" s="149">
        <v>30180</v>
      </c>
      <c r="AG226" s="149">
        <v>33480</v>
      </c>
      <c r="AH226" s="149">
        <v>36180</v>
      </c>
      <c r="AI226" s="149">
        <v>38880</v>
      </c>
      <c r="AJ226" s="149">
        <v>41520</v>
      </c>
      <c r="AK226" s="149">
        <v>44220</v>
      </c>
      <c r="AL226" s="144" t="s">
        <v>923</v>
      </c>
      <c r="AM226" s="144" t="s">
        <v>923</v>
      </c>
      <c r="AN226" s="144" t="s">
        <v>288</v>
      </c>
      <c r="AO226" s="144">
        <v>0</v>
      </c>
      <c r="AP226" s="144" t="s">
        <v>924</v>
      </c>
      <c r="AQ226" s="144" t="s">
        <v>290</v>
      </c>
      <c r="AR226" s="144">
        <v>445</v>
      </c>
      <c r="AS226" s="144" t="s">
        <v>924</v>
      </c>
    </row>
    <row r="227" spans="1:45">
      <c r="A227" s="165" t="str">
        <f t="shared" si="3"/>
        <v>1/18/2013 - 12/17/2013Throckmorton</v>
      </c>
      <c r="B227" s="144" t="s">
        <v>927</v>
      </c>
      <c r="C227" s="143" t="s">
        <v>263</v>
      </c>
      <c r="D227" s="149">
        <v>46200</v>
      </c>
      <c r="E227" s="149">
        <v>17700</v>
      </c>
      <c r="F227" s="149">
        <v>20200</v>
      </c>
      <c r="G227" s="149">
        <v>22750</v>
      </c>
      <c r="H227" s="149">
        <v>25250</v>
      </c>
      <c r="I227" s="149">
        <v>27300</v>
      </c>
      <c r="J227" s="149">
        <v>29300</v>
      </c>
      <c r="K227" s="149">
        <v>31350</v>
      </c>
      <c r="L227" s="149">
        <v>33350</v>
      </c>
      <c r="M227" s="149">
        <v>21240</v>
      </c>
      <c r="N227" s="149">
        <v>24240</v>
      </c>
      <c r="O227" s="149">
        <v>27300</v>
      </c>
      <c r="P227" s="149">
        <v>30300</v>
      </c>
      <c r="Q227" s="149">
        <v>32760</v>
      </c>
      <c r="R227" s="149">
        <v>35160</v>
      </c>
      <c r="S227" s="149">
        <v>37620</v>
      </c>
      <c r="T227" s="149">
        <v>40020</v>
      </c>
      <c r="U227" s="149" t="s">
        <v>301</v>
      </c>
      <c r="V227" s="52"/>
      <c r="W227" s="52"/>
      <c r="X227" s="52"/>
      <c r="Y227" s="52"/>
      <c r="Z227" s="52"/>
      <c r="AA227" s="52"/>
      <c r="AB227" s="52"/>
      <c r="AC227" s="52"/>
      <c r="AD227" s="52"/>
      <c r="AE227" s="52"/>
      <c r="AF227" s="52"/>
      <c r="AG227" s="52"/>
      <c r="AH227" s="52"/>
      <c r="AI227" s="52"/>
      <c r="AJ227" s="52"/>
      <c r="AK227" s="52"/>
      <c r="AL227" s="144" t="s">
        <v>926</v>
      </c>
      <c r="AM227" s="144" t="s">
        <v>926</v>
      </c>
      <c r="AN227" s="144" t="s">
        <v>288</v>
      </c>
      <c r="AO227" s="144">
        <v>0</v>
      </c>
      <c r="AP227" s="144" t="s">
        <v>927</v>
      </c>
      <c r="AQ227" s="144" t="s">
        <v>290</v>
      </c>
      <c r="AR227" s="144">
        <v>447</v>
      </c>
      <c r="AS227" s="144" t="s">
        <v>927</v>
      </c>
    </row>
    <row r="228" spans="1:45">
      <c r="A228" s="165" t="str">
        <f t="shared" si="3"/>
        <v>1/18/2013 - 12/17/2013Titus</v>
      </c>
      <c r="B228" s="144" t="s">
        <v>930</v>
      </c>
      <c r="C228" s="143" t="s">
        <v>264</v>
      </c>
      <c r="D228" s="149">
        <v>46600</v>
      </c>
      <c r="E228" s="149">
        <v>17700</v>
      </c>
      <c r="F228" s="149">
        <v>20200</v>
      </c>
      <c r="G228" s="149">
        <v>22750</v>
      </c>
      <c r="H228" s="149">
        <v>25250</v>
      </c>
      <c r="I228" s="149">
        <v>27300</v>
      </c>
      <c r="J228" s="149">
        <v>29300</v>
      </c>
      <c r="K228" s="149">
        <v>31350</v>
      </c>
      <c r="L228" s="149">
        <v>33350</v>
      </c>
      <c r="M228" s="149">
        <v>21240</v>
      </c>
      <c r="N228" s="149">
        <v>24240</v>
      </c>
      <c r="O228" s="149">
        <v>27300</v>
      </c>
      <c r="P228" s="149">
        <v>30300</v>
      </c>
      <c r="Q228" s="149">
        <v>32760</v>
      </c>
      <c r="R228" s="149">
        <v>35160</v>
      </c>
      <c r="S228" s="149">
        <v>37620</v>
      </c>
      <c r="T228" s="149">
        <v>40020</v>
      </c>
      <c r="U228" s="149" t="s">
        <v>301</v>
      </c>
      <c r="V228" s="52"/>
      <c r="W228" s="52"/>
      <c r="X228" s="52"/>
      <c r="Y228" s="52"/>
      <c r="Z228" s="52"/>
      <c r="AA228" s="52"/>
      <c r="AB228" s="52"/>
      <c r="AC228" s="52"/>
      <c r="AD228" s="52"/>
      <c r="AE228" s="52"/>
      <c r="AF228" s="52"/>
      <c r="AG228" s="52"/>
      <c r="AH228" s="52"/>
      <c r="AI228" s="52"/>
      <c r="AJ228" s="52"/>
      <c r="AK228" s="52"/>
      <c r="AL228" s="144" t="s">
        <v>929</v>
      </c>
      <c r="AM228" s="144" t="s">
        <v>929</v>
      </c>
      <c r="AN228" s="144" t="s">
        <v>288</v>
      </c>
      <c r="AO228" s="144">
        <v>0</v>
      </c>
      <c r="AP228" s="144" t="s">
        <v>930</v>
      </c>
      <c r="AQ228" s="144" t="s">
        <v>290</v>
      </c>
      <c r="AR228" s="144">
        <v>449</v>
      </c>
      <c r="AS228" s="144" t="s">
        <v>930</v>
      </c>
    </row>
    <row r="229" spans="1:45">
      <c r="A229" s="165" t="str">
        <f t="shared" si="3"/>
        <v>1/18/2013 - 12/17/2013Tom Green</v>
      </c>
      <c r="B229" s="144" t="s">
        <v>932</v>
      </c>
      <c r="C229" s="143" t="s">
        <v>76</v>
      </c>
      <c r="D229" s="149">
        <v>55300</v>
      </c>
      <c r="E229" s="149">
        <v>19400</v>
      </c>
      <c r="F229" s="149">
        <v>22150</v>
      </c>
      <c r="G229" s="149">
        <v>24900</v>
      </c>
      <c r="H229" s="149">
        <v>27650</v>
      </c>
      <c r="I229" s="149">
        <v>29900</v>
      </c>
      <c r="J229" s="149">
        <v>32100</v>
      </c>
      <c r="K229" s="149">
        <v>34300</v>
      </c>
      <c r="L229" s="149">
        <v>36500</v>
      </c>
      <c r="M229" s="149">
        <v>23280</v>
      </c>
      <c r="N229" s="149">
        <v>26580</v>
      </c>
      <c r="O229" s="149">
        <v>29880</v>
      </c>
      <c r="P229" s="149">
        <v>33180</v>
      </c>
      <c r="Q229" s="149">
        <v>35880</v>
      </c>
      <c r="R229" s="149">
        <v>38520</v>
      </c>
      <c r="S229" s="149">
        <v>41160</v>
      </c>
      <c r="T229" s="149">
        <v>43800</v>
      </c>
      <c r="U229" s="149" t="s">
        <v>301</v>
      </c>
      <c r="V229" s="52"/>
      <c r="W229" s="52"/>
      <c r="X229" s="52"/>
      <c r="Y229" s="52"/>
      <c r="Z229" s="52"/>
      <c r="AA229" s="52"/>
      <c r="AB229" s="52"/>
      <c r="AC229" s="52"/>
      <c r="AD229" s="52"/>
      <c r="AE229" s="52"/>
      <c r="AF229" s="52"/>
      <c r="AG229" s="52"/>
      <c r="AH229" s="52"/>
      <c r="AI229" s="52"/>
      <c r="AJ229" s="52"/>
      <c r="AK229" s="52"/>
      <c r="AL229" s="144" t="s">
        <v>931</v>
      </c>
      <c r="AM229" s="144" t="s">
        <v>931</v>
      </c>
      <c r="AN229" s="144" t="s">
        <v>288</v>
      </c>
      <c r="AO229" s="144">
        <v>1</v>
      </c>
      <c r="AP229" s="144" t="s">
        <v>932</v>
      </c>
      <c r="AQ229" s="144" t="s">
        <v>290</v>
      </c>
      <c r="AR229" s="144">
        <v>451</v>
      </c>
      <c r="AS229" s="144" t="s">
        <v>932</v>
      </c>
    </row>
    <row r="230" spans="1:45">
      <c r="A230" s="165" t="str">
        <f t="shared" si="3"/>
        <v>1/18/2013 - 12/17/2013Travis</v>
      </c>
      <c r="B230" s="144" t="s">
        <v>934</v>
      </c>
      <c r="C230" s="143" t="s">
        <v>28</v>
      </c>
      <c r="D230" s="149">
        <v>73200</v>
      </c>
      <c r="E230" s="149">
        <v>25650</v>
      </c>
      <c r="F230" s="149">
        <v>29300</v>
      </c>
      <c r="G230" s="149">
        <v>32950</v>
      </c>
      <c r="H230" s="149">
        <v>36600</v>
      </c>
      <c r="I230" s="149">
        <v>39550</v>
      </c>
      <c r="J230" s="149">
        <v>42500</v>
      </c>
      <c r="K230" s="149">
        <v>45400</v>
      </c>
      <c r="L230" s="149">
        <v>48350</v>
      </c>
      <c r="M230" s="149">
        <v>30780</v>
      </c>
      <c r="N230" s="149">
        <v>35160</v>
      </c>
      <c r="O230" s="149">
        <v>39540</v>
      </c>
      <c r="P230" s="149">
        <v>43920</v>
      </c>
      <c r="Q230" s="149">
        <v>47460</v>
      </c>
      <c r="R230" s="149">
        <v>51000</v>
      </c>
      <c r="S230" s="149">
        <v>54480</v>
      </c>
      <c r="T230" s="149">
        <v>58020</v>
      </c>
      <c r="U230" s="149" t="s">
        <v>286</v>
      </c>
      <c r="V230" s="149">
        <v>27350</v>
      </c>
      <c r="W230" s="149">
        <v>31250</v>
      </c>
      <c r="X230" s="149">
        <v>35150</v>
      </c>
      <c r="Y230" s="149">
        <v>39050</v>
      </c>
      <c r="Z230" s="149">
        <v>42200</v>
      </c>
      <c r="AA230" s="149">
        <v>45300</v>
      </c>
      <c r="AB230" s="149">
        <v>48450</v>
      </c>
      <c r="AC230" s="149">
        <v>51550</v>
      </c>
      <c r="AD230" s="149">
        <v>32820</v>
      </c>
      <c r="AE230" s="149">
        <v>37500</v>
      </c>
      <c r="AF230" s="149">
        <v>42180</v>
      </c>
      <c r="AG230" s="149">
        <v>46860</v>
      </c>
      <c r="AH230" s="149">
        <v>50640</v>
      </c>
      <c r="AI230" s="149">
        <v>54360</v>
      </c>
      <c r="AJ230" s="149">
        <v>58140</v>
      </c>
      <c r="AK230" s="149">
        <v>61860</v>
      </c>
      <c r="AL230" s="144" t="s">
        <v>933</v>
      </c>
      <c r="AM230" s="144" t="s">
        <v>933</v>
      </c>
      <c r="AN230" s="144" t="s">
        <v>288</v>
      </c>
      <c r="AO230" s="144">
        <v>1</v>
      </c>
      <c r="AP230" s="144" t="s">
        <v>934</v>
      </c>
      <c r="AQ230" s="144" t="s">
        <v>290</v>
      </c>
      <c r="AR230" s="144">
        <v>453</v>
      </c>
      <c r="AS230" s="144" t="s">
        <v>934</v>
      </c>
    </row>
    <row r="231" spans="1:45">
      <c r="A231" s="165" t="str">
        <f t="shared" si="3"/>
        <v>1/18/2013 - 12/17/2013Trinity</v>
      </c>
      <c r="B231" s="144" t="s">
        <v>937</v>
      </c>
      <c r="C231" s="143" t="s">
        <v>265</v>
      </c>
      <c r="D231" s="149">
        <v>47400</v>
      </c>
      <c r="E231" s="149">
        <v>17700</v>
      </c>
      <c r="F231" s="149">
        <v>20200</v>
      </c>
      <c r="G231" s="149">
        <v>22750</v>
      </c>
      <c r="H231" s="149">
        <v>25250</v>
      </c>
      <c r="I231" s="149">
        <v>27300</v>
      </c>
      <c r="J231" s="149">
        <v>29300</v>
      </c>
      <c r="K231" s="149">
        <v>31350</v>
      </c>
      <c r="L231" s="149">
        <v>33350</v>
      </c>
      <c r="M231" s="149">
        <v>21240</v>
      </c>
      <c r="N231" s="149">
        <v>24240</v>
      </c>
      <c r="O231" s="149">
        <v>27300</v>
      </c>
      <c r="P231" s="149">
        <v>30300</v>
      </c>
      <c r="Q231" s="149">
        <v>32760</v>
      </c>
      <c r="R231" s="149">
        <v>35160</v>
      </c>
      <c r="S231" s="149">
        <v>37620</v>
      </c>
      <c r="T231" s="149">
        <v>40020</v>
      </c>
      <c r="U231" s="149" t="s">
        <v>286</v>
      </c>
      <c r="V231" s="149">
        <v>19050</v>
      </c>
      <c r="W231" s="149">
        <v>21800</v>
      </c>
      <c r="X231" s="149">
        <v>24500</v>
      </c>
      <c r="Y231" s="149">
        <v>27200</v>
      </c>
      <c r="Z231" s="149">
        <v>29400</v>
      </c>
      <c r="AA231" s="149">
        <v>31600</v>
      </c>
      <c r="AB231" s="149">
        <v>33750</v>
      </c>
      <c r="AC231" s="149">
        <v>35950</v>
      </c>
      <c r="AD231" s="149">
        <v>22860</v>
      </c>
      <c r="AE231" s="149">
        <v>26160</v>
      </c>
      <c r="AF231" s="149">
        <v>29400</v>
      </c>
      <c r="AG231" s="149">
        <v>32640</v>
      </c>
      <c r="AH231" s="149">
        <v>35280</v>
      </c>
      <c r="AI231" s="149">
        <v>37920</v>
      </c>
      <c r="AJ231" s="149">
        <v>40500</v>
      </c>
      <c r="AK231" s="149">
        <v>43140</v>
      </c>
      <c r="AL231" s="144" t="s">
        <v>936</v>
      </c>
      <c r="AM231" s="144" t="s">
        <v>936</v>
      </c>
      <c r="AN231" s="144" t="s">
        <v>288</v>
      </c>
      <c r="AO231" s="144">
        <v>0</v>
      </c>
      <c r="AP231" s="144" t="s">
        <v>937</v>
      </c>
      <c r="AQ231" s="144" t="s">
        <v>290</v>
      </c>
      <c r="AR231" s="144">
        <v>455</v>
      </c>
      <c r="AS231" s="144" t="s">
        <v>937</v>
      </c>
    </row>
    <row r="232" spans="1:45">
      <c r="A232" s="165" t="str">
        <f t="shared" si="3"/>
        <v>1/18/2013 - 12/17/2013Tyler</v>
      </c>
      <c r="B232" s="144" t="s">
        <v>940</v>
      </c>
      <c r="C232" s="143" t="s">
        <v>85</v>
      </c>
      <c r="D232" s="149">
        <v>43700</v>
      </c>
      <c r="E232" s="149">
        <v>17700</v>
      </c>
      <c r="F232" s="149">
        <v>20200</v>
      </c>
      <c r="G232" s="149">
        <v>22750</v>
      </c>
      <c r="H232" s="149">
        <v>25250</v>
      </c>
      <c r="I232" s="149">
        <v>27300</v>
      </c>
      <c r="J232" s="149">
        <v>29300</v>
      </c>
      <c r="K232" s="149">
        <v>31350</v>
      </c>
      <c r="L232" s="149">
        <v>33350</v>
      </c>
      <c r="M232" s="149">
        <v>21240</v>
      </c>
      <c r="N232" s="149">
        <v>24240</v>
      </c>
      <c r="O232" s="149">
        <v>27300</v>
      </c>
      <c r="P232" s="149">
        <v>30300</v>
      </c>
      <c r="Q232" s="149">
        <v>32760</v>
      </c>
      <c r="R232" s="149">
        <v>35160</v>
      </c>
      <c r="S232" s="149">
        <v>37620</v>
      </c>
      <c r="T232" s="149">
        <v>40020</v>
      </c>
      <c r="U232" s="149" t="s">
        <v>301</v>
      </c>
      <c r="V232" s="52"/>
      <c r="W232" s="52"/>
      <c r="X232" s="52"/>
      <c r="Y232" s="52"/>
      <c r="Z232" s="52"/>
      <c r="AA232" s="52"/>
      <c r="AB232" s="52"/>
      <c r="AC232" s="52"/>
      <c r="AD232" s="52"/>
      <c r="AE232" s="52"/>
      <c r="AF232" s="52"/>
      <c r="AG232" s="52"/>
      <c r="AH232" s="52"/>
      <c r="AI232" s="52"/>
      <c r="AJ232" s="52"/>
      <c r="AK232" s="52"/>
      <c r="AL232" s="144" t="s">
        <v>939</v>
      </c>
      <c r="AM232" s="144" t="s">
        <v>939</v>
      </c>
      <c r="AN232" s="144" t="s">
        <v>288</v>
      </c>
      <c r="AO232" s="144">
        <v>0</v>
      </c>
      <c r="AP232" s="144" t="s">
        <v>940</v>
      </c>
      <c r="AQ232" s="144" t="s">
        <v>290</v>
      </c>
      <c r="AR232" s="144">
        <v>457</v>
      </c>
      <c r="AS232" s="144" t="s">
        <v>940</v>
      </c>
    </row>
    <row r="233" spans="1:45">
      <c r="A233" s="165" t="str">
        <f t="shared" si="3"/>
        <v>1/18/2013 - 12/17/2013Upshur</v>
      </c>
      <c r="B233" s="144" t="s">
        <v>942</v>
      </c>
      <c r="C233" s="143" t="s">
        <v>67</v>
      </c>
      <c r="D233" s="149">
        <v>54200</v>
      </c>
      <c r="E233" s="149">
        <v>19000</v>
      </c>
      <c r="F233" s="149">
        <v>21700</v>
      </c>
      <c r="G233" s="149">
        <v>24400</v>
      </c>
      <c r="H233" s="149">
        <v>27100</v>
      </c>
      <c r="I233" s="149">
        <v>29300</v>
      </c>
      <c r="J233" s="149">
        <v>31450</v>
      </c>
      <c r="K233" s="149">
        <v>33650</v>
      </c>
      <c r="L233" s="149">
        <v>35800</v>
      </c>
      <c r="M233" s="149">
        <v>22800</v>
      </c>
      <c r="N233" s="149">
        <v>26040</v>
      </c>
      <c r="O233" s="149">
        <v>29280</v>
      </c>
      <c r="P233" s="149">
        <v>32520</v>
      </c>
      <c r="Q233" s="149">
        <v>35160</v>
      </c>
      <c r="R233" s="149">
        <v>37740</v>
      </c>
      <c r="S233" s="149">
        <v>40380</v>
      </c>
      <c r="T233" s="149">
        <v>42960</v>
      </c>
      <c r="U233" s="149" t="s">
        <v>286</v>
      </c>
      <c r="V233" s="149">
        <v>19750</v>
      </c>
      <c r="W233" s="149">
        <v>22600</v>
      </c>
      <c r="X233" s="149">
        <v>25400</v>
      </c>
      <c r="Y233" s="149">
        <v>28200</v>
      </c>
      <c r="Z233" s="149">
        <v>30500</v>
      </c>
      <c r="AA233" s="149">
        <v>32750</v>
      </c>
      <c r="AB233" s="149">
        <v>35000</v>
      </c>
      <c r="AC233" s="149">
        <v>37250</v>
      </c>
      <c r="AD233" s="149">
        <v>23700</v>
      </c>
      <c r="AE233" s="149">
        <v>27120</v>
      </c>
      <c r="AF233" s="149">
        <v>30480</v>
      </c>
      <c r="AG233" s="149">
        <v>33840</v>
      </c>
      <c r="AH233" s="149">
        <v>36600</v>
      </c>
      <c r="AI233" s="149">
        <v>39300</v>
      </c>
      <c r="AJ233" s="149">
        <v>42000</v>
      </c>
      <c r="AK233" s="149">
        <v>44700</v>
      </c>
      <c r="AL233" s="144" t="s">
        <v>941</v>
      </c>
      <c r="AM233" s="144" t="s">
        <v>941</v>
      </c>
      <c r="AN233" s="144" t="s">
        <v>288</v>
      </c>
      <c r="AO233" s="144">
        <v>1</v>
      </c>
      <c r="AP233" s="144" t="s">
        <v>942</v>
      </c>
      <c r="AQ233" s="144" t="s">
        <v>290</v>
      </c>
      <c r="AR233" s="144">
        <v>459</v>
      </c>
      <c r="AS233" s="144" t="s">
        <v>942</v>
      </c>
    </row>
    <row r="234" spans="1:45">
      <c r="A234" s="165" t="str">
        <f t="shared" si="3"/>
        <v>1/18/2013 - 12/17/2013Upton</v>
      </c>
      <c r="B234" s="144" t="s">
        <v>945</v>
      </c>
      <c r="C234" s="143" t="s">
        <v>266</v>
      </c>
      <c r="D234" s="149">
        <v>58000</v>
      </c>
      <c r="E234" s="149">
        <v>19050</v>
      </c>
      <c r="F234" s="149">
        <v>21800</v>
      </c>
      <c r="G234" s="149">
        <v>24500</v>
      </c>
      <c r="H234" s="149">
        <v>27200</v>
      </c>
      <c r="I234" s="149">
        <v>29400</v>
      </c>
      <c r="J234" s="149">
        <v>31600</v>
      </c>
      <c r="K234" s="149">
        <v>33750</v>
      </c>
      <c r="L234" s="149">
        <v>35950</v>
      </c>
      <c r="M234" s="149">
        <v>22860</v>
      </c>
      <c r="N234" s="149">
        <v>26160</v>
      </c>
      <c r="O234" s="149">
        <v>29400</v>
      </c>
      <c r="P234" s="149">
        <v>32640</v>
      </c>
      <c r="Q234" s="149">
        <v>35280</v>
      </c>
      <c r="R234" s="149">
        <v>37920</v>
      </c>
      <c r="S234" s="149">
        <v>40500</v>
      </c>
      <c r="T234" s="149">
        <v>43140</v>
      </c>
      <c r="U234" s="149" t="s">
        <v>286</v>
      </c>
      <c r="V234" s="149">
        <v>20300</v>
      </c>
      <c r="W234" s="149">
        <v>23200</v>
      </c>
      <c r="X234" s="149">
        <v>26100</v>
      </c>
      <c r="Y234" s="149">
        <v>29000</v>
      </c>
      <c r="Z234" s="149">
        <v>31350</v>
      </c>
      <c r="AA234" s="149">
        <v>33650</v>
      </c>
      <c r="AB234" s="149">
        <v>36000</v>
      </c>
      <c r="AC234" s="149">
        <v>38300</v>
      </c>
      <c r="AD234" s="149">
        <v>24360</v>
      </c>
      <c r="AE234" s="149">
        <v>27840</v>
      </c>
      <c r="AF234" s="149">
        <v>31320</v>
      </c>
      <c r="AG234" s="149">
        <v>34800</v>
      </c>
      <c r="AH234" s="149">
        <v>37620</v>
      </c>
      <c r="AI234" s="149">
        <v>40380</v>
      </c>
      <c r="AJ234" s="149">
        <v>43200</v>
      </c>
      <c r="AK234" s="149">
        <v>45960</v>
      </c>
      <c r="AL234" s="144" t="s">
        <v>944</v>
      </c>
      <c r="AM234" s="144" t="s">
        <v>944</v>
      </c>
      <c r="AN234" s="144" t="s">
        <v>288</v>
      </c>
      <c r="AO234" s="144">
        <v>0</v>
      </c>
      <c r="AP234" s="144" t="s">
        <v>945</v>
      </c>
      <c r="AQ234" s="144" t="s">
        <v>290</v>
      </c>
      <c r="AR234" s="144">
        <v>461</v>
      </c>
      <c r="AS234" s="144" t="s">
        <v>945</v>
      </c>
    </row>
    <row r="235" spans="1:45">
      <c r="A235" s="165" t="str">
        <f t="shared" si="3"/>
        <v>1/18/2013 - 12/17/2013Uvalde</v>
      </c>
      <c r="B235" s="144" t="s">
        <v>948</v>
      </c>
      <c r="C235" s="143" t="s">
        <v>267</v>
      </c>
      <c r="D235" s="149">
        <v>41800</v>
      </c>
      <c r="E235" s="149">
        <v>17700</v>
      </c>
      <c r="F235" s="149">
        <v>20200</v>
      </c>
      <c r="G235" s="149">
        <v>22750</v>
      </c>
      <c r="H235" s="149">
        <v>25250</v>
      </c>
      <c r="I235" s="149">
        <v>27300</v>
      </c>
      <c r="J235" s="149">
        <v>29300</v>
      </c>
      <c r="K235" s="149">
        <v>31350</v>
      </c>
      <c r="L235" s="149">
        <v>33350</v>
      </c>
      <c r="M235" s="149">
        <v>21240</v>
      </c>
      <c r="N235" s="149">
        <v>24240</v>
      </c>
      <c r="O235" s="149">
        <v>27300</v>
      </c>
      <c r="P235" s="149">
        <v>30300</v>
      </c>
      <c r="Q235" s="149">
        <v>32760</v>
      </c>
      <c r="R235" s="149">
        <v>35160</v>
      </c>
      <c r="S235" s="149">
        <v>37620</v>
      </c>
      <c r="T235" s="149">
        <v>40020</v>
      </c>
      <c r="U235" s="149" t="s">
        <v>301</v>
      </c>
      <c r="V235" s="52"/>
      <c r="W235" s="52"/>
      <c r="X235" s="52"/>
      <c r="Y235" s="52"/>
      <c r="Z235" s="52"/>
      <c r="AA235" s="52"/>
      <c r="AB235" s="52"/>
      <c r="AC235" s="52"/>
      <c r="AD235" s="52"/>
      <c r="AE235" s="52"/>
      <c r="AF235" s="52"/>
      <c r="AG235" s="52"/>
      <c r="AH235" s="52"/>
      <c r="AI235" s="52"/>
      <c r="AJ235" s="52"/>
      <c r="AK235" s="52"/>
      <c r="AL235" s="144" t="s">
        <v>947</v>
      </c>
      <c r="AM235" s="144" t="s">
        <v>947</v>
      </c>
      <c r="AN235" s="144" t="s">
        <v>288</v>
      </c>
      <c r="AO235" s="144">
        <v>0</v>
      </c>
      <c r="AP235" s="144" t="s">
        <v>948</v>
      </c>
      <c r="AQ235" s="144" t="s">
        <v>290</v>
      </c>
      <c r="AR235" s="144">
        <v>463</v>
      </c>
      <c r="AS235" s="144" t="s">
        <v>948</v>
      </c>
    </row>
    <row r="236" spans="1:45">
      <c r="A236" s="165" t="str">
        <f t="shared" si="3"/>
        <v>1/18/2013 - 12/17/2013Val Verde</v>
      </c>
      <c r="B236" s="144" t="s">
        <v>951</v>
      </c>
      <c r="C236" s="143" t="s">
        <v>269</v>
      </c>
      <c r="D236" s="149">
        <v>42400</v>
      </c>
      <c r="E236" s="149">
        <v>17700</v>
      </c>
      <c r="F236" s="149">
        <v>20200</v>
      </c>
      <c r="G236" s="149">
        <v>22750</v>
      </c>
      <c r="H236" s="149">
        <v>25250</v>
      </c>
      <c r="I236" s="149">
        <v>27300</v>
      </c>
      <c r="J236" s="149">
        <v>29300</v>
      </c>
      <c r="K236" s="149">
        <v>31350</v>
      </c>
      <c r="L236" s="149">
        <v>33350</v>
      </c>
      <c r="M236" s="149">
        <v>21240</v>
      </c>
      <c r="N236" s="149">
        <v>24240</v>
      </c>
      <c r="O236" s="149">
        <v>27300</v>
      </c>
      <c r="P236" s="149">
        <v>30300</v>
      </c>
      <c r="Q236" s="149">
        <v>32760</v>
      </c>
      <c r="R236" s="149">
        <v>35160</v>
      </c>
      <c r="S236" s="149">
        <v>37620</v>
      </c>
      <c r="T236" s="149">
        <v>40020</v>
      </c>
      <c r="U236" s="149" t="s">
        <v>301</v>
      </c>
      <c r="V236" s="52"/>
      <c r="W236" s="52"/>
      <c r="X236" s="52"/>
      <c r="Y236" s="52"/>
      <c r="Z236" s="52"/>
      <c r="AA236" s="52"/>
      <c r="AB236" s="52"/>
      <c r="AC236" s="52"/>
      <c r="AD236" s="52"/>
      <c r="AE236" s="52"/>
      <c r="AF236" s="52"/>
      <c r="AG236" s="52"/>
      <c r="AH236" s="52"/>
      <c r="AI236" s="52"/>
      <c r="AJ236" s="52"/>
      <c r="AK236" s="52"/>
      <c r="AL236" s="144" t="s">
        <v>950</v>
      </c>
      <c r="AM236" s="144" t="s">
        <v>950</v>
      </c>
      <c r="AN236" s="144" t="s">
        <v>288</v>
      </c>
      <c r="AO236" s="144">
        <v>0</v>
      </c>
      <c r="AP236" s="144" t="s">
        <v>951</v>
      </c>
      <c r="AQ236" s="144" t="s">
        <v>290</v>
      </c>
      <c r="AR236" s="144">
        <v>465</v>
      </c>
      <c r="AS236" s="144" t="s">
        <v>951</v>
      </c>
    </row>
    <row r="237" spans="1:45">
      <c r="A237" s="165" t="str">
        <f t="shared" si="3"/>
        <v>1/18/2013 - 12/17/2013Van Zandt</v>
      </c>
      <c r="B237" s="144" t="s">
        <v>954</v>
      </c>
      <c r="C237" s="143" t="s">
        <v>270</v>
      </c>
      <c r="D237" s="149">
        <v>54600</v>
      </c>
      <c r="E237" s="149">
        <v>19150</v>
      </c>
      <c r="F237" s="149">
        <v>21850</v>
      </c>
      <c r="G237" s="149">
        <v>24600</v>
      </c>
      <c r="H237" s="149">
        <v>27300</v>
      </c>
      <c r="I237" s="149">
        <v>29500</v>
      </c>
      <c r="J237" s="149">
        <v>31700</v>
      </c>
      <c r="K237" s="149">
        <v>33900</v>
      </c>
      <c r="L237" s="149">
        <v>36050</v>
      </c>
      <c r="M237" s="149">
        <v>22980</v>
      </c>
      <c r="N237" s="149">
        <v>26220</v>
      </c>
      <c r="O237" s="149">
        <v>29520</v>
      </c>
      <c r="P237" s="149">
        <v>32760</v>
      </c>
      <c r="Q237" s="149">
        <v>35400</v>
      </c>
      <c r="R237" s="149">
        <v>38040</v>
      </c>
      <c r="S237" s="149">
        <v>40680</v>
      </c>
      <c r="T237" s="149">
        <v>43260</v>
      </c>
      <c r="U237" s="149" t="s">
        <v>301</v>
      </c>
      <c r="V237" s="52"/>
      <c r="W237" s="52"/>
      <c r="X237" s="52"/>
      <c r="Y237" s="52"/>
      <c r="Z237" s="52"/>
      <c r="AA237" s="52"/>
      <c r="AB237" s="52"/>
      <c r="AC237" s="52"/>
      <c r="AD237" s="52"/>
      <c r="AE237" s="52"/>
      <c r="AF237" s="52"/>
      <c r="AG237" s="52"/>
      <c r="AH237" s="52"/>
      <c r="AI237" s="52"/>
      <c r="AJ237" s="52"/>
      <c r="AK237" s="52"/>
      <c r="AL237" s="144" t="s">
        <v>953</v>
      </c>
      <c r="AM237" s="144" t="s">
        <v>953</v>
      </c>
      <c r="AN237" s="144" t="s">
        <v>288</v>
      </c>
      <c r="AO237" s="144">
        <v>0</v>
      </c>
      <c r="AP237" s="144" t="s">
        <v>954</v>
      </c>
      <c r="AQ237" s="144" t="s">
        <v>290</v>
      </c>
      <c r="AR237" s="144">
        <v>467</v>
      </c>
      <c r="AS237" s="144" t="s">
        <v>954</v>
      </c>
    </row>
    <row r="238" spans="1:45">
      <c r="A238" s="165" t="str">
        <f t="shared" si="3"/>
        <v>1/18/2013 - 12/17/2013Victoria</v>
      </c>
      <c r="B238" s="144" t="s">
        <v>956</v>
      </c>
      <c r="C238" s="143" t="s">
        <v>87</v>
      </c>
      <c r="D238" s="149">
        <v>56400</v>
      </c>
      <c r="E238" s="149">
        <v>19750</v>
      </c>
      <c r="F238" s="149">
        <v>22600</v>
      </c>
      <c r="G238" s="149">
        <v>25400</v>
      </c>
      <c r="H238" s="149">
        <v>28200</v>
      </c>
      <c r="I238" s="149">
        <v>30500</v>
      </c>
      <c r="J238" s="149">
        <v>32750</v>
      </c>
      <c r="K238" s="149">
        <v>35000</v>
      </c>
      <c r="L238" s="149">
        <v>37250</v>
      </c>
      <c r="M238" s="149">
        <v>23700</v>
      </c>
      <c r="N238" s="149">
        <v>27120</v>
      </c>
      <c r="O238" s="149">
        <v>30480</v>
      </c>
      <c r="P238" s="149">
        <v>33840</v>
      </c>
      <c r="Q238" s="149">
        <v>36600</v>
      </c>
      <c r="R238" s="149">
        <v>39300</v>
      </c>
      <c r="S238" s="149">
        <v>42000</v>
      </c>
      <c r="T238" s="149">
        <v>44700</v>
      </c>
      <c r="U238" s="149" t="s">
        <v>286</v>
      </c>
      <c r="V238" s="149">
        <v>20750</v>
      </c>
      <c r="W238" s="149">
        <v>23700</v>
      </c>
      <c r="X238" s="149">
        <v>26650</v>
      </c>
      <c r="Y238" s="149">
        <v>29600</v>
      </c>
      <c r="Z238" s="149">
        <v>32000</v>
      </c>
      <c r="AA238" s="149">
        <v>34350</v>
      </c>
      <c r="AB238" s="149">
        <v>36750</v>
      </c>
      <c r="AC238" s="149">
        <v>39100</v>
      </c>
      <c r="AD238" s="149">
        <v>24900</v>
      </c>
      <c r="AE238" s="149">
        <v>28440</v>
      </c>
      <c r="AF238" s="149">
        <v>31980</v>
      </c>
      <c r="AG238" s="149">
        <v>35520</v>
      </c>
      <c r="AH238" s="149">
        <v>38400</v>
      </c>
      <c r="AI238" s="149">
        <v>41220</v>
      </c>
      <c r="AJ238" s="149">
        <v>44100</v>
      </c>
      <c r="AK238" s="149">
        <v>46920</v>
      </c>
      <c r="AL238" s="144" t="s">
        <v>955</v>
      </c>
      <c r="AM238" s="144" t="s">
        <v>955</v>
      </c>
      <c r="AN238" s="144" t="s">
        <v>288</v>
      </c>
      <c r="AO238" s="144">
        <v>1</v>
      </c>
      <c r="AP238" s="144" t="s">
        <v>956</v>
      </c>
      <c r="AQ238" s="144" t="s">
        <v>290</v>
      </c>
      <c r="AR238" s="144">
        <v>469</v>
      </c>
      <c r="AS238" s="144" t="s">
        <v>956</v>
      </c>
    </row>
    <row r="239" spans="1:45">
      <c r="A239" s="165" t="str">
        <f t="shared" si="3"/>
        <v>1/18/2013 - 12/17/2013Walker</v>
      </c>
      <c r="B239" s="144" t="s">
        <v>959</v>
      </c>
      <c r="C239" s="143" t="s">
        <v>271</v>
      </c>
      <c r="D239" s="149">
        <v>57100</v>
      </c>
      <c r="E239" s="149">
        <v>18100</v>
      </c>
      <c r="F239" s="149">
        <v>20700</v>
      </c>
      <c r="G239" s="149">
        <v>23300</v>
      </c>
      <c r="H239" s="149">
        <v>25850</v>
      </c>
      <c r="I239" s="149">
        <v>27950</v>
      </c>
      <c r="J239" s="149">
        <v>30000</v>
      </c>
      <c r="K239" s="149">
        <v>32100</v>
      </c>
      <c r="L239" s="149">
        <v>34150</v>
      </c>
      <c r="M239" s="149">
        <v>21720</v>
      </c>
      <c r="N239" s="149">
        <v>24840</v>
      </c>
      <c r="O239" s="149">
        <v>27960</v>
      </c>
      <c r="P239" s="149">
        <v>31020</v>
      </c>
      <c r="Q239" s="149">
        <v>33540</v>
      </c>
      <c r="R239" s="149">
        <v>36000</v>
      </c>
      <c r="S239" s="149">
        <v>38520</v>
      </c>
      <c r="T239" s="149">
        <v>40980</v>
      </c>
      <c r="U239" s="149" t="s">
        <v>286</v>
      </c>
      <c r="V239" s="149">
        <v>20000</v>
      </c>
      <c r="W239" s="149">
        <v>22850</v>
      </c>
      <c r="X239" s="149">
        <v>25700</v>
      </c>
      <c r="Y239" s="149">
        <v>28550</v>
      </c>
      <c r="Z239" s="149">
        <v>30850</v>
      </c>
      <c r="AA239" s="149">
        <v>33150</v>
      </c>
      <c r="AB239" s="149">
        <v>35450</v>
      </c>
      <c r="AC239" s="149">
        <v>37700</v>
      </c>
      <c r="AD239" s="149">
        <v>24000</v>
      </c>
      <c r="AE239" s="149">
        <v>27420</v>
      </c>
      <c r="AF239" s="149">
        <v>30840</v>
      </c>
      <c r="AG239" s="149">
        <v>34260</v>
      </c>
      <c r="AH239" s="149">
        <v>37020</v>
      </c>
      <c r="AI239" s="149">
        <v>39780</v>
      </c>
      <c r="AJ239" s="149">
        <v>42540</v>
      </c>
      <c r="AK239" s="149">
        <v>45240</v>
      </c>
      <c r="AL239" s="144" t="s">
        <v>958</v>
      </c>
      <c r="AM239" s="144" t="s">
        <v>958</v>
      </c>
      <c r="AN239" s="144" t="s">
        <v>288</v>
      </c>
      <c r="AO239" s="144">
        <v>0</v>
      </c>
      <c r="AP239" s="144" t="s">
        <v>959</v>
      </c>
      <c r="AQ239" s="144" t="s">
        <v>290</v>
      </c>
      <c r="AR239" s="144">
        <v>471</v>
      </c>
      <c r="AS239" s="144" t="s">
        <v>959</v>
      </c>
    </row>
    <row r="240" spans="1:45">
      <c r="A240" s="165" t="str">
        <f t="shared" si="3"/>
        <v>1/18/2013 - 12/17/2013Waller</v>
      </c>
      <c r="B240" s="144" t="s">
        <v>961</v>
      </c>
      <c r="C240" s="143" t="s">
        <v>59</v>
      </c>
      <c r="D240" s="149">
        <v>66200</v>
      </c>
      <c r="E240" s="149">
        <v>23200</v>
      </c>
      <c r="F240" s="149">
        <v>26500</v>
      </c>
      <c r="G240" s="149">
        <v>29800</v>
      </c>
      <c r="H240" s="149">
        <v>33100</v>
      </c>
      <c r="I240" s="149">
        <v>35750</v>
      </c>
      <c r="J240" s="149">
        <v>38400</v>
      </c>
      <c r="K240" s="149">
        <v>41050</v>
      </c>
      <c r="L240" s="149">
        <v>43700</v>
      </c>
      <c r="M240" s="149">
        <v>27840</v>
      </c>
      <c r="N240" s="149">
        <v>31800</v>
      </c>
      <c r="O240" s="149">
        <v>35760</v>
      </c>
      <c r="P240" s="149">
        <v>39720</v>
      </c>
      <c r="Q240" s="149">
        <v>42900</v>
      </c>
      <c r="R240" s="149">
        <v>46080</v>
      </c>
      <c r="S240" s="149">
        <v>49260</v>
      </c>
      <c r="T240" s="149">
        <v>52440</v>
      </c>
      <c r="U240" s="149" t="s">
        <v>286</v>
      </c>
      <c r="V240" s="149">
        <v>23450</v>
      </c>
      <c r="W240" s="149">
        <v>26800</v>
      </c>
      <c r="X240" s="149">
        <v>30150</v>
      </c>
      <c r="Y240" s="149">
        <v>33450</v>
      </c>
      <c r="Z240" s="149">
        <v>36150</v>
      </c>
      <c r="AA240" s="149">
        <v>38850</v>
      </c>
      <c r="AB240" s="149">
        <v>41500</v>
      </c>
      <c r="AC240" s="149">
        <v>44200</v>
      </c>
      <c r="AD240" s="149">
        <v>28140</v>
      </c>
      <c r="AE240" s="149">
        <v>32160</v>
      </c>
      <c r="AF240" s="149">
        <v>36180</v>
      </c>
      <c r="AG240" s="149">
        <v>40140</v>
      </c>
      <c r="AH240" s="149">
        <v>43380</v>
      </c>
      <c r="AI240" s="149">
        <v>46620</v>
      </c>
      <c r="AJ240" s="149">
        <v>49800</v>
      </c>
      <c r="AK240" s="149">
        <v>53040</v>
      </c>
      <c r="AL240" s="144" t="s">
        <v>960</v>
      </c>
      <c r="AM240" s="144" t="s">
        <v>960</v>
      </c>
      <c r="AN240" s="144" t="s">
        <v>288</v>
      </c>
      <c r="AO240" s="144">
        <v>1</v>
      </c>
      <c r="AP240" s="144" t="s">
        <v>961</v>
      </c>
      <c r="AQ240" s="144" t="s">
        <v>290</v>
      </c>
      <c r="AR240" s="144">
        <v>473</v>
      </c>
      <c r="AS240" s="144" t="s">
        <v>961</v>
      </c>
    </row>
    <row r="241" spans="1:45">
      <c r="A241" s="165" t="str">
        <f t="shared" si="3"/>
        <v>1/18/2013 - 12/17/2013Ward</v>
      </c>
      <c r="B241" s="144" t="s">
        <v>964</v>
      </c>
      <c r="C241" s="143" t="s">
        <v>272</v>
      </c>
      <c r="D241" s="149">
        <v>49500</v>
      </c>
      <c r="E241" s="149">
        <v>17700</v>
      </c>
      <c r="F241" s="149">
        <v>20200</v>
      </c>
      <c r="G241" s="149">
        <v>22750</v>
      </c>
      <c r="H241" s="149">
        <v>25250</v>
      </c>
      <c r="I241" s="149">
        <v>27300</v>
      </c>
      <c r="J241" s="149">
        <v>29300</v>
      </c>
      <c r="K241" s="149">
        <v>31350</v>
      </c>
      <c r="L241" s="149">
        <v>33350</v>
      </c>
      <c r="M241" s="149">
        <v>21240</v>
      </c>
      <c r="N241" s="149">
        <v>24240</v>
      </c>
      <c r="O241" s="149">
        <v>27300</v>
      </c>
      <c r="P241" s="149">
        <v>30300</v>
      </c>
      <c r="Q241" s="149">
        <v>32760</v>
      </c>
      <c r="R241" s="149">
        <v>35160</v>
      </c>
      <c r="S241" s="149">
        <v>37620</v>
      </c>
      <c r="T241" s="149">
        <v>40020</v>
      </c>
      <c r="U241" s="149" t="s">
        <v>301</v>
      </c>
      <c r="V241" s="52"/>
      <c r="W241" s="52"/>
      <c r="X241" s="52"/>
      <c r="Y241" s="52"/>
      <c r="Z241" s="52"/>
      <c r="AA241" s="52"/>
      <c r="AB241" s="52"/>
      <c r="AC241" s="52"/>
      <c r="AD241" s="52"/>
      <c r="AE241" s="52"/>
      <c r="AF241" s="52"/>
      <c r="AG241" s="52"/>
      <c r="AH241" s="52"/>
      <c r="AI241" s="52"/>
      <c r="AJ241" s="52"/>
      <c r="AK241" s="52"/>
      <c r="AL241" s="144" t="s">
        <v>963</v>
      </c>
      <c r="AM241" s="144" t="s">
        <v>963</v>
      </c>
      <c r="AN241" s="144" t="s">
        <v>288</v>
      </c>
      <c r="AO241" s="144">
        <v>0</v>
      </c>
      <c r="AP241" s="144" t="s">
        <v>964</v>
      </c>
      <c r="AQ241" s="144" t="s">
        <v>290</v>
      </c>
      <c r="AR241" s="144">
        <v>475</v>
      </c>
      <c r="AS241" s="144" t="s">
        <v>964</v>
      </c>
    </row>
    <row r="242" spans="1:45">
      <c r="A242" s="165" t="str">
        <f t="shared" si="3"/>
        <v>1/18/2013 - 12/17/2013Washington</v>
      </c>
      <c r="B242" s="144" t="s">
        <v>967</v>
      </c>
      <c r="C242" s="143" t="s">
        <v>273</v>
      </c>
      <c r="D242" s="149">
        <v>59600</v>
      </c>
      <c r="E242" s="149">
        <v>20900</v>
      </c>
      <c r="F242" s="149">
        <v>23850</v>
      </c>
      <c r="G242" s="149">
        <v>26850</v>
      </c>
      <c r="H242" s="149">
        <v>29800</v>
      </c>
      <c r="I242" s="149">
        <v>32200</v>
      </c>
      <c r="J242" s="149">
        <v>34600</v>
      </c>
      <c r="K242" s="149">
        <v>37000</v>
      </c>
      <c r="L242" s="149">
        <v>39350</v>
      </c>
      <c r="M242" s="149">
        <v>25080</v>
      </c>
      <c r="N242" s="149">
        <v>28620</v>
      </c>
      <c r="O242" s="149">
        <v>32220</v>
      </c>
      <c r="P242" s="149">
        <v>35760</v>
      </c>
      <c r="Q242" s="149">
        <v>38640</v>
      </c>
      <c r="R242" s="149">
        <v>41520</v>
      </c>
      <c r="S242" s="149">
        <v>44400</v>
      </c>
      <c r="T242" s="149">
        <v>47220</v>
      </c>
      <c r="U242" s="149" t="s">
        <v>286</v>
      </c>
      <c r="V242" s="149">
        <v>21250</v>
      </c>
      <c r="W242" s="149">
        <v>24250</v>
      </c>
      <c r="X242" s="149">
        <v>27300</v>
      </c>
      <c r="Y242" s="149">
        <v>30300</v>
      </c>
      <c r="Z242" s="149">
        <v>32750</v>
      </c>
      <c r="AA242" s="149">
        <v>35150</v>
      </c>
      <c r="AB242" s="149">
        <v>37600</v>
      </c>
      <c r="AC242" s="149">
        <v>40000</v>
      </c>
      <c r="AD242" s="149">
        <v>25500</v>
      </c>
      <c r="AE242" s="149">
        <v>29100</v>
      </c>
      <c r="AF242" s="149">
        <v>32760</v>
      </c>
      <c r="AG242" s="149">
        <v>36360</v>
      </c>
      <c r="AH242" s="149">
        <v>39300</v>
      </c>
      <c r="AI242" s="149">
        <v>42180</v>
      </c>
      <c r="AJ242" s="149">
        <v>45120</v>
      </c>
      <c r="AK242" s="149">
        <v>48000</v>
      </c>
      <c r="AL242" s="144" t="s">
        <v>966</v>
      </c>
      <c r="AM242" s="144" t="s">
        <v>966</v>
      </c>
      <c r="AN242" s="144" t="s">
        <v>288</v>
      </c>
      <c r="AO242" s="144">
        <v>0</v>
      </c>
      <c r="AP242" s="144" t="s">
        <v>967</v>
      </c>
      <c r="AQ242" s="144" t="s">
        <v>290</v>
      </c>
      <c r="AR242" s="144">
        <v>477</v>
      </c>
      <c r="AS242" s="144" t="s">
        <v>967</v>
      </c>
    </row>
    <row r="243" spans="1:45">
      <c r="A243" s="165" t="str">
        <f t="shared" si="3"/>
        <v>1/18/2013 - 12/17/2013Webb</v>
      </c>
      <c r="B243" s="144" t="s">
        <v>970</v>
      </c>
      <c r="C243" s="143" t="s">
        <v>63</v>
      </c>
      <c r="D243" s="149">
        <v>40300</v>
      </c>
      <c r="E243" s="149">
        <v>17700</v>
      </c>
      <c r="F243" s="149">
        <v>20200</v>
      </c>
      <c r="G243" s="149">
        <v>22750</v>
      </c>
      <c r="H243" s="149">
        <v>25250</v>
      </c>
      <c r="I243" s="149">
        <v>27300</v>
      </c>
      <c r="J243" s="149">
        <v>29300</v>
      </c>
      <c r="K243" s="149">
        <v>31350</v>
      </c>
      <c r="L243" s="149">
        <v>33350</v>
      </c>
      <c r="M243" s="149">
        <v>21240</v>
      </c>
      <c r="N243" s="149">
        <v>24240</v>
      </c>
      <c r="O243" s="149">
        <v>27300</v>
      </c>
      <c r="P243" s="149">
        <v>30300</v>
      </c>
      <c r="Q243" s="149">
        <v>32760</v>
      </c>
      <c r="R243" s="149">
        <v>35160</v>
      </c>
      <c r="S243" s="149">
        <v>37620</v>
      </c>
      <c r="T243" s="149">
        <v>40020</v>
      </c>
      <c r="U243" s="149" t="s">
        <v>301</v>
      </c>
      <c r="V243" s="52"/>
      <c r="W243" s="52"/>
      <c r="X243" s="52"/>
      <c r="Y243" s="52"/>
      <c r="Z243" s="52"/>
      <c r="AA243" s="52"/>
      <c r="AB243" s="52"/>
      <c r="AC243" s="52"/>
      <c r="AD243" s="52"/>
      <c r="AE243" s="52"/>
      <c r="AF243" s="52"/>
      <c r="AG243" s="52"/>
      <c r="AH243" s="52"/>
      <c r="AI243" s="52"/>
      <c r="AJ243" s="52"/>
      <c r="AK243" s="52"/>
      <c r="AL243" s="144" t="s">
        <v>969</v>
      </c>
      <c r="AM243" s="144" t="s">
        <v>969</v>
      </c>
      <c r="AN243" s="144" t="s">
        <v>288</v>
      </c>
      <c r="AO243" s="144">
        <v>1</v>
      </c>
      <c r="AP243" s="144" t="s">
        <v>970</v>
      </c>
      <c r="AQ243" s="144" t="s">
        <v>290</v>
      </c>
      <c r="AR243" s="144">
        <v>479</v>
      </c>
      <c r="AS243" s="144" t="s">
        <v>970</v>
      </c>
    </row>
    <row r="244" spans="1:45">
      <c r="A244" s="165" t="str">
        <f t="shared" si="3"/>
        <v>1/18/2013 - 12/17/2013Wharton</v>
      </c>
      <c r="B244" s="144" t="s">
        <v>973</v>
      </c>
      <c r="C244" s="143" t="s">
        <v>274</v>
      </c>
      <c r="D244" s="149">
        <v>53200</v>
      </c>
      <c r="E244" s="149">
        <v>18650</v>
      </c>
      <c r="F244" s="149">
        <v>21300</v>
      </c>
      <c r="G244" s="149">
        <v>23950</v>
      </c>
      <c r="H244" s="149">
        <v>26600</v>
      </c>
      <c r="I244" s="149">
        <v>28750</v>
      </c>
      <c r="J244" s="149">
        <v>30900</v>
      </c>
      <c r="K244" s="149">
        <v>33000</v>
      </c>
      <c r="L244" s="149">
        <v>35150</v>
      </c>
      <c r="M244" s="149">
        <v>22380</v>
      </c>
      <c r="N244" s="149">
        <v>25560</v>
      </c>
      <c r="O244" s="149">
        <v>28740</v>
      </c>
      <c r="P244" s="149">
        <v>31920</v>
      </c>
      <c r="Q244" s="149">
        <v>34500</v>
      </c>
      <c r="R244" s="149">
        <v>37080</v>
      </c>
      <c r="S244" s="149">
        <v>39600</v>
      </c>
      <c r="T244" s="149">
        <v>42180</v>
      </c>
      <c r="U244" s="149" t="s">
        <v>286</v>
      </c>
      <c r="V244" s="149">
        <v>18900</v>
      </c>
      <c r="W244" s="149">
        <v>21600</v>
      </c>
      <c r="X244" s="149">
        <v>24300</v>
      </c>
      <c r="Y244" s="149">
        <v>26950</v>
      </c>
      <c r="Z244" s="149">
        <v>29150</v>
      </c>
      <c r="AA244" s="149">
        <v>31300</v>
      </c>
      <c r="AB244" s="149">
        <v>33450</v>
      </c>
      <c r="AC244" s="149">
        <v>35600</v>
      </c>
      <c r="AD244" s="149">
        <v>22680</v>
      </c>
      <c r="AE244" s="149">
        <v>25920</v>
      </c>
      <c r="AF244" s="149">
        <v>29160</v>
      </c>
      <c r="AG244" s="149">
        <v>32340</v>
      </c>
      <c r="AH244" s="149">
        <v>34980</v>
      </c>
      <c r="AI244" s="149">
        <v>37560</v>
      </c>
      <c r="AJ244" s="149">
        <v>40140</v>
      </c>
      <c r="AK244" s="149">
        <v>42720</v>
      </c>
      <c r="AL244" s="144" t="s">
        <v>972</v>
      </c>
      <c r="AM244" s="144" t="s">
        <v>972</v>
      </c>
      <c r="AN244" s="144" t="s">
        <v>288</v>
      </c>
      <c r="AO244" s="144">
        <v>0</v>
      </c>
      <c r="AP244" s="144" t="s">
        <v>973</v>
      </c>
      <c r="AQ244" s="144" t="s">
        <v>290</v>
      </c>
      <c r="AR244" s="144">
        <v>481</v>
      </c>
      <c r="AS244" s="144" t="s">
        <v>973</v>
      </c>
    </row>
    <row r="245" spans="1:45">
      <c r="A245" s="165" t="str">
        <f t="shared" si="3"/>
        <v>1/18/2013 - 12/17/2013Wheeler</v>
      </c>
      <c r="B245" s="144" t="s">
        <v>976</v>
      </c>
      <c r="C245" s="143" t="s">
        <v>275</v>
      </c>
      <c r="D245" s="149">
        <v>57900</v>
      </c>
      <c r="E245" s="149">
        <v>19150</v>
      </c>
      <c r="F245" s="149">
        <v>21850</v>
      </c>
      <c r="G245" s="149">
        <v>24600</v>
      </c>
      <c r="H245" s="149">
        <v>27300</v>
      </c>
      <c r="I245" s="149">
        <v>29500</v>
      </c>
      <c r="J245" s="149">
        <v>31700</v>
      </c>
      <c r="K245" s="149">
        <v>33900</v>
      </c>
      <c r="L245" s="149">
        <v>36050</v>
      </c>
      <c r="M245" s="149">
        <v>22980</v>
      </c>
      <c r="N245" s="149">
        <v>26220</v>
      </c>
      <c r="O245" s="149">
        <v>29520</v>
      </c>
      <c r="P245" s="149">
        <v>32760</v>
      </c>
      <c r="Q245" s="149">
        <v>35400</v>
      </c>
      <c r="R245" s="149">
        <v>38040</v>
      </c>
      <c r="S245" s="149">
        <v>40680</v>
      </c>
      <c r="T245" s="149">
        <v>43260</v>
      </c>
      <c r="U245" s="149" t="s">
        <v>286</v>
      </c>
      <c r="V245" s="149">
        <v>20300</v>
      </c>
      <c r="W245" s="149">
        <v>23200</v>
      </c>
      <c r="X245" s="149">
        <v>26100</v>
      </c>
      <c r="Y245" s="149">
        <v>28950</v>
      </c>
      <c r="Z245" s="149">
        <v>31300</v>
      </c>
      <c r="AA245" s="149">
        <v>33600</v>
      </c>
      <c r="AB245" s="149">
        <v>35900</v>
      </c>
      <c r="AC245" s="149">
        <v>38250</v>
      </c>
      <c r="AD245" s="149">
        <v>24360</v>
      </c>
      <c r="AE245" s="149">
        <v>27840</v>
      </c>
      <c r="AF245" s="149">
        <v>31320</v>
      </c>
      <c r="AG245" s="149">
        <v>34740</v>
      </c>
      <c r="AH245" s="149">
        <v>37560</v>
      </c>
      <c r="AI245" s="149">
        <v>40320</v>
      </c>
      <c r="AJ245" s="149">
        <v>43080</v>
      </c>
      <c r="AK245" s="149">
        <v>45900</v>
      </c>
      <c r="AL245" s="144" t="s">
        <v>975</v>
      </c>
      <c r="AM245" s="144" t="s">
        <v>975</v>
      </c>
      <c r="AN245" s="144" t="s">
        <v>288</v>
      </c>
      <c r="AO245" s="144">
        <v>0</v>
      </c>
      <c r="AP245" s="144" t="s">
        <v>976</v>
      </c>
      <c r="AQ245" s="144" t="s">
        <v>290</v>
      </c>
      <c r="AR245" s="144">
        <v>483</v>
      </c>
      <c r="AS245" s="144" t="s">
        <v>976</v>
      </c>
    </row>
    <row r="246" spans="1:45">
      <c r="A246" s="165" t="str">
        <f t="shared" si="3"/>
        <v>1/18/2013 - 12/17/2013Wichita</v>
      </c>
      <c r="B246" s="144" t="s">
        <v>978</v>
      </c>
      <c r="C246" s="143" t="s">
        <v>94</v>
      </c>
      <c r="D246" s="149">
        <v>54400</v>
      </c>
      <c r="E246" s="149">
        <v>19050</v>
      </c>
      <c r="F246" s="149">
        <v>21800</v>
      </c>
      <c r="G246" s="149">
        <v>24500</v>
      </c>
      <c r="H246" s="149">
        <v>27200</v>
      </c>
      <c r="I246" s="149">
        <v>29400</v>
      </c>
      <c r="J246" s="149">
        <v>31600</v>
      </c>
      <c r="K246" s="149">
        <v>33750</v>
      </c>
      <c r="L246" s="149">
        <v>35950</v>
      </c>
      <c r="M246" s="149">
        <v>22860</v>
      </c>
      <c r="N246" s="149">
        <v>26160</v>
      </c>
      <c r="O246" s="149">
        <v>29400</v>
      </c>
      <c r="P246" s="149">
        <v>32640</v>
      </c>
      <c r="Q246" s="149">
        <v>35280</v>
      </c>
      <c r="R246" s="149">
        <v>37920</v>
      </c>
      <c r="S246" s="149">
        <v>40500</v>
      </c>
      <c r="T246" s="149">
        <v>43140</v>
      </c>
      <c r="U246" s="149" t="s">
        <v>301</v>
      </c>
      <c r="V246" s="52"/>
      <c r="W246" s="52"/>
      <c r="X246" s="52"/>
      <c r="Y246" s="52"/>
      <c r="Z246" s="52"/>
      <c r="AA246" s="52"/>
      <c r="AB246" s="52"/>
      <c r="AC246" s="52"/>
      <c r="AD246" s="52"/>
      <c r="AE246" s="52"/>
      <c r="AF246" s="52"/>
      <c r="AG246" s="52"/>
      <c r="AH246" s="52"/>
      <c r="AI246" s="52"/>
      <c r="AJ246" s="52"/>
      <c r="AK246" s="52"/>
      <c r="AL246" s="144" t="s">
        <v>977</v>
      </c>
      <c r="AM246" s="144" t="s">
        <v>977</v>
      </c>
      <c r="AN246" s="144" t="s">
        <v>288</v>
      </c>
      <c r="AO246" s="144">
        <v>1</v>
      </c>
      <c r="AP246" s="144" t="s">
        <v>978</v>
      </c>
      <c r="AQ246" s="144" t="s">
        <v>290</v>
      </c>
      <c r="AR246" s="144">
        <v>485</v>
      </c>
      <c r="AS246" s="144" t="s">
        <v>978</v>
      </c>
    </row>
    <row r="247" spans="1:45">
      <c r="A247" s="165" t="str">
        <f t="shared" si="3"/>
        <v>1/18/2013 - 12/17/2013Wilbarger</v>
      </c>
      <c r="B247" s="144" t="s">
        <v>981</v>
      </c>
      <c r="C247" s="143" t="s">
        <v>276</v>
      </c>
      <c r="D247" s="149">
        <v>48200</v>
      </c>
      <c r="E247" s="149">
        <v>17700</v>
      </c>
      <c r="F247" s="149">
        <v>20200</v>
      </c>
      <c r="G247" s="149">
        <v>22750</v>
      </c>
      <c r="H247" s="149">
        <v>25250</v>
      </c>
      <c r="I247" s="149">
        <v>27300</v>
      </c>
      <c r="J247" s="149">
        <v>29300</v>
      </c>
      <c r="K247" s="149">
        <v>31350</v>
      </c>
      <c r="L247" s="149">
        <v>33350</v>
      </c>
      <c r="M247" s="149">
        <v>21240</v>
      </c>
      <c r="N247" s="149">
        <v>24240</v>
      </c>
      <c r="O247" s="149">
        <v>27300</v>
      </c>
      <c r="P247" s="149">
        <v>30300</v>
      </c>
      <c r="Q247" s="149">
        <v>32760</v>
      </c>
      <c r="R247" s="149">
        <v>35160</v>
      </c>
      <c r="S247" s="149">
        <v>37620</v>
      </c>
      <c r="T247" s="149">
        <v>40020</v>
      </c>
      <c r="U247" s="149" t="s">
        <v>301</v>
      </c>
      <c r="V247" s="52"/>
      <c r="W247" s="52"/>
      <c r="X247" s="52"/>
      <c r="Y247" s="52"/>
      <c r="Z247" s="52"/>
      <c r="AA247" s="52"/>
      <c r="AB247" s="52"/>
      <c r="AC247" s="52"/>
      <c r="AD247" s="52"/>
      <c r="AE247" s="52"/>
      <c r="AF247" s="52"/>
      <c r="AG247" s="52"/>
      <c r="AH247" s="52"/>
      <c r="AI247" s="52"/>
      <c r="AJ247" s="52"/>
      <c r="AK247" s="52"/>
      <c r="AL247" s="144" t="s">
        <v>980</v>
      </c>
      <c r="AM247" s="144" t="s">
        <v>980</v>
      </c>
      <c r="AN247" s="144" t="s">
        <v>288</v>
      </c>
      <c r="AO247" s="144">
        <v>0</v>
      </c>
      <c r="AP247" s="144" t="s">
        <v>981</v>
      </c>
      <c r="AQ247" s="144" t="s">
        <v>290</v>
      </c>
      <c r="AR247" s="144">
        <v>487</v>
      </c>
      <c r="AS247" s="144" t="s">
        <v>981</v>
      </c>
    </row>
    <row r="248" spans="1:45">
      <c r="A248" s="165" t="str">
        <f t="shared" si="3"/>
        <v>1/18/2013 - 12/17/2013Willacy</v>
      </c>
      <c r="B248" s="144" t="s">
        <v>984</v>
      </c>
      <c r="C248" s="143" t="s">
        <v>277</v>
      </c>
      <c r="D248" s="149">
        <v>27000</v>
      </c>
      <c r="E248" s="149">
        <v>17700</v>
      </c>
      <c r="F248" s="149">
        <v>20200</v>
      </c>
      <c r="G248" s="149">
        <v>22750</v>
      </c>
      <c r="H248" s="149">
        <v>25250</v>
      </c>
      <c r="I248" s="149">
        <v>27300</v>
      </c>
      <c r="J248" s="149">
        <v>29300</v>
      </c>
      <c r="K248" s="149">
        <v>31350</v>
      </c>
      <c r="L248" s="149">
        <v>33350</v>
      </c>
      <c r="M248" s="149">
        <v>21240</v>
      </c>
      <c r="N248" s="149">
        <v>24240</v>
      </c>
      <c r="O248" s="149">
        <v>27300</v>
      </c>
      <c r="P248" s="149">
        <v>30300</v>
      </c>
      <c r="Q248" s="149">
        <v>32760</v>
      </c>
      <c r="R248" s="149">
        <v>35160</v>
      </c>
      <c r="S248" s="149">
        <v>37620</v>
      </c>
      <c r="T248" s="149">
        <v>40020</v>
      </c>
      <c r="U248" s="149" t="s">
        <v>301</v>
      </c>
      <c r="V248" s="52"/>
      <c r="W248" s="52"/>
      <c r="X248" s="52"/>
      <c r="Y248" s="52"/>
      <c r="Z248" s="52"/>
      <c r="AA248" s="52"/>
      <c r="AB248" s="52"/>
      <c r="AC248" s="52"/>
      <c r="AD248" s="52"/>
      <c r="AE248" s="52"/>
      <c r="AF248" s="52"/>
      <c r="AG248" s="52"/>
      <c r="AH248" s="52"/>
      <c r="AI248" s="52"/>
      <c r="AJ248" s="52"/>
      <c r="AK248" s="52"/>
      <c r="AL248" s="144" t="s">
        <v>983</v>
      </c>
      <c r="AM248" s="144" t="s">
        <v>983</v>
      </c>
      <c r="AN248" s="144" t="s">
        <v>288</v>
      </c>
      <c r="AO248" s="144">
        <v>0</v>
      </c>
      <c r="AP248" s="144" t="s">
        <v>984</v>
      </c>
      <c r="AQ248" s="144" t="s">
        <v>290</v>
      </c>
      <c r="AR248" s="144">
        <v>489</v>
      </c>
      <c r="AS248" s="144" t="s">
        <v>984</v>
      </c>
    </row>
    <row r="249" spans="1:45">
      <c r="A249" s="165" t="str">
        <f t="shared" si="3"/>
        <v>1/18/2013 - 12/17/2013Williamson</v>
      </c>
      <c r="B249" s="144" t="s">
        <v>986</v>
      </c>
      <c r="C249" s="143" t="s">
        <v>29</v>
      </c>
      <c r="D249" s="149">
        <v>73200</v>
      </c>
      <c r="E249" s="149">
        <v>25650</v>
      </c>
      <c r="F249" s="149">
        <v>29300</v>
      </c>
      <c r="G249" s="149">
        <v>32950</v>
      </c>
      <c r="H249" s="149">
        <v>36600</v>
      </c>
      <c r="I249" s="149">
        <v>39550</v>
      </c>
      <c r="J249" s="149">
        <v>42500</v>
      </c>
      <c r="K249" s="149">
        <v>45400</v>
      </c>
      <c r="L249" s="149">
        <v>48350</v>
      </c>
      <c r="M249" s="149">
        <v>30780</v>
      </c>
      <c r="N249" s="149">
        <v>35160</v>
      </c>
      <c r="O249" s="149">
        <v>39540</v>
      </c>
      <c r="P249" s="149">
        <v>43920</v>
      </c>
      <c r="Q249" s="149">
        <v>47460</v>
      </c>
      <c r="R249" s="149">
        <v>51000</v>
      </c>
      <c r="S249" s="149">
        <v>54480</v>
      </c>
      <c r="T249" s="149">
        <v>58020</v>
      </c>
      <c r="U249" s="149" t="s">
        <v>286</v>
      </c>
      <c r="V249" s="149">
        <v>27350</v>
      </c>
      <c r="W249" s="149">
        <v>31250</v>
      </c>
      <c r="X249" s="149">
        <v>35150</v>
      </c>
      <c r="Y249" s="149">
        <v>39050</v>
      </c>
      <c r="Z249" s="149">
        <v>42200</v>
      </c>
      <c r="AA249" s="149">
        <v>45300</v>
      </c>
      <c r="AB249" s="149">
        <v>48450</v>
      </c>
      <c r="AC249" s="149">
        <v>51550</v>
      </c>
      <c r="AD249" s="149">
        <v>32820</v>
      </c>
      <c r="AE249" s="149">
        <v>37500</v>
      </c>
      <c r="AF249" s="149">
        <v>42180</v>
      </c>
      <c r="AG249" s="149">
        <v>46860</v>
      </c>
      <c r="AH249" s="149">
        <v>50640</v>
      </c>
      <c r="AI249" s="149">
        <v>54360</v>
      </c>
      <c r="AJ249" s="149">
        <v>58140</v>
      </c>
      <c r="AK249" s="149">
        <v>61860</v>
      </c>
      <c r="AL249" s="144" t="s">
        <v>985</v>
      </c>
      <c r="AM249" s="144" t="s">
        <v>985</v>
      </c>
      <c r="AN249" s="144" t="s">
        <v>288</v>
      </c>
      <c r="AO249" s="144">
        <v>1</v>
      </c>
      <c r="AP249" s="144" t="s">
        <v>986</v>
      </c>
      <c r="AQ249" s="144" t="s">
        <v>290</v>
      </c>
      <c r="AR249" s="144">
        <v>491</v>
      </c>
      <c r="AS249" s="144" t="s">
        <v>986</v>
      </c>
    </row>
    <row r="250" spans="1:45">
      <c r="A250" s="165" t="str">
        <f t="shared" si="3"/>
        <v>1/18/2013 - 12/17/2013Wilson</v>
      </c>
      <c r="B250" s="144" t="s">
        <v>988</v>
      </c>
      <c r="C250" s="143" t="s">
        <v>82</v>
      </c>
      <c r="D250" s="149">
        <v>61300</v>
      </c>
      <c r="E250" s="149">
        <v>21500</v>
      </c>
      <c r="F250" s="149">
        <v>24550</v>
      </c>
      <c r="G250" s="149">
        <v>27600</v>
      </c>
      <c r="H250" s="149">
        <v>30650</v>
      </c>
      <c r="I250" s="149">
        <v>33150</v>
      </c>
      <c r="J250" s="149">
        <v>35600</v>
      </c>
      <c r="K250" s="149">
        <v>38050</v>
      </c>
      <c r="L250" s="149">
        <v>40500</v>
      </c>
      <c r="M250" s="149">
        <v>25800</v>
      </c>
      <c r="N250" s="149">
        <v>29460</v>
      </c>
      <c r="O250" s="149">
        <v>33120</v>
      </c>
      <c r="P250" s="149">
        <v>36780</v>
      </c>
      <c r="Q250" s="149">
        <v>39780</v>
      </c>
      <c r="R250" s="149">
        <v>42720</v>
      </c>
      <c r="S250" s="149">
        <v>45660</v>
      </c>
      <c r="T250" s="149">
        <v>48600</v>
      </c>
      <c r="U250" s="149" t="s">
        <v>301</v>
      </c>
      <c r="V250" s="52"/>
      <c r="W250" s="52"/>
      <c r="X250" s="52"/>
      <c r="Y250" s="52"/>
      <c r="Z250" s="52"/>
      <c r="AA250" s="52"/>
      <c r="AB250" s="52"/>
      <c r="AC250" s="52"/>
      <c r="AD250" s="52"/>
      <c r="AE250" s="52"/>
      <c r="AF250" s="52"/>
      <c r="AG250" s="52"/>
      <c r="AH250" s="52"/>
      <c r="AI250" s="52"/>
      <c r="AJ250" s="52"/>
      <c r="AK250" s="52"/>
      <c r="AL250" s="144" t="s">
        <v>987</v>
      </c>
      <c r="AM250" s="144" t="s">
        <v>987</v>
      </c>
      <c r="AN250" s="144" t="s">
        <v>288</v>
      </c>
      <c r="AO250" s="144">
        <v>1</v>
      </c>
      <c r="AP250" s="144" t="s">
        <v>988</v>
      </c>
      <c r="AQ250" s="144" t="s">
        <v>290</v>
      </c>
      <c r="AR250" s="144">
        <v>493</v>
      </c>
      <c r="AS250" s="144" t="s">
        <v>988</v>
      </c>
    </row>
    <row r="251" spans="1:45">
      <c r="A251" s="165" t="str">
        <f t="shared" si="3"/>
        <v>1/18/2013 - 12/17/2013Winkler</v>
      </c>
      <c r="B251" s="144" t="s">
        <v>991</v>
      </c>
      <c r="C251" s="143" t="s">
        <v>278</v>
      </c>
      <c r="D251" s="149">
        <v>51400</v>
      </c>
      <c r="E251" s="149">
        <v>18000</v>
      </c>
      <c r="F251" s="149">
        <v>20600</v>
      </c>
      <c r="G251" s="149">
        <v>23150</v>
      </c>
      <c r="H251" s="149">
        <v>25700</v>
      </c>
      <c r="I251" s="149">
        <v>27800</v>
      </c>
      <c r="J251" s="149">
        <v>29850</v>
      </c>
      <c r="K251" s="149">
        <v>31900</v>
      </c>
      <c r="L251" s="149">
        <v>33950</v>
      </c>
      <c r="M251" s="149">
        <v>21600</v>
      </c>
      <c r="N251" s="149">
        <v>24720</v>
      </c>
      <c r="O251" s="149">
        <v>27780</v>
      </c>
      <c r="P251" s="149">
        <v>30840</v>
      </c>
      <c r="Q251" s="149">
        <v>33360</v>
      </c>
      <c r="R251" s="149">
        <v>35820</v>
      </c>
      <c r="S251" s="149">
        <v>38280</v>
      </c>
      <c r="T251" s="149">
        <v>40740</v>
      </c>
      <c r="U251" s="149" t="s">
        <v>286</v>
      </c>
      <c r="V251" s="149">
        <v>18450</v>
      </c>
      <c r="W251" s="149">
        <v>21050</v>
      </c>
      <c r="X251" s="149">
        <v>23700</v>
      </c>
      <c r="Y251" s="149">
        <v>26300</v>
      </c>
      <c r="Z251" s="149">
        <v>28450</v>
      </c>
      <c r="AA251" s="149">
        <v>30550</v>
      </c>
      <c r="AB251" s="149">
        <v>32650</v>
      </c>
      <c r="AC251" s="149">
        <v>34750</v>
      </c>
      <c r="AD251" s="149">
        <v>22140</v>
      </c>
      <c r="AE251" s="149">
        <v>25260</v>
      </c>
      <c r="AF251" s="149">
        <v>28440</v>
      </c>
      <c r="AG251" s="149">
        <v>31560</v>
      </c>
      <c r="AH251" s="149">
        <v>34140</v>
      </c>
      <c r="AI251" s="149">
        <v>36660</v>
      </c>
      <c r="AJ251" s="149">
        <v>39180</v>
      </c>
      <c r="AK251" s="149">
        <v>41700</v>
      </c>
      <c r="AL251" s="144" t="s">
        <v>990</v>
      </c>
      <c r="AM251" s="144" t="s">
        <v>990</v>
      </c>
      <c r="AN251" s="144" t="s">
        <v>288</v>
      </c>
      <c r="AO251" s="144">
        <v>0</v>
      </c>
      <c r="AP251" s="144" t="s">
        <v>991</v>
      </c>
      <c r="AQ251" s="144" t="s">
        <v>290</v>
      </c>
      <c r="AR251" s="144">
        <v>495</v>
      </c>
      <c r="AS251" s="144" t="s">
        <v>991</v>
      </c>
    </row>
    <row r="252" spans="1:45">
      <c r="A252" s="165" t="str">
        <f t="shared" si="3"/>
        <v>1/18/2013 - 12/17/2013Wise</v>
      </c>
      <c r="B252" s="144" t="s">
        <v>994</v>
      </c>
      <c r="C252" s="143" t="s">
        <v>279</v>
      </c>
      <c r="D252" s="149">
        <v>67700</v>
      </c>
      <c r="E252" s="149">
        <v>23700</v>
      </c>
      <c r="F252" s="149">
        <v>27100</v>
      </c>
      <c r="G252" s="149">
        <v>30500</v>
      </c>
      <c r="H252" s="149">
        <v>33850</v>
      </c>
      <c r="I252" s="149">
        <v>36600</v>
      </c>
      <c r="J252" s="149">
        <v>39300</v>
      </c>
      <c r="K252" s="149">
        <v>42000</v>
      </c>
      <c r="L252" s="149">
        <v>44700</v>
      </c>
      <c r="M252" s="149">
        <v>28440</v>
      </c>
      <c r="N252" s="149">
        <v>32520</v>
      </c>
      <c r="O252" s="149">
        <v>36600</v>
      </c>
      <c r="P252" s="149">
        <v>40620</v>
      </c>
      <c r="Q252" s="149">
        <v>43920</v>
      </c>
      <c r="R252" s="149">
        <v>47160</v>
      </c>
      <c r="S252" s="149">
        <v>50400</v>
      </c>
      <c r="T252" s="149">
        <v>53640</v>
      </c>
      <c r="U252" s="149" t="s">
        <v>301</v>
      </c>
      <c r="V252" s="52"/>
      <c r="W252" s="52"/>
      <c r="X252" s="52"/>
      <c r="Y252" s="52"/>
      <c r="Z252" s="52"/>
      <c r="AA252" s="52"/>
      <c r="AB252" s="52"/>
      <c r="AC252" s="52"/>
      <c r="AD252" s="52"/>
      <c r="AE252" s="52"/>
      <c r="AF252" s="52"/>
      <c r="AG252" s="52"/>
      <c r="AH252" s="52"/>
      <c r="AI252" s="52"/>
      <c r="AJ252" s="52"/>
      <c r="AK252" s="52"/>
      <c r="AL252" s="144" t="s">
        <v>993</v>
      </c>
      <c r="AM252" s="144" t="s">
        <v>993</v>
      </c>
      <c r="AN252" s="144" t="s">
        <v>288</v>
      </c>
      <c r="AO252" s="144">
        <v>1</v>
      </c>
      <c r="AP252" s="144" t="s">
        <v>994</v>
      </c>
      <c r="AQ252" s="144" t="s">
        <v>290</v>
      </c>
      <c r="AR252" s="144">
        <v>497</v>
      </c>
      <c r="AS252" s="144" t="s">
        <v>994</v>
      </c>
    </row>
    <row r="253" spans="1:45">
      <c r="A253" s="165" t="str">
        <f t="shared" si="3"/>
        <v>1/18/2013 - 12/17/2013Wood</v>
      </c>
      <c r="B253" s="144" t="s">
        <v>997</v>
      </c>
      <c r="C253" s="143" t="s">
        <v>280</v>
      </c>
      <c r="D253" s="149">
        <v>54100</v>
      </c>
      <c r="E253" s="149">
        <v>18950</v>
      </c>
      <c r="F253" s="149">
        <v>21650</v>
      </c>
      <c r="G253" s="149">
        <v>24350</v>
      </c>
      <c r="H253" s="149">
        <v>27050</v>
      </c>
      <c r="I253" s="149">
        <v>29250</v>
      </c>
      <c r="J253" s="149">
        <v>31400</v>
      </c>
      <c r="K253" s="149">
        <v>33550</v>
      </c>
      <c r="L253" s="149">
        <v>35750</v>
      </c>
      <c r="M253" s="149">
        <v>22740</v>
      </c>
      <c r="N253" s="149">
        <v>25980</v>
      </c>
      <c r="O253" s="149">
        <v>29220</v>
      </c>
      <c r="P253" s="149">
        <v>32460</v>
      </c>
      <c r="Q253" s="149">
        <v>35100</v>
      </c>
      <c r="R253" s="149">
        <v>37680</v>
      </c>
      <c r="S253" s="149">
        <v>40260</v>
      </c>
      <c r="T253" s="149">
        <v>42900</v>
      </c>
      <c r="U253" s="149" t="s">
        <v>301</v>
      </c>
      <c r="V253" s="52"/>
      <c r="W253" s="52"/>
      <c r="X253" s="52"/>
      <c r="Y253" s="52"/>
      <c r="Z253" s="52"/>
      <c r="AA253" s="52"/>
      <c r="AB253" s="52"/>
      <c r="AC253" s="52"/>
      <c r="AD253" s="52"/>
      <c r="AE253" s="52"/>
      <c r="AF253" s="52"/>
      <c r="AG253" s="52"/>
      <c r="AH253" s="52"/>
      <c r="AI253" s="52"/>
      <c r="AJ253" s="52"/>
      <c r="AK253" s="52"/>
      <c r="AL253" s="144" t="s">
        <v>996</v>
      </c>
      <c r="AM253" s="144" t="s">
        <v>996</v>
      </c>
      <c r="AN253" s="144" t="s">
        <v>288</v>
      </c>
      <c r="AO253" s="144">
        <v>0</v>
      </c>
      <c r="AP253" s="144" t="s">
        <v>997</v>
      </c>
      <c r="AQ253" s="144" t="s">
        <v>290</v>
      </c>
      <c r="AR253" s="144">
        <v>499</v>
      </c>
      <c r="AS253" s="144" t="s">
        <v>997</v>
      </c>
    </row>
    <row r="254" spans="1:45">
      <c r="A254" s="165" t="str">
        <f t="shared" si="3"/>
        <v>1/18/2013 - 12/17/2013Yoakum</v>
      </c>
      <c r="B254" s="144" t="s">
        <v>1000</v>
      </c>
      <c r="C254" s="143" t="s">
        <v>281</v>
      </c>
      <c r="D254" s="149">
        <v>54500</v>
      </c>
      <c r="E254" s="149">
        <v>18950</v>
      </c>
      <c r="F254" s="149">
        <v>21650</v>
      </c>
      <c r="G254" s="149">
        <v>24350</v>
      </c>
      <c r="H254" s="149">
        <v>27050</v>
      </c>
      <c r="I254" s="149">
        <v>29250</v>
      </c>
      <c r="J254" s="149">
        <v>31400</v>
      </c>
      <c r="K254" s="149">
        <v>33550</v>
      </c>
      <c r="L254" s="149">
        <v>35750</v>
      </c>
      <c r="M254" s="149">
        <v>22740</v>
      </c>
      <c r="N254" s="149">
        <v>25980</v>
      </c>
      <c r="O254" s="149">
        <v>29220</v>
      </c>
      <c r="P254" s="149">
        <v>32460</v>
      </c>
      <c r="Q254" s="149">
        <v>35100</v>
      </c>
      <c r="R254" s="149">
        <v>37680</v>
      </c>
      <c r="S254" s="149">
        <v>40260</v>
      </c>
      <c r="T254" s="149">
        <v>42900</v>
      </c>
      <c r="U254" s="149" t="s">
        <v>286</v>
      </c>
      <c r="V254" s="149">
        <v>19100</v>
      </c>
      <c r="W254" s="149">
        <v>21800</v>
      </c>
      <c r="X254" s="149">
        <v>24550</v>
      </c>
      <c r="Y254" s="149">
        <v>27250</v>
      </c>
      <c r="Z254" s="149">
        <v>29450</v>
      </c>
      <c r="AA254" s="149">
        <v>31650</v>
      </c>
      <c r="AB254" s="149">
        <v>33800</v>
      </c>
      <c r="AC254" s="149">
        <v>36000</v>
      </c>
      <c r="AD254" s="149">
        <v>22920</v>
      </c>
      <c r="AE254" s="149">
        <v>26160</v>
      </c>
      <c r="AF254" s="149">
        <v>29460</v>
      </c>
      <c r="AG254" s="149">
        <v>32700</v>
      </c>
      <c r="AH254" s="149">
        <v>35340</v>
      </c>
      <c r="AI254" s="149">
        <v>37980</v>
      </c>
      <c r="AJ254" s="149">
        <v>40560</v>
      </c>
      <c r="AK254" s="149">
        <v>43200</v>
      </c>
      <c r="AL254" s="144" t="s">
        <v>999</v>
      </c>
      <c r="AM254" s="144" t="s">
        <v>999</v>
      </c>
      <c r="AN254" s="144" t="s">
        <v>288</v>
      </c>
      <c r="AO254" s="144">
        <v>0</v>
      </c>
      <c r="AP254" s="144" t="s">
        <v>1000</v>
      </c>
      <c r="AQ254" s="144" t="s">
        <v>290</v>
      </c>
      <c r="AR254" s="144">
        <v>501</v>
      </c>
      <c r="AS254" s="144" t="s">
        <v>1000</v>
      </c>
    </row>
    <row r="255" spans="1:45">
      <c r="A255" s="165" t="str">
        <f t="shared" si="3"/>
        <v>1/18/2013 - 12/17/2013Young</v>
      </c>
      <c r="B255" s="144" t="s">
        <v>1003</v>
      </c>
      <c r="C255" s="143" t="s">
        <v>282</v>
      </c>
      <c r="D255" s="149">
        <v>53700</v>
      </c>
      <c r="E255" s="149">
        <v>18550</v>
      </c>
      <c r="F255" s="149">
        <v>21200</v>
      </c>
      <c r="G255" s="149">
        <v>23850</v>
      </c>
      <c r="H255" s="149">
        <v>26500</v>
      </c>
      <c r="I255" s="149">
        <v>28650</v>
      </c>
      <c r="J255" s="149">
        <v>30750</v>
      </c>
      <c r="K255" s="149">
        <v>32900</v>
      </c>
      <c r="L255" s="149">
        <v>35000</v>
      </c>
      <c r="M255" s="149">
        <v>22260</v>
      </c>
      <c r="N255" s="149">
        <v>25440</v>
      </c>
      <c r="O255" s="149">
        <v>28620</v>
      </c>
      <c r="P255" s="149">
        <v>31800</v>
      </c>
      <c r="Q255" s="149">
        <v>34380</v>
      </c>
      <c r="R255" s="149">
        <v>36900</v>
      </c>
      <c r="S255" s="149">
        <v>39480</v>
      </c>
      <c r="T255" s="149">
        <v>42000</v>
      </c>
      <c r="U255" s="149" t="s">
        <v>286</v>
      </c>
      <c r="V255" s="149">
        <v>18800</v>
      </c>
      <c r="W255" s="149">
        <v>21500</v>
      </c>
      <c r="X255" s="149">
        <v>24200</v>
      </c>
      <c r="Y255" s="149">
        <v>26850</v>
      </c>
      <c r="Z255" s="149">
        <v>29000</v>
      </c>
      <c r="AA255" s="149">
        <v>31150</v>
      </c>
      <c r="AB255" s="149">
        <v>33300</v>
      </c>
      <c r="AC255" s="149">
        <v>35450</v>
      </c>
      <c r="AD255" s="149">
        <v>22560</v>
      </c>
      <c r="AE255" s="149">
        <v>25800</v>
      </c>
      <c r="AF255" s="149">
        <v>29040</v>
      </c>
      <c r="AG255" s="149">
        <v>32220</v>
      </c>
      <c r="AH255" s="149">
        <v>34800</v>
      </c>
      <c r="AI255" s="149">
        <v>37380</v>
      </c>
      <c r="AJ255" s="149">
        <v>39960</v>
      </c>
      <c r="AK255" s="149">
        <v>42540</v>
      </c>
      <c r="AL255" s="144" t="s">
        <v>1002</v>
      </c>
      <c r="AM255" s="144" t="s">
        <v>1002</v>
      </c>
      <c r="AN255" s="144" t="s">
        <v>288</v>
      </c>
      <c r="AO255" s="144">
        <v>0</v>
      </c>
      <c r="AP255" s="144" t="s">
        <v>1003</v>
      </c>
      <c r="AQ255" s="144" t="s">
        <v>290</v>
      </c>
      <c r="AR255" s="144">
        <v>503</v>
      </c>
      <c r="AS255" s="144" t="s">
        <v>1003</v>
      </c>
    </row>
    <row r="256" spans="1:45">
      <c r="A256" s="165" t="str">
        <f t="shared" si="3"/>
        <v>1/18/2013 - 12/17/2013Zapata</v>
      </c>
      <c r="B256" s="144" t="s">
        <v>1006</v>
      </c>
      <c r="C256" s="143" t="s">
        <v>283</v>
      </c>
      <c r="D256" s="149">
        <v>28100</v>
      </c>
      <c r="E256" s="149">
        <v>17700</v>
      </c>
      <c r="F256" s="149">
        <v>20200</v>
      </c>
      <c r="G256" s="149">
        <v>22750</v>
      </c>
      <c r="H256" s="149">
        <v>25250</v>
      </c>
      <c r="I256" s="149">
        <v>27300</v>
      </c>
      <c r="J256" s="149">
        <v>29300</v>
      </c>
      <c r="K256" s="149">
        <v>31350</v>
      </c>
      <c r="L256" s="149">
        <v>33350</v>
      </c>
      <c r="M256" s="149">
        <v>21240</v>
      </c>
      <c r="N256" s="149">
        <v>24240</v>
      </c>
      <c r="O256" s="149">
        <v>27300</v>
      </c>
      <c r="P256" s="149">
        <v>30300</v>
      </c>
      <c r="Q256" s="149">
        <v>32760</v>
      </c>
      <c r="R256" s="149">
        <v>35160</v>
      </c>
      <c r="S256" s="149">
        <v>37620</v>
      </c>
      <c r="T256" s="149">
        <v>40020</v>
      </c>
      <c r="U256" s="149" t="s">
        <v>301</v>
      </c>
      <c r="V256" s="52"/>
      <c r="W256" s="52"/>
      <c r="X256" s="52"/>
      <c r="Y256" s="52"/>
      <c r="Z256" s="52"/>
      <c r="AA256" s="52"/>
      <c r="AB256" s="52"/>
      <c r="AC256" s="52"/>
      <c r="AD256" s="52"/>
      <c r="AE256" s="52"/>
      <c r="AF256" s="52"/>
      <c r="AG256" s="52"/>
      <c r="AH256" s="52"/>
      <c r="AI256" s="52"/>
      <c r="AJ256" s="52"/>
      <c r="AK256" s="52"/>
      <c r="AL256" s="144" t="s">
        <v>1005</v>
      </c>
      <c r="AM256" s="144" t="s">
        <v>1005</v>
      </c>
      <c r="AN256" s="144" t="s">
        <v>288</v>
      </c>
      <c r="AO256" s="144">
        <v>0</v>
      </c>
      <c r="AP256" s="144" t="s">
        <v>1006</v>
      </c>
      <c r="AQ256" s="144" t="s">
        <v>290</v>
      </c>
      <c r="AR256" s="144">
        <v>505</v>
      </c>
      <c r="AS256" s="144" t="s">
        <v>1006</v>
      </c>
    </row>
    <row r="257" spans="1:45">
      <c r="A257" s="165" t="str">
        <f t="shared" si="3"/>
        <v>1/18/2013 - 12/17/2013Zavala</v>
      </c>
      <c r="B257" s="144" t="s">
        <v>1009</v>
      </c>
      <c r="C257" s="143" t="s">
        <v>284</v>
      </c>
      <c r="D257" s="149">
        <v>26300</v>
      </c>
      <c r="E257" s="149">
        <v>17700</v>
      </c>
      <c r="F257" s="149">
        <v>20200</v>
      </c>
      <c r="G257" s="149">
        <v>22750</v>
      </c>
      <c r="H257" s="149">
        <v>25250</v>
      </c>
      <c r="I257" s="149">
        <v>27300</v>
      </c>
      <c r="J257" s="149">
        <v>29300</v>
      </c>
      <c r="K257" s="149">
        <v>31350</v>
      </c>
      <c r="L257" s="149">
        <v>33350</v>
      </c>
      <c r="M257" s="149">
        <v>21240</v>
      </c>
      <c r="N257" s="149">
        <v>24240</v>
      </c>
      <c r="O257" s="149">
        <v>27300</v>
      </c>
      <c r="P257" s="149">
        <v>30300</v>
      </c>
      <c r="Q257" s="149">
        <v>32760</v>
      </c>
      <c r="R257" s="149">
        <v>35160</v>
      </c>
      <c r="S257" s="149">
        <v>37620</v>
      </c>
      <c r="T257" s="149">
        <v>40020</v>
      </c>
      <c r="U257" s="149" t="s">
        <v>301</v>
      </c>
      <c r="V257" s="52"/>
      <c r="W257" s="52"/>
      <c r="X257" s="52"/>
      <c r="Y257" s="52"/>
      <c r="Z257" s="52"/>
      <c r="AA257" s="52"/>
      <c r="AB257" s="52"/>
      <c r="AC257" s="52"/>
      <c r="AD257" s="52"/>
      <c r="AE257" s="52"/>
      <c r="AF257" s="52"/>
      <c r="AG257" s="52"/>
      <c r="AH257" s="52"/>
      <c r="AI257" s="52"/>
      <c r="AJ257" s="52"/>
      <c r="AK257" s="52"/>
      <c r="AL257" s="144" t="s">
        <v>1008</v>
      </c>
      <c r="AM257" s="144" t="s">
        <v>1008</v>
      </c>
      <c r="AN257" s="144" t="s">
        <v>288</v>
      </c>
      <c r="AO257" s="144">
        <v>0</v>
      </c>
      <c r="AP257" s="144" t="s">
        <v>1009</v>
      </c>
      <c r="AQ257" s="144" t="s">
        <v>290</v>
      </c>
      <c r="AR257" s="144">
        <v>507</v>
      </c>
      <c r="AS257" s="144"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260"/>
  <sheetViews>
    <sheetView zoomScale="70" zoomScaleNormal="70" workbookViewId="0">
      <selection activeCell="A163" sqref="A163:XFD163"/>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66" t="s">
        <v>2967</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2966</v>
      </c>
    </row>
    <row r="4" spans="1:19">
      <c r="A4" t="s">
        <v>95</v>
      </c>
      <c r="B4" t="s">
        <v>285</v>
      </c>
      <c r="C4" s="261">
        <v>19800</v>
      </c>
      <c r="D4" s="261">
        <v>22600</v>
      </c>
      <c r="E4" s="261">
        <v>25450</v>
      </c>
      <c r="F4" s="261">
        <v>28250</v>
      </c>
      <c r="G4" s="261">
        <v>30550</v>
      </c>
      <c r="H4" s="261">
        <v>32800</v>
      </c>
      <c r="I4" s="261">
        <v>35050</v>
      </c>
      <c r="J4" s="261">
        <v>37300</v>
      </c>
      <c r="K4" s="261">
        <v>47450</v>
      </c>
      <c r="L4" s="261">
        <v>54250</v>
      </c>
      <c r="M4" s="261">
        <v>61000</v>
      </c>
      <c r="N4" s="261">
        <v>67800</v>
      </c>
      <c r="O4" s="261">
        <v>73200</v>
      </c>
      <c r="P4" s="261">
        <v>78650</v>
      </c>
      <c r="Q4" s="261">
        <v>84050</v>
      </c>
      <c r="R4" s="261">
        <v>89500</v>
      </c>
      <c r="S4">
        <v>1</v>
      </c>
    </row>
    <row r="5" spans="1:19">
      <c r="A5" t="s">
        <v>96</v>
      </c>
      <c r="B5" t="s">
        <v>291</v>
      </c>
      <c r="C5" s="261">
        <v>26600</v>
      </c>
      <c r="D5" s="261">
        <v>30400</v>
      </c>
      <c r="E5" s="261">
        <v>34200</v>
      </c>
      <c r="F5" s="261">
        <v>37950</v>
      </c>
      <c r="G5" s="261">
        <v>41000</v>
      </c>
      <c r="H5" s="261">
        <v>44050</v>
      </c>
      <c r="I5" s="261">
        <v>47100</v>
      </c>
      <c r="J5" s="261">
        <v>50100</v>
      </c>
      <c r="K5" s="261">
        <v>63750</v>
      </c>
      <c r="L5" s="261">
        <v>72850</v>
      </c>
      <c r="M5" s="261">
        <v>81950</v>
      </c>
      <c r="N5" s="261">
        <v>91100</v>
      </c>
      <c r="O5" s="261">
        <v>98350</v>
      </c>
      <c r="P5" s="261">
        <v>105650</v>
      </c>
      <c r="Q5" s="261">
        <v>112950</v>
      </c>
      <c r="R5" s="261">
        <v>120250</v>
      </c>
      <c r="S5">
        <v>3</v>
      </c>
    </row>
    <row r="6" spans="1:19">
      <c r="A6" t="s">
        <v>97</v>
      </c>
      <c r="B6" t="s">
        <v>294</v>
      </c>
      <c r="C6" s="261">
        <v>20250</v>
      </c>
      <c r="D6" s="261">
        <v>23150</v>
      </c>
      <c r="E6" s="261">
        <v>26050</v>
      </c>
      <c r="F6" s="261">
        <v>28900</v>
      </c>
      <c r="G6" s="261">
        <v>31250</v>
      </c>
      <c r="H6" s="261">
        <v>33550</v>
      </c>
      <c r="I6" s="261">
        <v>35850</v>
      </c>
      <c r="J6" s="261">
        <v>38150</v>
      </c>
      <c r="K6" s="261">
        <v>48550</v>
      </c>
      <c r="L6" s="261">
        <v>55500</v>
      </c>
      <c r="M6" s="261">
        <v>62400</v>
      </c>
      <c r="N6" s="261">
        <v>69350</v>
      </c>
      <c r="O6" s="261">
        <v>74900</v>
      </c>
      <c r="P6" s="261">
        <v>80450</v>
      </c>
      <c r="Q6" s="261">
        <v>86000</v>
      </c>
      <c r="R6" s="261">
        <v>91550</v>
      </c>
      <c r="S6">
        <v>5</v>
      </c>
    </row>
    <row r="7" spans="1:19">
      <c r="A7" t="s">
        <v>98</v>
      </c>
      <c r="B7" t="s">
        <v>297</v>
      </c>
      <c r="C7" s="261">
        <v>19800</v>
      </c>
      <c r="D7" s="261">
        <v>22600</v>
      </c>
      <c r="E7" s="261">
        <v>25450</v>
      </c>
      <c r="F7" s="261">
        <v>28250</v>
      </c>
      <c r="G7" s="261">
        <v>30550</v>
      </c>
      <c r="H7" s="261">
        <v>32800</v>
      </c>
      <c r="I7" s="261">
        <v>35050</v>
      </c>
      <c r="J7" s="261">
        <v>37300</v>
      </c>
      <c r="K7" s="261">
        <v>47450</v>
      </c>
      <c r="L7" s="261">
        <v>54250</v>
      </c>
      <c r="M7" s="261">
        <v>61000</v>
      </c>
      <c r="N7" s="261">
        <v>67800</v>
      </c>
      <c r="O7" s="261">
        <v>73200</v>
      </c>
      <c r="P7" s="261">
        <v>78650</v>
      </c>
      <c r="Q7" s="261">
        <v>84050</v>
      </c>
      <c r="R7" s="261">
        <v>89500</v>
      </c>
      <c r="S7">
        <v>7</v>
      </c>
    </row>
    <row r="8" spans="1:19">
      <c r="A8" t="s">
        <v>92</v>
      </c>
      <c r="B8" t="s">
        <v>300</v>
      </c>
      <c r="C8" s="261">
        <v>22050</v>
      </c>
      <c r="D8" s="261">
        <v>25200</v>
      </c>
      <c r="E8" s="261">
        <v>28350</v>
      </c>
      <c r="F8" s="261">
        <v>31450</v>
      </c>
      <c r="G8" s="261">
        <v>34000</v>
      </c>
      <c r="H8" s="261">
        <v>36500</v>
      </c>
      <c r="I8" s="261">
        <v>39000</v>
      </c>
      <c r="J8" s="261">
        <v>41550</v>
      </c>
      <c r="K8" s="261">
        <v>52850</v>
      </c>
      <c r="L8" s="261">
        <v>60400</v>
      </c>
      <c r="M8" s="261">
        <v>67950</v>
      </c>
      <c r="N8" s="261">
        <v>75500</v>
      </c>
      <c r="O8" s="261">
        <v>81500</v>
      </c>
      <c r="P8" s="261">
        <v>87550</v>
      </c>
      <c r="Q8" s="261">
        <v>93600</v>
      </c>
      <c r="R8" s="261">
        <v>99650</v>
      </c>
      <c r="S8">
        <v>9</v>
      </c>
    </row>
    <row r="9" spans="1:19">
      <c r="A9" t="s">
        <v>21</v>
      </c>
      <c r="B9" t="s">
        <v>304</v>
      </c>
      <c r="C9" s="261">
        <v>23300</v>
      </c>
      <c r="D9" s="261">
        <v>26600</v>
      </c>
      <c r="E9" s="261">
        <v>29950</v>
      </c>
      <c r="F9" s="261">
        <v>33250</v>
      </c>
      <c r="G9" s="261">
        <v>35950</v>
      </c>
      <c r="H9" s="261">
        <v>38600</v>
      </c>
      <c r="I9" s="261">
        <v>41250</v>
      </c>
      <c r="J9" s="261">
        <v>43900</v>
      </c>
      <c r="K9" s="261">
        <v>55850</v>
      </c>
      <c r="L9" s="261">
        <v>63850</v>
      </c>
      <c r="M9" s="261">
        <v>71800</v>
      </c>
      <c r="N9" s="261">
        <v>79800</v>
      </c>
      <c r="O9" s="261">
        <v>86200</v>
      </c>
      <c r="P9" s="261">
        <v>92550</v>
      </c>
      <c r="Q9" s="261">
        <v>98950</v>
      </c>
      <c r="R9" s="261">
        <v>105350</v>
      </c>
      <c r="S9">
        <v>11</v>
      </c>
    </row>
    <row r="10" spans="1:19">
      <c r="A10" t="s">
        <v>99</v>
      </c>
      <c r="B10" t="s">
        <v>307</v>
      </c>
      <c r="C10" s="261">
        <v>21050</v>
      </c>
      <c r="D10" s="261">
        <v>24050</v>
      </c>
      <c r="E10" s="261">
        <v>27050</v>
      </c>
      <c r="F10" s="261">
        <v>30050</v>
      </c>
      <c r="G10" s="261">
        <v>32500</v>
      </c>
      <c r="H10" s="261">
        <v>34900</v>
      </c>
      <c r="I10" s="261">
        <v>37300</v>
      </c>
      <c r="J10" s="261">
        <v>39700</v>
      </c>
      <c r="K10" s="261">
        <v>50500</v>
      </c>
      <c r="L10" s="261">
        <v>57700</v>
      </c>
      <c r="M10" s="261">
        <v>64900</v>
      </c>
      <c r="N10" s="261">
        <v>72100</v>
      </c>
      <c r="O10" s="261">
        <v>77900</v>
      </c>
      <c r="P10" s="261">
        <v>83650</v>
      </c>
      <c r="Q10" s="261">
        <v>89450</v>
      </c>
      <c r="R10" s="261">
        <v>95200</v>
      </c>
      <c r="S10">
        <v>13</v>
      </c>
    </row>
    <row r="11" spans="1:19">
      <c r="A11" t="s">
        <v>100</v>
      </c>
      <c r="B11" t="s">
        <v>310</v>
      </c>
      <c r="C11" s="261">
        <v>25350</v>
      </c>
      <c r="D11" s="261">
        <v>29000</v>
      </c>
      <c r="E11" s="261">
        <v>32600</v>
      </c>
      <c r="F11" s="261">
        <v>36200</v>
      </c>
      <c r="G11" s="261">
        <v>39100</v>
      </c>
      <c r="H11" s="261">
        <v>42000</v>
      </c>
      <c r="I11" s="261">
        <v>44900</v>
      </c>
      <c r="J11" s="261">
        <v>47800</v>
      </c>
      <c r="K11" s="261">
        <v>60800</v>
      </c>
      <c r="L11" s="261">
        <v>69500</v>
      </c>
      <c r="M11" s="261">
        <v>78200</v>
      </c>
      <c r="N11" s="261">
        <v>86900</v>
      </c>
      <c r="O11" s="261">
        <v>93850</v>
      </c>
      <c r="P11" s="261">
        <v>100800</v>
      </c>
      <c r="Q11" s="261">
        <v>107750</v>
      </c>
      <c r="R11" s="261">
        <v>114700</v>
      </c>
      <c r="S11">
        <v>15</v>
      </c>
    </row>
    <row r="12" spans="1:19">
      <c r="A12" t="s">
        <v>101</v>
      </c>
      <c r="B12" t="s">
        <v>313</v>
      </c>
      <c r="C12" s="261">
        <v>19800</v>
      </c>
      <c r="D12" s="261">
        <v>22600</v>
      </c>
      <c r="E12" s="261">
        <v>25450</v>
      </c>
      <c r="F12" s="261">
        <v>28250</v>
      </c>
      <c r="G12" s="261">
        <v>30550</v>
      </c>
      <c r="H12" s="261">
        <v>32800</v>
      </c>
      <c r="I12" s="261">
        <v>35050</v>
      </c>
      <c r="J12" s="261">
        <v>37300</v>
      </c>
      <c r="K12" s="261">
        <v>47450</v>
      </c>
      <c r="L12" s="261">
        <v>54250</v>
      </c>
      <c r="M12" s="261">
        <v>61000</v>
      </c>
      <c r="N12" s="261">
        <v>67800</v>
      </c>
      <c r="O12" s="261">
        <v>73200</v>
      </c>
      <c r="P12" s="261">
        <v>78650</v>
      </c>
      <c r="Q12" s="261">
        <v>84050</v>
      </c>
      <c r="R12" s="261">
        <v>89500</v>
      </c>
      <c r="S12">
        <v>17</v>
      </c>
    </row>
    <row r="13" spans="1:19">
      <c r="A13" t="s">
        <v>78</v>
      </c>
      <c r="B13" t="s">
        <v>316</v>
      </c>
      <c r="C13" s="261">
        <v>23400</v>
      </c>
      <c r="D13" s="261">
        <v>26750</v>
      </c>
      <c r="E13" s="261">
        <v>30100</v>
      </c>
      <c r="F13" s="261">
        <v>33400</v>
      </c>
      <c r="G13" s="261">
        <v>36100</v>
      </c>
      <c r="H13" s="261">
        <v>38750</v>
      </c>
      <c r="I13" s="261">
        <v>41450</v>
      </c>
      <c r="J13" s="261">
        <v>44100</v>
      </c>
      <c r="K13" s="261">
        <v>56100</v>
      </c>
      <c r="L13" s="261">
        <v>64150</v>
      </c>
      <c r="M13" s="261">
        <v>72150</v>
      </c>
      <c r="N13" s="261">
        <v>80150</v>
      </c>
      <c r="O13" s="261">
        <v>86550</v>
      </c>
      <c r="P13" s="261">
        <v>93000</v>
      </c>
      <c r="Q13" s="261">
        <v>99400</v>
      </c>
      <c r="R13" s="261">
        <v>105800</v>
      </c>
      <c r="S13">
        <v>19</v>
      </c>
    </row>
    <row r="14" spans="1:19">
      <c r="A14" t="s">
        <v>25</v>
      </c>
      <c r="B14" t="s">
        <v>319</v>
      </c>
      <c r="C14" s="261">
        <v>30100</v>
      </c>
      <c r="D14" s="261">
        <v>34400</v>
      </c>
      <c r="E14" s="261">
        <v>38700</v>
      </c>
      <c r="F14" s="261">
        <v>43000</v>
      </c>
      <c r="G14" s="261">
        <v>46450</v>
      </c>
      <c r="H14" s="261">
        <v>49900</v>
      </c>
      <c r="I14" s="261">
        <v>53350</v>
      </c>
      <c r="J14" s="261">
        <v>56800</v>
      </c>
      <c r="K14" s="261">
        <v>72250</v>
      </c>
      <c r="L14" s="261">
        <v>82550</v>
      </c>
      <c r="M14" s="261">
        <v>92900</v>
      </c>
      <c r="N14" s="261">
        <v>103200</v>
      </c>
      <c r="O14" s="261">
        <v>111450</v>
      </c>
      <c r="P14" s="261">
        <v>119700</v>
      </c>
      <c r="Q14" s="261">
        <v>127950</v>
      </c>
      <c r="R14" s="261">
        <v>136200</v>
      </c>
      <c r="S14">
        <v>21</v>
      </c>
    </row>
    <row r="15" spans="1:19">
      <c r="A15" t="s">
        <v>102</v>
      </c>
      <c r="B15" t="s">
        <v>322</v>
      </c>
      <c r="C15" s="261">
        <v>21600</v>
      </c>
      <c r="D15" s="261">
        <v>24700</v>
      </c>
      <c r="E15" s="261">
        <v>27800</v>
      </c>
      <c r="F15" s="261">
        <v>30850</v>
      </c>
      <c r="G15" s="261">
        <v>33350</v>
      </c>
      <c r="H15" s="261">
        <v>35800</v>
      </c>
      <c r="I15" s="261">
        <v>38300</v>
      </c>
      <c r="J15" s="261">
        <v>40750</v>
      </c>
      <c r="K15" s="261">
        <v>51850</v>
      </c>
      <c r="L15" s="261">
        <v>59250</v>
      </c>
      <c r="M15" s="261">
        <v>66650</v>
      </c>
      <c r="N15" s="261">
        <v>74050</v>
      </c>
      <c r="O15" s="261">
        <v>79950</v>
      </c>
      <c r="P15" s="261">
        <v>85900</v>
      </c>
      <c r="Q15" s="261">
        <v>91800</v>
      </c>
      <c r="R15" s="261">
        <v>97750</v>
      </c>
      <c r="S15">
        <v>23</v>
      </c>
    </row>
    <row r="16" spans="1:19">
      <c r="A16" t="s">
        <v>103</v>
      </c>
      <c r="B16" t="s">
        <v>325</v>
      </c>
      <c r="C16" s="261">
        <v>19800</v>
      </c>
      <c r="D16" s="261">
        <v>22600</v>
      </c>
      <c r="E16" s="261">
        <v>25450</v>
      </c>
      <c r="F16" s="261">
        <v>28250</v>
      </c>
      <c r="G16" s="261">
        <v>30550</v>
      </c>
      <c r="H16" s="261">
        <v>32800</v>
      </c>
      <c r="I16" s="261">
        <v>35050</v>
      </c>
      <c r="J16" s="261">
        <v>37300</v>
      </c>
      <c r="K16" s="261">
        <v>47450</v>
      </c>
      <c r="L16" s="261">
        <v>54250</v>
      </c>
      <c r="M16" s="261">
        <v>61000</v>
      </c>
      <c r="N16" s="261">
        <v>67800</v>
      </c>
      <c r="O16" s="261">
        <v>73200</v>
      </c>
      <c r="P16" s="261">
        <v>78650</v>
      </c>
      <c r="Q16" s="261">
        <v>84050</v>
      </c>
      <c r="R16" s="261">
        <v>89500</v>
      </c>
      <c r="S16">
        <v>25</v>
      </c>
    </row>
    <row r="17" spans="1:19">
      <c r="A17" t="s">
        <v>60</v>
      </c>
      <c r="B17" t="s">
        <v>328</v>
      </c>
      <c r="C17" s="261">
        <v>20900</v>
      </c>
      <c r="D17" s="261">
        <v>23900</v>
      </c>
      <c r="E17" s="261">
        <v>26900</v>
      </c>
      <c r="F17" s="261">
        <v>29850</v>
      </c>
      <c r="G17" s="261">
        <v>32250</v>
      </c>
      <c r="H17" s="261">
        <v>34650</v>
      </c>
      <c r="I17" s="261">
        <v>37050</v>
      </c>
      <c r="J17" s="261">
        <v>39450</v>
      </c>
      <c r="K17" s="261">
        <v>50150</v>
      </c>
      <c r="L17" s="261">
        <v>57300</v>
      </c>
      <c r="M17" s="261">
        <v>64500</v>
      </c>
      <c r="N17" s="261">
        <v>71650</v>
      </c>
      <c r="O17" s="261">
        <v>77350</v>
      </c>
      <c r="P17" s="261">
        <v>83100</v>
      </c>
      <c r="Q17" s="261">
        <v>88850</v>
      </c>
      <c r="R17" s="261">
        <v>94550</v>
      </c>
      <c r="S17">
        <v>27</v>
      </c>
    </row>
    <row r="18" spans="1:19">
      <c r="A18" t="s">
        <v>79</v>
      </c>
      <c r="B18" t="s">
        <v>316</v>
      </c>
      <c r="C18" s="261">
        <v>23400</v>
      </c>
      <c r="D18" s="261">
        <v>26750</v>
      </c>
      <c r="E18" s="261">
        <v>30100</v>
      </c>
      <c r="F18" s="261">
        <v>33400</v>
      </c>
      <c r="G18" s="261">
        <v>36100</v>
      </c>
      <c r="H18" s="261">
        <v>38750</v>
      </c>
      <c r="I18" s="261">
        <v>41450</v>
      </c>
      <c r="J18" s="261">
        <v>44100</v>
      </c>
      <c r="K18" s="261">
        <v>56100</v>
      </c>
      <c r="L18" s="261">
        <v>64150</v>
      </c>
      <c r="M18" s="261">
        <v>72150</v>
      </c>
      <c r="N18" s="261">
        <v>80150</v>
      </c>
      <c r="O18" s="261">
        <v>86550</v>
      </c>
      <c r="P18" s="261">
        <v>93000</v>
      </c>
      <c r="Q18" s="261">
        <v>99400</v>
      </c>
      <c r="R18" s="261">
        <v>105800</v>
      </c>
      <c r="S18">
        <v>29</v>
      </c>
    </row>
    <row r="19" spans="1:19">
      <c r="A19" t="s">
        <v>104</v>
      </c>
      <c r="B19" t="s">
        <v>333</v>
      </c>
      <c r="C19" s="261">
        <v>25350</v>
      </c>
      <c r="D19" s="261">
        <v>29000</v>
      </c>
      <c r="E19" s="261">
        <v>32600</v>
      </c>
      <c r="F19" s="261">
        <v>36200</v>
      </c>
      <c r="G19" s="261">
        <v>39100</v>
      </c>
      <c r="H19" s="261">
        <v>42000</v>
      </c>
      <c r="I19" s="261">
        <v>44900</v>
      </c>
      <c r="J19" s="261">
        <v>47800</v>
      </c>
      <c r="K19" s="261">
        <v>60800</v>
      </c>
      <c r="L19" s="261">
        <v>69500</v>
      </c>
      <c r="M19" s="261">
        <v>78200</v>
      </c>
      <c r="N19" s="261">
        <v>86900</v>
      </c>
      <c r="O19" s="261">
        <v>93850</v>
      </c>
      <c r="P19" s="261">
        <v>100800</v>
      </c>
      <c r="Q19" s="261">
        <v>107750</v>
      </c>
      <c r="R19" s="261">
        <v>114700</v>
      </c>
      <c r="S19">
        <v>31</v>
      </c>
    </row>
    <row r="20" spans="1:19">
      <c r="A20" t="s">
        <v>105</v>
      </c>
      <c r="B20" t="s">
        <v>336</v>
      </c>
      <c r="C20" s="261">
        <v>26100</v>
      </c>
      <c r="D20" s="261">
        <v>29800</v>
      </c>
      <c r="E20" s="261">
        <v>33550</v>
      </c>
      <c r="F20" s="261">
        <v>37250</v>
      </c>
      <c r="G20" s="261">
        <v>40250</v>
      </c>
      <c r="H20" s="261">
        <v>43250</v>
      </c>
      <c r="I20" s="261">
        <v>46200</v>
      </c>
      <c r="J20" s="261">
        <v>49200</v>
      </c>
      <c r="K20" s="261">
        <v>62600</v>
      </c>
      <c r="L20" s="261">
        <v>71500</v>
      </c>
      <c r="M20" s="261">
        <v>80450</v>
      </c>
      <c r="N20" s="261">
        <v>89400</v>
      </c>
      <c r="O20" s="261">
        <v>96550</v>
      </c>
      <c r="P20" s="261">
        <v>103700</v>
      </c>
      <c r="Q20" s="261">
        <v>110850</v>
      </c>
      <c r="R20" s="261">
        <v>118000</v>
      </c>
      <c r="S20">
        <v>33</v>
      </c>
    </row>
    <row r="21" spans="1:19">
      <c r="A21" t="s">
        <v>106</v>
      </c>
      <c r="B21" t="s">
        <v>339</v>
      </c>
      <c r="C21" s="261">
        <v>20300</v>
      </c>
      <c r="D21" s="261">
        <v>23200</v>
      </c>
      <c r="E21" s="261">
        <v>26100</v>
      </c>
      <c r="F21" s="261">
        <v>28950</v>
      </c>
      <c r="G21" s="261">
        <v>31300</v>
      </c>
      <c r="H21" s="261">
        <v>33600</v>
      </c>
      <c r="I21" s="261">
        <v>35900</v>
      </c>
      <c r="J21" s="261">
        <v>38250</v>
      </c>
      <c r="K21" s="261">
        <v>48650</v>
      </c>
      <c r="L21" s="261">
        <v>55600</v>
      </c>
      <c r="M21" s="261">
        <v>62550</v>
      </c>
      <c r="N21" s="261">
        <v>69500</v>
      </c>
      <c r="O21" s="261">
        <v>75050</v>
      </c>
      <c r="P21" s="261">
        <v>80600</v>
      </c>
      <c r="Q21" s="261">
        <v>86150</v>
      </c>
      <c r="R21" s="261">
        <v>91700</v>
      </c>
      <c r="S21">
        <v>35</v>
      </c>
    </row>
    <row r="22" spans="1:19">
      <c r="A22" t="s">
        <v>84</v>
      </c>
      <c r="B22" t="s">
        <v>342</v>
      </c>
      <c r="C22" s="261">
        <v>19800</v>
      </c>
      <c r="D22" s="261">
        <v>22600</v>
      </c>
      <c r="E22" s="261">
        <v>25450</v>
      </c>
      <c r="F22" s="261">
        <v>28250</v>
      </c>
      <c r="G22" s="261">
        <v>30550</v>
      </c>
      <c r="H22" s="261">
        <v>32800</v>
      </c>
      <c r="I22" s="261">
        <v>35050</v>
      </c>
      <c r="J22" s="261">
        <v>37300</v>
      </c>
      <c r="K22" s="261">
        <v>47450</v>
      </c>
      <c r="L22" s="261">
        <v>54250</v>
      </c>
      <c r="M22" s="261">
        <v>61000</v>
      </c>
      <c r="N22" s="261">
        <v>67800</v>
      </c>
      <c r="O22" s="261">
        <v>73200</v>
      </c>
      <c r="P22" s="261">
        <v>78650</v>
      </c>
      <c r="Q22" s="261">
        <v>84050</v>
      </c>
      <c r="R22" s="261">
        <v>89500</v>
      </c>
      <c r="S22">
        <v>37</v>
      </c>
    </row>
    <row r="23" spans="1:19">
      <c r="A23" t="s">
        <v>107</v>
      </c>
      <c r="B23" t="s">
        <v>345</v>
      </c>
      <c r="C23" s="261">
        <v>31900</v>
      </c>
      <c r="D23" s="261">
        <v>36450</v>
      </c>
      <c r="E23" s="261">
        <v>41000</v>
      </c>
      <c r="F23" s="261">
        <v>45550</v>
      </c>
      <c r="G23" s="261">
        <v>49200</v>
      </c>
      <c r="H23" s="261">
        <v>52850</v>
      </c>
      <c r="I23" s="261">
        <v>56500</v>
      </c>
      <c r="J23" s="261">
        <v>60150</v>
      </c>
      <c r="K23" s="261">
        <v>76500</v>
      </c>
      <c r="L23" s="261">
        <v>87450</v>
      </c>
      <c r="M23" s="261">
        <v>98400</v>
      </c>
      <c r="N23" s="261">
        <v>109300</v>
      </c>
      <c r="O23" s="261">
        <v>118050</v>
      </c>
      <c r="P23" s="261">
        <v>126800</v>
      </c>
      <c r="Q23" s="261">
        <v>135550</v>
      </c>
      <c r="R23" s="261">
        <v>144300</v>
      </c>
      <c r="S23">
        <v>39</v>
      </c>
    </row>
    <row r="24" spans="1:19">
      <c r="A24" t="s">
        <v>34</v>
      </c>
      <c r="B24" t="s">
        <v>348</v>
      </c>
      <c r="C24" s="261">
        <v>23600</v>
      </c>
      <c r="D24" s="261">
        <v>26950</v>
      </c>
      <c r="E24" s="261">
        <v>30300</v>
      </c>
      <c r="F24" s="261">
        <v>33650</v>
      </c>
      <c r="G24" s="261">
        <v>36350</v>
      </c>
      <c r="H24" s="261">
        <v>39050</v>
      </c>
      <c r="I24" s="261">
        <v>41750</v>
      </c>
      <c r="J24" s="261">
        <v>44450</v>
      </c>
      <c r="K24" s="261">
        <v>56550</v>
      </c>
      <c r="L24" s="261">
        <v>64600</v>
      </c>
      <c r="M24" s="261">
        <v>72700</v>
      </c>
      <c r="N24" s="261">
        <v>80750</v>
      </c>
      <c r="O24" s="261">
        <v>87200</v>
      </c>
      <c r="P24" s="261">
        <v>93700</v>
      </c>
      <c r="Q24" s="261">
        <v>100150</v>
      </c>
      <c r="R24" s="261">
        <v>106600</v>
      </c>
      <c r="S24">
        <v>41</v>
      </c>
    </row>
    <row r="25" spans="1:19">
      <c r="A25" t="s">
        <v>108</v>
      </c>
      <c r="B25" t="s">
        <v>351</v>
      </c>
      <c r="C25" s="261">
        <v>19800</v>
      </c>
      <c r="D25" s="261">
        <v>22600</v>
      </c>
      <c r="E25" s="261">
        <v>25450</v>
      </c>
      <c r="F25" s="261">
        <v>28250</v>
      </c>
      <c r="G25" s="261">
        <v>30550</v>
      </c>
      <c r="H25" s="261">
        <v>32800</v>
      </c>
      <c r="I25" s="261">
        <v>35050</v>
      </c>
      <c r="J25" s="261">
        <v>37300</v>
      </c>
      <c r="K25" s="261">
        <v>47450</v>
      </c>
      <c r="L25" s="261">
        <v>54250</v>
      </c>
      <c r="M25" s="261">
        <v>61000</v>
      </c>
      <c r="N25" s="261">
        <v>67800</v>
      </c>
      <c r="O25" s="261">
        <v>73200</v>
      </c>
      <c r="P25" s="261">
        <v>78650</v>
      </c>
      <c r="Q25" s="261">
        <v>84050</v>
      </c>
      <c r="R25" s="261">
        <v>89500</v>
      </c>
      <c r="S25">
        <v>43</v>
      </c>
    </row>
    <row r="26" spans="1:19">
      <c r="A26" t="s">
        <v>109</v>
      </c>
      <c r="B26" t="s">
        <v>354</v>
      </c>
      <c r="C26" s="261">
        <v>19800</v>
      </c>
      <c r="D26" s="261">
        <v>22600</v>
      </c>
      <c r="E26" s="261">
        <v>25450</v>
      </c>
      <c r="F26" s="261">
        <v>28250</v>
      </c>
      <c r="G26" s="261">
        <v>30550</v>
      </c>
      <c r="H26" s="261">
        <v>32800</v>
      </c>
      <c r="I26" s="261">
        <v>35050</v>
      </c>
      <c r="J26" s="261">
        <v>37300</v>
      </c>
      <c r="K26" s="261">
        <v>47450</v>
      </c>
      <c r="L26" s="261">
        <v>54250</v>
      </c>
      <c r="M26" s="261">
        <v>61000</v>
      </c>
      <c r="N26" s="261">
        <v>67800</v>
      </c>
      <c r="O26" s="261">
        <v>73200</v>
      </c>
      <c r="P26" s="261">
        <v>78650</v>
      </c>
      <c r="Q26" s="261">
        <v>84050</v>
      </c>
      <c r="R26" s="261">
        <v>89500</v>
      </c>
      <c r="S26">
        <v>45</v>
      </c>
    </row>
    <row r="27" spans="1:19">
      <c r="A27" t="s">
        <v>110</v>
      </c>
      <c r="B27" t="s">
        <v>357</v>
      </c>
      <c r="C27" s="261">
        <v>19800</v>
      </c>
      <c r="D27" s="261">
        <v>22600</v>
      </c>
      <c r="E27" s="261">
        <v>25450</v>
      </c>
      <c r="F27" s="261">
        <v>28250</v>
      </c>
      <c r="G27" s="261">
        <v>30550</v>
      </c>
      <c r="H27" s="261">
        <v>32800</v>
      </c>
      <c r="I27" s="261">
        <v>35050</v>
      </c>
      <c r="J27" s="261">
        <v>37300</v>
      </c>
      <c r="K27" s="261">
        <v>47450</v>
      </c>
      <c r="L27" s="261">
        <v>54250</v>
      </c>
      <c r="M27" s="261">
        <v>61000</v>
      </c>
      <c r="N27" s="261">
        <v>67800</v>
      </c>
      <c r="O27" s="261">
        <v>73200</v>
      </c>
      <c r="P27" s="261">
        <v>78650</v>
      </c>
      <c r="Q27" s="261">
        <v>84050</v>
      </c>
      <c r="R27" s="261">
        <v>89500</v>
      </c>
      <c r="S27">
        <v>47</v>
      </c>
    </row>
    <row r="28" spans="1:19">
      <c r="A28" t="s">
        <v>111</v>
      </c>
      <c r="B28" t="s">
        <v>360</v>
      </c>
      <c r="C28" s="261">
        <v>19800</v>
      </c>
      <c r="D28" s="261">
        <v>22600</v>
      </c>
      <c r="E28" s="261">
        <v>25450</v>
      </c>
      <c r="F28" s="261">
        <v>28250</v>
      </c>
      <c r="G28" s="261">
        <v>30550</v>
      </c>
      <c r="H28" s="261">
        <v>32800</v>
      </c>
      <c r="I28" s="261">
        <v>35050</v>
      </c>
      <c r="J28" s="261">
        <v>37300</v>
      </c>
      <c r="K28" s="261">
        <v>47450</v>
      </c>
      <c r="L28" s="261">
        <v>54250</v>
      </c>
      <c r="M28" s="261">
        <v>61000</v>
      </c>
      <c r="N28" s="261">
        <v>67800</v>
      </c>
      <c r="O28" s="261">
        <v>73200</v>
      </c>
      <c r="P28" s="261">
        <v>78650</v>
      </c>
      <c r="Q28" s="261">
        <v>84050</v>
      </c>
      <c r="R28" s="261">
        <v>89500</v>
      </c>
      <c r="S28">
        <v>49</v>
      </c>
    </row>
    <row r="29" spans="1:19">
      <c r="A29" t="s">
        <v>35</v>
      </c>
      <c r="B29" t="s">
        <v>348</v>
      </c>
      <c r="C29" s="261">
        <v>23600</v>
      </c>
      <c r="D29" s="261">
        <v>26950</v>
      </c>
      <c r="E29" s="261">
        <v>30300</v>
      </c>
      <c r="F29" s="261">
        <v>33650</v>
      </c>
      <c r="G29" s="261">
        <v>36350</v>
      </c>
      <c r="H29" s="261">
        <v>39050</v>
      </c>
      <c r="I29" s="261">
        <v>41750</v>
      </c>
      <c r="J29" s="261">
        <v>44450</v>
      </c>
      <c r="K29" s="261">
        <v>56550</v>
      </c>
      <c r="L29" s="261">
        <v>64600</v>
      </c>
      <c r="M29" s="261">
        <v>72700</v>
      </c>
      <c r="N29" s="261">
        <v>80750</v>
      </c>
      <c r="O29" s="261">
        <v>87200</v>
      </c>
      <c r="P29" s="261">
        <v>93700</v>
      </c>
      <c r="Q29" s="261">
        <v>100150</v>
      </c>
      <c r="R29" s="261">
        <v>106600</v>
      </c>
      <c r="S29">
        <v>51</v>
      </c>
    </row>
    <row r="30" spans="1:19">
      <c r="A30" t="s">
        <v>112</v>
      </c>
      <c r="B30" t="s">
        <v>365</v>
      </c>
      <c r="C30" s="261">
        <v>21950</v>
      </c>
      <c r="D30" s="261">
        <v>25100</v>
      </c>
      <c r="E30" s="261">
        <v>28250</v>
      </c>
      <c r="F30" s="261">
        <v>31350</v>
      </c>
      <c r="G30" s="261">
        <v>33900</v>
      </c>
      <c r="H30" s="261">
        <v>36400</v>
      </c>
      <c r="I30" s="261">
        <v>38900</v>
      </c>
      <c r="J30" s="261">
        <v>41400</v>
      </c>
      <c r="K30" s="261">
        <v>52650</v>
      </c>
      <c r="L30" s="261">
        <v>60200</v>
      </c>
      <c r="M30" s="261">
        <v>67700</v>
      </c>
      <c r="N30" s="261">
        <v>75250</v>
      </c>
      <c r="O30" s="261">
        <v>81250</v>
      </c>
      <c r="P30" s="261">
        <v>87300</v>
      </c>
      <c r="Q30" s="261">
        <v>93300</v>
      </c>
      <c r="R30" s="261">
        <v>99300</v>
      </c>
      <c r="S30">
        <v>53</v>
      </c>
    </row>
    <row r="31" spans="1:19">
      <c r="A31" t="s">
        <v>26</v>
      </c>
      <c r="B31" t="s">
        <v>319</v>
      </c>
      <c r="C31" s="261">
        <v>30100</v>
      </c>
      <c r="D31" s="261">
        <v>34400</v>
      </c>
      <c r="E31" s="261">
        <v>38700</v>
      </c>
      <c r="F31" s="261">
        <v>43000</v>
      </c>
      <c r="G31" s="261">
        <v>46450</v>
      </c>
      <c r="H31" s="261">
        <v>49900</v>
      </c>
      <c r="I31" s="261">
        <v>53350</v>
      </c>
      <c r="J31" s="261">
        <v>56800</v>
      </c>
      <c r="K31" s="261">
        <v>72250</v>
      </c>
      <c r="L31" s="261">
        <v>82550</v>
      </c>
      <c r="M31" s="261">
        <v>92900</v>
      </c>
      <c r="N31" s="261">
        <v>103200</v>
      </c>
      <c r="O31" s="261">
        <v>111450</v>
      </c>
      <c r="P31" s="261">
        <v>119700</v>
      </c>
      <c r="Q31" s="261">
        <v>127950</v>
      </c>
      <c r="R31" s="261">
        <v>136200</v>
      </c>
      <c r="S31">
        <v>55</v>
      </c>
    </row>
    <row r="32" spans="1:19">
      <c r="A32" t="s">
        <v>113</v>
      </c>
      <c r="B32" t="s">
        <v>370</v>
      </c>
      <c r="C32" s="261">
        <v>23000</v>
      </c>
      <c r="D32" s="261">
        <v>26300</v>
      </c>
      <c r="E32" s="261">
        <v>29600</v>
      </c>
      <c r="F32" s="261">
        <v>32850</v>
      </c>
      <c r="G32" s="261">
        <v>35500</v>
      </c>
      <c r="H32" s="261">
        <v>38150</v>
      </c>
      <c r="I32" s="261">
        <v>40750</v>
      </c>
      <c r="J32" s="261">
        <v>43400</v>
      </c>
      <c r="K32" s="261">
        <v>55200</v>
      </c>
      <c r="L32" s="261">
        <v>63050</v>
      </c>
      <c r="M32" s="261">
        <v>70950</v>
      </c>
      <c r="N32" s="261">
        <v>78850</v>
      </c>
      <c r="O32" s="261">
        <v>85150</v>
      </c>
      <c r="P32" s="261">
        <v>91450</v>
      </c>
      <c r="Q32" s="261">
        <v>97750</v>
      </c>
      <c r="R32" s="261">
        <v>104050</v>
      </c>
      <c r="S32">
        <v>57</v>
      </c>
    </row>
    <row r="33" spans="1:19">
      <c r="A33" t="s">
        <v>12</v>
      </c>
      <c r="B33" t="s">
        <v>373</v>
      </c>
      <c r="C33" s="261">
        <v>21900</v>
      </c>
      <c r="D33" s="261">
        <v>25000</v>
      </c>
      <c r="E33" s="261">
        <v>28150</v>
      </c>
      <c r="F33" s="261">
        <v>31250</v>
      </c>
      <c r="G33" s="261">
        <v>33750</v>
      </c>
      <c r="H33" s="261">
        <v>36250</v>
      </c>
      <c r="I33" s="261">
        <v>38750</v>
      </c>
      <c r="J33" s="261">
        <v>41250</v>
      </c>
      <c r="K33" s="261">
        <v>52500</v>
      </c>
      <c r="L33" s="261">
        <v>60000</v>
      </c>
      <c r="M33" s="261">
        <v>67500</v>
      </c>
      <c r="N33" s="261">
        <v>75000</v>
      </c>
      <c r="O33" s="261">
        <v>81000</v>
      </c>
      <c r="P33" s="261">
        <v>87000</v>
      </c>
      <c r="Q33" s="261">
        <v>93000</v>
      </c>
      <c r="R33" s="261">
        <v>99000</v>
      </c>
      <c r="S33">
        <v>59</v>
      </c>
    </row>
    <row r="34" spans="1:19">
      <c r="A34" t="s">
        <v>33</v>
      </c>
      <c r="B34" t="s">
        <v>376</v>
      </c>
      <c r="C34" s="261">
        <v>19800</v>
      </c>
      <c r="D34" s="261">
        <v>22600</v>
      </c>
      <c r="E34" s="261">
        <v>25450</v>
      </c>
      <c r="F34" s="261">
        <v>28250</v>
      </c>
      <c r="G34" s="261">
        <v>30550</v>
      </c>
      <c r="H34" s="261">
        <v>32800</v>
      </c>
      <c r="I34" s="261">
        <v>35050</v>
      </c>
      <c r="J34" s="261">
        <v>37300</v>
      </c>
      <c r="K34" s="261">
        <v>47450</v>
      </c>
      <c r="L34" s="261">
        <v>54250</v>
      </c>
      <c r="M34" s="261">
        <v>61000</v>
      </c>
      <c r="N34" s="261">
        <v>67800</v>
      </c>
      <c r="O34" s="261">
        <v>73200</v>
      </c>
      <c r="P34" s="261">
        <v>78650</v>
      </c>
      <c r="Q34" s="261">
        <v>84050</v>
      </c>
      <c r="R34" s="261">
        <v>89500</v>
      </c>
      <c r="S34">
        <v>61</v>
      </c>
    </row>
    <row r="35" spans="1:19">
      <c r="A35" t="s">
        <v>114</v>
      </c>
      <c r="B35" t="s">
        <v>379</v>
      </c>
      <c r="C35" s="261">
        <v>19800</v>
      </c>
      <c r="D35" s="261">
        <v>22600</v>
      </c>
      <c r="E35" s="261">
        <v>25450</v>
      </c>
      <c r="F35" s="261">
        <v>28250</v>
      </c>
      <c r="G35" s="261">
        <v>30550</v>
      </c>
      <c r="H35" s="261">
        <v>32800</v>
      </c>
      <c r="I35" s="261">
        <v>35050</v>
      </c>
      <c r="J35" s="261">
        <v>37300</v>
      </c>
      <c r="K35" s="261">
        <v>47450</v>
      </c>
      <c r="L35" s="261">
        <v>54250</v>
      </c>
      <c r="M35" s="261">
        <v>61000</v>
      </c>
      <c r="N35" s="261">
        <v>67800</v>
      </c>
      <c r="O35" s="261">
        <v>73200</v>
      </c>
      <c r="P35" s="261">
        <v>78650</v>
      </c>
      <c r="Q35" s="261">
        <v>84050</v>
      </c>
      <c r="R35" s="261">
        <v>89500</v>
      </c>
      <c r="S35">
        <v>63</v>
      </c>
    </row>
    <row r="36" spans="1:19">
      <c r="A36" t="s">
        <v>22</v>
      </c>
      <c r="B36" t="s">
        <v>304</v>
      </c>
      <c r="C36" s="261">
        <v>23300</v>
      </c>
      <c r="D36" s="261">
        <v>26600</v>
      </c>
      <c r="E36" s="261">
        <v>29950</v>
      </c>
      <c r="F36" s="261">
        <v>33250</v>
      </c>
      <c r="G36" s="261">
        <v>35950</v>
      </c>
      <c r="H36" s="261">
        <v>38600</v>
      </c>
      <c r="I36" s="261">
        <v>41250</v>
      </c>
      <c r="J36" s="261">
        <v>43900</v>
      </c>
      <c r="K36" s="261">
        <v>55850</v>
      </c>
      <c r="L36" s="261">
        <v>63850</v>
      </c>
      <c r="M36" s="261">
        <v>71800</v>
      </c>
      <c r="N36" s="261">
        <v>79800</v>
      </c>
      <c r="O36" s="261">
        <v>86200</v>
      </c>
      <c r="P36" s="261">
        <v>92550</v>
      </c>
      <c r="Q36" s="261">
        <v>98950</v>
      </c>
      <c r="R36" s="261">
        <v>105350</v>
      </c>
      <c r="S36">
        <v>65</v>
      </c>
    </row>
    <row r="37" spans="1:19">
      <c r="A37" t="s">
        <v>115</v>
      </c>
      <c r="B37" t="s">
        <v>384</v>
      </c>
      <c r="C37" s="261">
        <v>19800</v>
      </c>
      <c r="D37" s="261">
        <v>22600</v>
      </c>
      <c r="E37" s="261">
        <v>25450</v>
      </c>
      <c r="F37" s="261">
        <v>28250</v>
      </c>
      <c r="G37" s="261">
        <v>30550</v>
      </c>
      <c r="H37" s="261">
        <v>32800</v>
      </c>
      <c r="I37" s="261">
        <v>35050</v>
      </c>
      <c r="J37" s="261">
        <v>37300</v>
      </c>
      <c r="K37" s="261">
        <v>47450</v>
      </c>
      <c r="L37" s="261">
        <v>54250</v>
      </c>
      <c r="M37" s="261">
        <v>61000</v>
      </c>
      <c r="N37" s="261">
        <v>67800</v>
      </c>
      <c r="O37" s="261">
        <v>73200</v>
      </c>
      <c r="P37" s="261">
        <v>78650</v>
      </c>
      <c r="Q37" s="261">
        <v>84050</v>
      </c>
      <c r="R37" s="261">
        <v>89500</v>
      </c>
      <c r="S37">
        <v>67</v>
      </c>
    </row>
    <row r="38" spans="1:19">
      <c r="A38" t="s">
        <v>116</v>
      </c>
      <c r="B38" t="s">
        <v>387</v>
      </c>
      <c r="C38" s="261">
        <v>19800</v>
      </c>
      <c r="D38" s="261">
        <v>22600</v>
      </c>
      <c r="E38" s="261">
        <v>25450</v>
      </c>
      <c r="F38" s="261">
        <v>28250</v>
      </c>
      <c r="G38" s="261">
        <v>30550</v>
      </c>
      <c r="H38" s="261">
        <v>32800</v>
      </c>
      <c r="I38" s="261">
        <v>35050</v>
      </c>
      <c r="J38" s="261">
        <v>37300</v>
      </c>
      <c r="K38" s="261">
        <v>47450</v>
      </c>
      <c r="L38" s="261">
        <v>54250</v>
      </c>
      <c r="M38" s="261">
        <v>61000</v>
      </c>
      <c r="N38" s="261">
        <v>67800</v>
      </c>
      <c r="O38" s="261">
        <v>73200</v>
      </c>
      <c r="P38" s="261">
        <v>78650</v>
      </c>
      <c r="Q38" s="261">
        <v>84050</v>
      </c>
      <c r="R38" s="261">
        <v>89500</v>
      </c>
      <c r="S38">
        <v>69</v>
      </c>
    </row>
    <row r="39" spans="1:19">
      <c r="A39" t="s">
        <v>52</v>
      </c>
      <c r="B39" t="s">
        <v>390</v>
      </c>
      <c r="C39" s="261">
        <v>26250</v>
      </c>
      <c r="D39" s="261">
        <v>30000</v>
      </c>
      <c r="E39" s="261">
        <v>33750</v>
      </c>
      <c r="F39" s="261">
        <v>37450</v>
      </c>
      <c r="G39" s="261">
        <v>40450</v>
      </c>
      <c r="H39" s="261">
        <v>43450</v>
      </c>
      <c r="I39" s="261">
        <v>46450</v>
      </c>
      <c r="J39" s="261">
        <v>49450</v>
      </c>
      <c r="K39" s="261">
        <v>62900</v>
      </c>
      <c r="L39" s="261">
        <v>71900</v>
      </c>
      <c r="M39" s="261">
        <v>80900</v>
      </c>
      <c r="N39" s="261">
        <v>89900</v>
      </c>
      <c r="O39" s="261">
        <v>97050</v>
      </c>
      <c r="P39" s="261">
        <v>104250</v>
      </c>
      <c r="Q39" s="261">
        <v>111450</v>
      </c>
      <c r="R39" s="261">
        <v>118650</v>
      </c>
      <c r="S39">
        <v>71</v>
      </c>
    </row>
    <row r="40" spans="1:19">
      <c r="A40" t="s">
        <v>117</v>
      </c>
      <c r="B40" t="s">
        <v>393</v>
      </c>
      <c r="C40" s="261">
        <v>19800</v>
      </c>
      <c r="D40" s="261">
        <v>22600</v>
      </c>
      <c r="E40" s="261">
        <v>25450</v>
      </c>
      <c r="F40" s="261">
        <v>28250</v>
      </c>
      <c r="G40" s="261">
        <v>30550</v>
      </c>
      <c r="H40" s="261">
        <v>32800</v>
      </c>
      <c r="I40" s="261">
        <v>35050</v>
      </c>
      <c r="J40" s="261">
        <v>37300</v>
      </c>
      <c r="K40" s="261">
        <v>47450</v>
      </c>
      <c r="L40" s="261">
        <v>54250</v>
      </c>
      <c r="M40" s="261">
        <v>61000</v>
      </c>
      <c r="N40" s="261">
        <v>67800</v>
      </c>
      <c r="O40" s="261">
        <v>73200</v>
      </c>
      <c r="P40" s="261">
        <v>78650</v>
      </c>
      <c r="Q40" s="261">
        <v>84050</v>
      </c>
      <c r="R40" s="261">
        <v>89500</v>
      </c>
      <c r="S40">
        <v>73</v>
      </c>
    </row>
    <row r="41" spans="1:19">
      <c r="A41" t="s">
        <v>118</v>
      </c>
      <c r="B41" t="s">
        <v>396</v>
      </c>
      <c r="C41" s="261">
        <v>20950</v>
      </c>
      <c r="D41" s="261">
        <v>23950</v>
      </c>
      <c r="E41" s="261">
        <v>26950</v>
      </c>
      <c r="F41" s="261">
        <v>29900</v>
      </c>
      <c r="G41" s="261">
        <v>32300</v>
      </c>
      <c r="H41" s="261">
        <v>34700</v>
      </c>
      <c r="I41" s="261">
        <v>37100</v>
      </c>
      <c r="J41" s="261">
        <v>39500</v>
      </c>
      <c r="K41" s="261">
        <v>50250</v>
      </c>
      <c r="L41" s="261">
        <v>57400</v>
      </c>
      <c r="M41" s="261">
        <v>64600</v>
      </c>
      <c r="N41" s="261">
        <v>71750</v>
      </c>
      <c r="O41" s="261">
        <v>77500</v>
      </c>
      <c r="P41" s="261">
        <v>83250</v>
      </c>
      <c r="Q41" s="261">
        <v>89000</v>
      </c>
      <c r="R41" s="261">
        <v>94700</v>
      </c>
      <c r="S41">
        <v>75</v>
      </c>
    </row>
    <row r="42" spans="1:19">
      <c r="A42" t="s">
        <v>93</v>
      </c>
      <c r="B42" t="s">
        <v>300</v>
      </c>
      <c r="C42" s="261">
        <v>22050</v>
      </c>
      <c r="D42" s="261">
        <v>25200</v>
      </c>
      <c r="E42" s="261">
        <v>28350</v>
      </c>
      <c r="F42" s="261">
        <v>31450</v>
      </c>
      <c r="G42" s="261">
        <v>34000</v>
      </c>
      <c r="H42" s="261">
        <v>36500</v>
      </c>
      <c r="I42" s="261">
        <v>39000</v>
      </c>
      <c r="J42" s="261">
        <v>41550</v>
      </c>
      <c r="K42" s="261">
        <v>52850</v>
      </c>
      <c r="L42" s="261">
        <v>60400</v>
      </c>
      <c r="M42" s="261">
        <v>67950</v>
      </c>
      <c r="N42" s="261">
        <v>75500</v>
      </c>
      <c r="O42" s="261">
        <v>81500</v>
      </c>
      <c r="P42" s="261">
        <v>87550</v>
      </c>
      <c r="Q42" s="261">
        <v>93600</v>
      </c>
      <c r="R42" s="261">
        <v>99650</v>
      </c>
      <c r="S42">
        <v>77</v>
      </c>
    </row>
    <row r="43" spans="1:19">
      <c r="A43" t="s">
        <v>119</v>
      </c>
      <c r="B43" t="s">
        <v>401</v>
      </c>
      <c r="C43" s="261">
        <v>19800</v>
      </c>
      <c r="D43" s="261">
        <v>22600</v>
      </c>
      <c r="E43" s="261">
        <v>25450</v>
      </c>
      <c r="F43" s="261">
        <v>28250</v>
      </c>
      <c r="G43" s="261">
        <v>30550</v>
      </c>
      <c r="H43" s="261">
        <v>32800</v>
      </c>
      <c r="I43" s="261">
        <v>35050</v>
      </c>
      <c r="J43" s="261">
        <v>37300</v>
      </c>
      <c r="K43" s="261">
        <v>47450</v>
      </c>
      <c r="L43" s="261">
        <v>54250</v>
      </c>
      <c r="M43" s="261">
        <v>61000</v>
      </c>
      <c r="N43" s="261">
        <v>67800</v>
      </c>
      <c r="O43" s="261">
        <v>73200</v>
      </c>
      <c r="P43" s="261">
        <v>78650</v>
      </c>
      <c r="Q43" s="261">
        <v>84050</v>
      </c>
      <c r="R43" s="261">
        <v>89500</v>
      </c>
      <c r="S43">
        <v>79</v>
      </c>
    </row>
    <row r="44" spans="1:19">
      <c r="A44" t="s">
        <v>120</v>
      </c>
      <c r="B44" t="s">
        <v>404</v>
      </c>
      <c r="C44" s="261">
        <v>22650</v>
      </c>
      <c r="D44" s="261">
        <v>25850</v>
      </c>
      <c r="E44" s="261">
        <v>29100</v>
      </c>
      <c r="F44" s="261">
        <v>32300</v>
      </c>
      <c r="G44" s="261">
        <v>34900</v>
      </c>
      <c r="H44" s="261">
        <v>37500</v>
      </c>
      <c r="I44" s="261">
        <v>40100</v>
      </c>
      <c r="J44" s="261">
        <v>42650</v>
      </c>
      <c r="K44" s="261">
        <v>54250</v>
      </c>
      <c r="L44" s="261">
        <v>62000</v>
      </c>
      <c r="M44" s="261">
        <v>69750</v>
      </c>
      <c r="N44" s="261">
        <v>77500</v>
      </c>
      <c r="O44" s="261">
        <v>83700</v>
      </c>
      <c r="P44" s="261">
        <v>89900</v>
      </c>
      <c r="Q44" s="261">
        <v>96100</v>
      </c>
      <c r="R44" s="261">
        <v>102350</v>
      </c>
      <c r="S44">
        <v>81</v>
      </c>
    </row>
    <row r="45" spans="1:19">
      <c r="A45" t="s">
        <v>121</v>
      </c>
      <c r="B45" t="s">
        <v>407</v>
      </c>
      <c r="C45" s="261">
        <v>19800</v>
      </c>
      <c r="D45" s="261">
        <v>22600</v>
      </c>
      <c r="E45" s="261">
        <v>25450</v>
      </c>
      <c r="F45" s="261">
        <v>28250</v>
      </c>
      <c r="G45" s="261">
        <v>30550</v>
      </c>
      <c r="H45" s="261">
        <v>32800</v>
      </c>
      <c r="I45" s="261">
        <v>35050</v>
      </c>
      <c r="J45" s="261">
        <v>37300</v>
      </c>
      <c r="K45" s="261">
        <v>47450</v>
      </c>
      <c r="L45" s="261">
        <v>54250</v>
      </c>
      <c r="M45" s="261">
        <v>61000</v>
      </c>
      <c r="N45" s="261">
        <v>67800</v>
      </c>
      <c r="O45" s="261">
        <v>73200</v>
      </c>
      <c r="P45" s="261">
        <v>78650</v>
      </c>
      <c r="Q45" s="261">
        <v>84050</v>
      </c>
      <c r="R45" s="261">
        <v>89500</v>
      </c>
      <c r="S45">
        <v>83</v>
      </c>
    </row>
    <row r="46" spans="1:19">
      <c r="A46" t="s">
        <v>40</v>
      </c>
      <c r="B46" t="s">
        <v>410</v>
      </c>
      <c r="C46" s="261">
        <v>27050</v>
      </c>
      <c r="D46" s="261">
        <v>30900</v>
      </c>
      <c r="E46" s="261">
        <v>34750</v>
      </c>
      <c r="F46" s="261">
        <v>38600</v>
      </c>
      <c r="G46" s="261">
        <v>41700</v>
      </c>
      <c r="H46" s="261">
        <v>44800</v>
      </c>
      <c r="I46" s="261">
        <v>47900</v>
      </c>
      <c r="J46" s="261">
        <v>51000</v>
      </c>
      <c r="K46" s="261">
        <v>64850</v>
      </c>
      <c r="L46" s="261">
        <v>74100</v>
      </c>
      <c r="M46" s="261">
        <v>83400</v>
      </c>
      <c r="N46" s="261">
        <v>92650</v>
      </c>
      <c r="O46" s="261">
        <v>100050</v>
      </c>
      <c r="P46" s="261">
        <v>107450</v>
      </c>
      <c r="Q46" s="261">
        <v>114850</v>
      </c>
      <c r="R46" s="261">
        <v>122300</v>
      </c>
      <c r="S46">
        <v>85</v>
      </c>
    </row>
    <row r="47" spans="1:19">
      <c r="A47" t="s">
        <v>122</v>
      </c>
      <c r="B47" t="s">
        <v>413</v>
      </c>
      <c r="C47" s="261">
        <v>19800</v>
      </c>
      <c r="D47" s="261">
        <v>22600</v>
      </c>
      <c r="E47" s="261">
        <v>25450</v>
      </c>
      <c r="F47" s="261">
        <v>28250</v>
      </c>
      <c r="G47" s="261">
        <v>30550</v>
      </c>
      <c r="H47" s="261">
        <v>32800</v>
      </c>
      <c r="I47" s="261">
        <v>35050</v>
      </c>
      <c r="J47" s="261">
        <v>37300</v>
      </c>
      <c r="K47" s="261">
        <v>47450</v>
      </c>
      <c r="L47" s="261">
        <v>54250</v>
      </c>
      <c r="M47" s="261">
        <v>61000</v>
      </c>
      <c r="N47" s="261">
        <v>67800</v>
      </c>
      <c r="O47" s="261">
        <v>73200</v>
      </c>
      <c r="P47" s="261">
        <v>78650</v>
      </c>
      <c r="Q47" s="261">
        <v>84050</v>
      </c>
      <c r="R47" s="261">
        <v>89500</v>
      </c>
      <c r="S47">
        <v>87</v>
      </c>
    </row>
    <row r="48" spans="1:19">
      <c r="A48" t="s">
        <v>123</v>
      </c>
      <c r="B48" t="s">
        <v>416</v>
      </c>
      <c r="C48" s="261">
        <v>21000</v>
      </c>
      <c r="D48" s="261">
        <v>24000</v>
      </c>
      <c r="E48" s="261">
        <v>27000</v>
      </c>
      <c r="F48" s="261">
        <v>29950</v>
      </c>
      <c r="G48" s="261">
        <v>32350</v>
      </c>
      <c r="H48" s="261">
        <v>34750</v>
      </c>
      <c r="I48" s="261">
        <v>37150</v>
      </c>
      <c r="J48" s="261">
        <v>39550</v>
      </c>
      <c r="K48" s="261">
        <v>50300</v>
      </c>
      <c r="L48" s="261">
        <v>57500</v>
      </c>
      <c r="M48" s="261">
        <v>64700</v>
      </c>
      <c r="N48" s="261">
        <v>71900</v>
      </c>
      <c r="O48" s="261">
        <v>77650</v>
      </c>
      <c r="P48" s="261">
        <v>83400</v>
      </c>
      <c r="Q48" s="261">
        <v>89150</v>
      </c>
      <c r="R48" s="261">
        <v>94900</v>
      </c>
      <c r="S48">
        <v>89</v>
      </c>
    </row>
    <row r="49" spans="1:19">
      <c r="A49" t="s">
        <v>80</v>
      </c>
      <c r="B49" t="s">
        <v>316</v>
      </c>
      <c r="C49" s="261">
        <v>23400</v>
      </c>
      <c r="D49" s="261">
        <v>26750</v>
      </c>
      <c r="E49" s="261">
        <v>30100</v>
      </c>
      <c r="F49" s="261">
        <v>33400</v>
      </c>
      <c r="G49" s="261">
        <v>36100</v>
      </c>
      <c r="H49" s="261">
        <v>38750</v>
      </c>
      <c r="I49" s="261">
        <v>41450</v>
      </c>
      <c r="J49" s="261">
        <v>44100</v>
      </c>
      <c r="K49" s="261">
        <v>56100</v>
      </c>
      <c r="L49" s="261">
        <v>64150</v>
      </c>
      <c r="M49" s="261">
        <v>72150</v>
      </c>
      <c r="N49" s="261">
        <v>80150</v>
      </c>
      <c r="O49" s="261">
        <v>86550</v>
      </c>
      <c r="P49" s="261">
        <v>93000</v>
      </c>
      <c r="Q49" s="261">
        <v>99400</v>
      </c>
      <c r="R49" s="261">
        <v>105800</v>
      </c>
      <c r="S49">
        <v>91</v>
      </c>
    </row>
    <row r="50" spans="1:19">
      <c r="A50" t="s">
        <v>124</v>
      </c>
      <c r="B50" t="s">
        <v>421</v>
      </c>
      <c r="C50" s="261">
        <v>19800</v>
      </c>
      <c r="D50" s="261">
        <v>22600</v>
      </c>
      <c r="E50" s="261">
        <v>25450</v>
      </c>
      <c r="F50" s="261">
        <v>28250</v>
      </c>
      <c r="G50" s="261">
        <v>30550</v>
      </c>
      <c r="H50" s="261">
        <v>32800</v>
      </c>
      <c r="I50" s="261">
        <v>35050</v>
      </c>
      <c r="J50" s="261">
        <v>37300</v>
      </c>
      <c r="K50" s="261">
        <v>47450</v>
      </c>
      <c r="L50" s="261">
        <v>54250</v>
      </c>
      <c r="M50" s="261">
        <v>61000</v>
      </c>
      <c r="N50" s="261">
        <v>67800</v>
      </c>
      <c r="O50" s="261">
        <v>73200</v>
      </c>
      <c r="P50" s="261">
        <v>78650</v>
      </c>
      <c r="Q50" s="261">
        <v>84050</v>
      </c>
      <c r="R50" s="261">
        <v>89500</v>
      </c>
      <c r="S50">
        <v>93</v>
      </c>
    </row>
    <row r="51" spans="1:19">
      <c r="A51" t="s">
        <v>125</v>
      </c>
      <c r="B51" t="s">
        <v>424</v>
      </c>
      <c r="C51" s="261">
        <v>22350</v>
      </c>
      <c r="D51" s="261">
        <v>25550</v>
      </c>
      <c r="E51" s="261">
        <v>28750</v>
      </c>
      <c r="F51" s="261">
        <v>31900</v>
      </c>
      <c r="G51" s="261">
        <v>34500</v>
      </c>
      <c r="H51" s="261">
        <v>37050</v>
      </c>
      <c r="I51" s="261">
        <v>39600</v>
      </c>
      <c r="J51" s="261">
        <v>42150</v>
      </c>
      <c r="K51" s="261">
        <v>53600</v>
      </c>
      <c r="L51" s="261">
        <v>61250</v>
      </c>
      <c r="M51" s="261">
        <v>68900</v>
      </c>
      <c r="N51" s="261">
        <v>76550</v>
      </c>
      <c r="O51" s="261">
        <v>82700</v>
      </c>
      <c r="P51" s="261">
        <v>88800</v>
      </c>
      <c r="Q51" s="261">
        <v>94950</v>
      </c>
      <c r="R51" s="261">
        <v>101050</v>
      </c>
      <c r="S51">
        <v>95</v>
      </c>
    </row>
    <row r="52" spans="1:19">
      <c r="A52" t="s">
        <v>126</v>
      </c>
      <c r="B52" t="s">
        <v>427</v>
      </c>
      <c r="C52" s="261">
        <v>22750</v>
      </c>
      <c r="D52" s="261">
        <v>26000</v>
      </c>
      <c r="E52" s="261">
        <v>29250</v>
      </c>
      <c r="F52" s="261">
        <v>32450</v>
      </c>
      <c r="G52" s="261">
        <v>35050</v>
      </c>
      <c r="H52" s="261">
        <v>37650</v>
      </c>
      <c r="I52" s="261">
        <v>40250</v>
      </c>
      <c r="J52" s="261">
        <v>42850</v>
      </c>
      <c r="K52" s="261">
        <v>54500</v>
      </c>
      <c r="L52" s="261">
        <v>62300</v>
      </c>
      <c r="M52" s="261">
        <v>70100</v>
      </c>
      <c r="N52" s="261">
        <v>77900</v>
      </c>
      <c r="O52" s="261">
        <v>84100</v>
      </c>
      <c r="P52" s="261">
        <v>90350</v>
      </c>
      <c r="Q52" s="261">
        <v>96550</v>
      </c>
      <c r="R52" s="261">
        <v>102800</v>
      </c>
      <c r="S52">
        <v>97</v>
      </c>
    </row>
    <row r="53" spans="1:19">
      <c r="A53" t="s">
        <v>61</v>
      </c>
      <c r="B53" t="s">
        <v>328</v>
      </c>
      <c r="C53" s="261">
        <v>20900</v>
      </c>
      <c r="D53" s="261">
        <v>23900</v>
      </c>
      <c r="E53" s="261">
        <v>26900</v>
      </c>
      <c r="F53" s="261">
        <v>29850</v>
      </c>
      <c r="G53" s="261">
        <v>32250</v>
      </c>
      <c r="H53" s="261">
        <v>34650</v>
      </c>
      <c r="I53" s="261">
        <v>37050</v>
      </c>
      <c r="J53" s="261">
        <v>39450</v>
      </c>
      <c r="K53" s="261">
        <v>50150</v>
      </c>
      <c r="L53" s="261">
        <v>57300</v>
      </c>
      <c r="M53" s="261">
        <v>64500</v>
      </c>
      <c r="N53" s="261">
        <v>71650</v>
      </c>
      <c r="O53" s="261">
        <v>77350</v>
      </c>
      <c r="P53" s="261">
        <v>83100</v>
      </c>
      <c r="Q53" s="261">
        <v>88850</v>
      </c>
      <c r="R53" s="261">
        <v>94550</v>
      </c>
      <c r="S53">
        <v>99</v>
      </c>
    </row>
    <row r="54" spans="1:19">
      <c r="A54" t="s">
        <v>127</v>
      </c>
      <c r="B54" t="s">
        <v>432</v>
      </c>
      <c r="C54" s="261">
        <v>19800</v>
      </c>
      <c r="D54" s="261">
        <v>22600</v>
      </c>
      <c r="E54" s="261">
        <v>25450</v>
      </c>
      <c r="F54" s="261">
        <v>28250</v>
      </c>
      <c r="G54" s="261">
        <v>30550</v>
      </c>
      <c r="H54" s="261">
        <v>32800</v>
      </c>
      <c r="I54" s="261">
        <v>35050</v>
      </c>
      <c r="J54" s="261">
        <v>37300</v>
      </c>
      <c r="K54" s="261">
        <v>47450</v>
      </c>
      <c r="L54" s="261">
        <v>54250</v>
      </c>
      <c r="M54" s="261">
        <v>61000</v>
      </c>
      <c r="N54" s="261">
        <v>67800</v>
      </c>
      <c r="O54" s="261">
        <v>73200</v>
      </c>
      <c r="P54" s="261">
        <v>78650</v>
      </c>
      <c r="Q54" s="261">
        <v>84050</v>
      </c>
      <c r="R54" s="261">
        <v>89500</v>
      </c>
      <c r="S54">
        <v>101</v>
      </c>
    </row>
    <row r="55" spans="1:19">
      <c r="A55" t="s">
        <v>128</v>
      </c>
      <c r="B55" t="s">
        <v>435</v>
      </c>
      <c r="C55" s="261">
        <v>25550</v>
      </c>
      <c r="D55" s="261">
        <v>29200</v>
      </c>
      <c r="E55" s="261">
        <v>32850</v>
      </c>
      <c r="F55" s="261">
        <v>36450</v>
      </c>
      <c r="G55" s="261">
        <v>39400</v>
      </c>
      <c r="H55" s="261">
        <v>42300</v>
      </c>
      <c r="I55" s="261">
        <v>45200</v>
      </c>
      <c r="J55" s="261">
        <v>48150</v>
      </c>
      <c r="K55" s="261">
        <v>61250</v>
      </c>
      <c r="L55" s="261">
        <v>70000</v>
      </c>
      <c r="M55" s="261">
        <v>78750</v>
      </c>
      <c r="N55" s="261">
        <v>87500</v>
      </c>
      <c r="O55" s="261">
        <v>94500</v>
      </c>
      <c r="P55" s="261">
        <v>101500</v>
      </c>
      <c r="Q55" s="261">
        <v>108500</v>
      </c>
      <c r="R55" s="261">
        <v>115450</v>
      </c>
      <c r="S55">
        <v>103</v>
      </c>
    </row>
    <row r="56" spans="1:19">
      <c r="A56" t="s">
        <v>129</v>
      </c>
      <c r="B56" t="s">
        <v>438</v>
      </c>
      <c r="C56" s="261">
        <v>22950</v>
      </c>
      <c r="D56" s="261">
        <v>26200</v>
      </c>
      <c r="E56" s="261">
        <v>29500</v>
      </c>
      <c r="F56" s="261">
        <v>32750</v>
      </c>
      <c r="G56" s="261">
        <v>35400</v>
      </c>
      <c r="H56" s="261">
        <v>38000</v>
      </c>
      <c r="I56" s="261">
        <v>40650</v>
      </c>
      <c r="J56" s="261">
        <v>43250</v>
      </c>
      <c r="K56" s="261">
        <v>55000</v>
      </c>
      <c r="L56" s="261">
        <v>62900</v>
      </c>
      <c r="M56" s="261">
        <v>70750</v>
      </c>
      <c r="N56" s="261">
        <v>78600</v>
      </c>
      <c r="O56" s="261">
        <v>84900</v>
      </c>
      <c r="P56" s="261">
        <v>91200</v>
      </c>
      <c r="Q56" s="261">
        <v>97450</v>
      </c>
      <c r="R56" s="261">
        <v>103750</v>
      </c>
      <c r="S56">
        <v>105</v>
      </c>
    </row>
    <row r="57" spans="1:19">
      <c r="A57" t="s">
        <v>69</v>
      </c>
      <c r="B57" t="s">
        <v>441</v>
      </c>
      <c r="C57" s="261">
        <v>22150</v>
      </c>
      <c r="D57" s="261">
        <v>25300</v>
      </c>
      <c r="E57" s="261">
        <v>28450</v>
      </c>
      <c r="F57" s="261">
        <v>31600</v>
      </c>
      <c r="G57" s="261">
        <v>34150</v>
      </c>
      <c r="H57" s="261">
        <v>36700</v>
      </c>
      <c r="I57" s="261">
        <v>39200</v>
      </c>
      <c r="J57" s="261">
        <v>41750</v>
      </c>
      <c r="K57" s="261">
        <v>53100</v>
      </c>
      <c r="L57" s="261">
        <v>60650</v>
      </c>
      <c r="M57" s="261">
        <v>68250</v>
      </c>
      <c r="N57" s="261">
        <v>75850</v>
      </c>
      <c r="O57" s="261">
        <v>81900</v>
      </c>
      <c r="P57" s="261">
        <v>87950</v>
      </c>
      <c r="Q57" s="261">
        <v>94050</v>
      </c>
      <c r="R57" s="261">
        <v>100100</v>
      </c>
      <c r="S57">
        <v>107</v>
      </c>
    </row>
    <row r="58" spans="1:19">
      <c r="A58" t="s">
        <v>130</v>
      </c>
      <c r="B58" t="s">
        <v>444</v>
      </c>
      <c r="C58" s="261">
        <v>19800</v>
      </c>
      <c r="D58" s="261">
        <v>22600</v>
      </c>
      <c r="E58" s="261">
        <v>25450</v>
      </c>
      <c r="F58" s="261">
        <v>28250</v>
      </c>
      <c r="G58" s="261">
        <v>30550</v>
      </c>
      <c r="H58" s="261">
        <v>32800</v>
      </c>
      <c r="I58" s="261">
        <v>35050</v>
      </c>
      <c r="J58" s="261">
        <v>37300</v>
      </c>
      <c r="K58" s="261">
        <v>47450</v>
      </c>
      <c r="L58" s="261">
        <v>54250</v>
      </c>
      <c r="M58" s="261">
        <v>61000</v>
      </c>
      <c r="N58" s="261">
        <v>67800</v>
      </c>
      <c r="O58" s="261">
        <v>73200</v>
      </c>
      <c r="P58" s="261">
        <v>78650</v>
      </c>
      <c r="Q58" s="261">
        <v>84050</v>
      </c>
      <c r="R58" s="261">
        <v>89500</v>
      </c>
      <c r="S58">
        <v>109</v>
      </c>
    </row>
    <row r="59" spans="1:19">
      <c r="A59" t="s">
        <v>131</v>
      </c>
      <c r="B59" t="s">
        <v>447</v>
      </c>
      <c r="C59" s="261">
        <v>19800</v>
      </c>
      <c r="D59" s="261">
        <v>22600</v>
      </c>
      <c r="E59" s="261">
        <v>25450</v>
      </c>
      <c r="F59" s="261">
        <v>28250</v>
      </c>
      <c r="G59" s="261">
        <v>30550</v>
      </c>
      <c r="H59" s="261">
        <v>32800</v>
      </c>
      <c r="I59" s="261">
        <v>35050</v>
      </c>
      <c r="J59" s="261">
        <v>37300</v>
      </c>
      <c r="K59" s="261">
        <v>47450</v>
      </c>
      <c r="L59" s="261">
        <v>54250</v>
      </c>
      <c r="M59" s="261">
        <v>61000</v>
      </c>
      <c r="N59" s="261">
        <v>67800</v>
      </c>
      <c r="O59" s="261">
        <v>73200</v>
      </c>
      <c r="P59" s="261">
        <v>78650</v>
      </c>
      <c r="Q59" s="261">
        <v>84050</v>
      </c>
      <c r="R59" s="261">
        <v>89500</v>
      </c>
      <c r="S59">
        <v>111</v>
      </c>
    </row>
    <row r="60" spans="1:19">
      <c r="A60" t="s">
        <v>41</v>
      </c>
      <c r="B60" t="s">
        <v>410</v>
      </c>
      <c r="C60" s="261">
        <v>27050</v>
      </c>
      <c r="D60" s="261">
        <v>30900</v>
      </c>
      <c r="E60" s="261">
        <v>34750</v>
      </c>
      <c r="F60" s="261">
        <v>38600</v>
      </c>
      <c r="G60" s="261">
        <v>41700</v>
      </c>
      <c r="H60" s="261">
        <v>44800</v>
      </c>
      <c r="I60" s="261">
        <v>47900</v>
      </c>
      <c r="J60" s="261">
        <v>51000</v>
      </c>
      <c r="K60" s="261">
        <v>64850</v>
      </c>
      <c r="L60" s="261">
        <v>74100</v>
      </c>
      <c r="M60" s="261">
        <v>83400</v>
      </c>
      <c r="N60" s="261">
        <v>92650</v>
      </c>
      <c r="O60" s="261">
        <v>100050</v>
      </c>
      <c r="P60" s="261">
        <v>107450</v>
      </c>
      <c r="Q60" s="261">
        <v>114850</v>
      </c>
      <c r="R60" s="261">
        <v>122300</v>
      </c>
      <c r="S60">
        <v>113</v>
      </c>
    </row>
    <row r="61" spans="1:19">
      <c r="A61" t="s">
        <v>132</v>
      </c>
      <c r="B61" t="s">
        <v>452</v>
      </c>
      <c r="C61" s="261">
        <v>19800</v>
      </c>
      <c r="D61" s="261">
        <v>22600</v>
      </c>
      <c r="E61" s="261">
        <v>25450</v>
      </c>
      <c r="F61" s="261">
        <v>28250</v>
      </c>
      <c r="G61" s="261">
        <v>30550</v>
      </c>
      <c r="H61" s="261">
        <v>32800</v>
      </c>
      <c r="I61" s="261">
        <v>35050</v>
      </c>
      <c r="J61" s="261">
        <v>37300</v>
      </c>
      <c r="K61" s="261">
        <v>47450</v>
      </c>
      <c r="L61" s="261">
        <v>54250</v>
      </c>
      <c r="M61" s="261">
        <v>61000</v>
      </c>
      <c r="N61" s="261">
        <v>67800</v>
      </c>
      <c r="O61" s="261">
        <v>73200</v>
      </c>
      <c r="P61" s="261">
        <v>78650</v>
      </c>
      <c r="Q61" s="261">
        <v>84050</v>
      </c>
      <c r="R61" s="261">
        <v>89500</v>
      </c>
      <c r="S61">
        <v>115</v>
      </c>
    </row>
    <row r="62" spans="1:19">
      <c r="A62" t="s">
        <v>134</v>
      </c>
      <c r="B62" t="s">
        <v>455</v>
      </c>
      <c r="C62" s="261">
        <v>19800</v>
      </c>
      <c r="D62" s="261">
        <v>22600</v>
      </c>
      <c r="E62" s="261">
        <v>25450</v>
      </c>
      <c r="F62" s="261">
        <v>28250</v>
      </c>
      <c r="G62" s="261">
        <v>30550</v>
      </c>
      <c r="H62" s="261">
        <v>32800</v>
      </c>
      <c r="I62" s="261">
        <v>35050</v>
      </c>
      <c r="J62" s="261">
        <v>37300</v>
      </c>
      <c r="K62" s="261">
        <v>47450</v>
      </c>
      <c r="L62" s="261">
        <v>54250</v>
      </c>
      <c r="M62" s="261">
        <v>61000</v>
      </c>
      <c r="N62" s="261">
        <v>67800</v>
      </c>
      <c r="O62" s="261">
        <v>73200</v>
      </c>
      <c r="P62" s="261">
        <v>78650</v>
      </c>
      <c r="Q62" s="261">
        <v>84050</v>
      </c>
      <c r="R62" s="261">
        <v>89500</v>
      </c>
      <c r="S62">
        <v>117</v>
      </c>
    </row>
    <row r="63" spans="1:19">
      <c r="A63" t="s">
        <v>42</v>
      </c>
      <c r="B63" t="s">
        <v>410</v>
      </c>
      <c r="C63" s="261">
        <v>21200</v>
      </c>
      <c r="D63" s="261">
        <v>24200</v>
      </c>
      <c r="E63" s="261">
        <v>27250</v>
      </c>
      <c r="F63" s="261">
        <v>30250</v>
      </c>
      <c r="G63" s="261">
        <v>32700</v>
      </c>
      <c r="H63" s="261">
        <v>35100</v>
      </c>
      <c r="I63" s="261">
        <v>37550</v>
      </c>
      <c r="J63" s="261">
        <v>39950</v>
      </c>
      <c r="K63" s="261">
        <v>50800</v>
      </c>
      <c r="L63" s="261">
        <v>58100</v>
      </c>
      <c r="M63" s="261">
        <v>65350</v>
      </c>
      <c r="N63" s="261">
        <v>72600</v>
      </c>
      <c r="O63" s="261">
        <v>78400</v>
      </c>
      <c r="P63" s="261">
        <v>84200</v>
      </c>
      <c r="Q63" s="261">
        <v>90000</v>
      </c>
      <c r="R63" s="261">
        <v>95850</v>
      </c>
      <c r="S63">
        <v>119</v>
      </c>
    </row>
    <row r="64" spans="1:19">
      <c r="A64" t="s">
        <v>43</v>
      </c>
      <c r="B64" t="s">
        <v>410</v>
      </c>
      <c r="C64" s="261">
        <v>27050</v>
      </c>
      <c r="D64" s="261">
        <v>30900</v>
      </c>
      <c r="E64" s="261">
        <v>34750</v>
      </c>
      <c r="F64" s="261">
        <v>38600</v>
      </c>
      <c r="G64" s="261">
        <v>41700</v>
      </c>
      <c r="H64" s="261">
        <v>44800</v>
      </c>
      <c r="I64" s="261">
        <v>47900</v>
      </c>
      <c r="J64" s="261">
        <v>51000</v>
      </c>
      <c r="K64" s="261">
        <v>64850</v>
      </c>
      <c r="L64" s="261">
        <v>74100</v>
      </c>
      <c r="M64" s="261">
        <v>83400</v>
      </c>
      <c r="N64" s="261">
        <v>92650</v>
      </c>
      <c r="O64" s="261">
        <v>100050</v>
      </c>
      <c r="P64" s="261">
        <v>107450</v>
      </c>
      <c r="Q64" s="261">
        <v>114850</v>
      </c>
      <c r="R64" s="261">
        <v>122300</v>
      </c>
      <c r="S64">
        <v>121</v>
      </c>
    </row>
    <row r="65" spans="1:19">
      <c r="A65" t="s">
        <v>133</v>
      </c>
      <c r="B65" t="s">
        <v>462</v>
      </c>
      <c r="C65" s="261">
        <v>23700</v>
      </c>
      <c r="D65" s="261">
        <v>27100</v>
      </c>
      <c r="E65" s="261">
        <v>30500</v>
      </c>
      <c r="F65" s="261">
        <v>33850</v>
      </c>
      <c r="G65" s="261">
        <v>36600</v>
      </c>
      <c r="H65" s="261">
        <v>39300</v>
      </c>
      <c r="I65" s="261">
        <v>42000</v>
      </c>
      <c r="J65" s="261">
        <v>44700</v>
      </c>
      <c r="K65" s="261">
        <v>56850</v>
      </c>
      <c r="L65" s="261">
        <v>65000</v>
      </c>
      <c r="M65" s="261">
        <v>73100</v>
      </c>
      <c r="N65" s="261">
        <v>81250</v>
      </c>
      <c r="O65" s="261">
        <v>87750</v>
      </c>
      <c r="P65" s="261">
        <v>94250</v>
      </c>
      <c r="Q65" s="261">
        <v>100750</v>
      </c>
      <c r="R65" s="261">
        <v>107250</v>
      </c>
      <c r="S65">
        <v>123</v>
      </c>
    </row>
    <row r="66" spans="1:19">
      <c r="A66" t="s">
        <v>135</v>
      </c>
      <c r="B66" t="s">
        <v>465</v>
      </c>
      <c r="C66" s="261">
        <v>19800</v>
      </c>
      <c r="D66" s="261">
        <v>22600</v>
      </c>
      <c r="E66" s="261">
        <v>25450</v>
      </c>
      <c r="F66" s="261">
        <v>28250</v>
      </c>
      <c r="G66" s="261">
        <v>30550</v>
      </c>
      <c r="H66" s="261">
        <v>32800</v>
      </c>
      <c r="I66" s="261">
        <v>35050</v>
      </c>
      <c r="J66" s="261">
        <v>37300</v>
      </c>
      <c r="K66" s="261">
        <v>47450</v>
      </c>
      <c r="L66" s="261">
        <v>54250</v>
      </c>
      <c r="M66" s="261">
        <v>61000</v>
      </c>
      <c r="N66" s="261">
        <v>67800</v>
      </c>
      <c r="O66" s="261">
        <v>73200</v>
      </c>
      <c r="P66" s="261">
        <v>78650</v>
      </c>
      <c r="Q66" s="261">
        <v>84050</v>
      </c>
      <c r="R66" s="261">
        <v>89500</v>
      </c>
      <c r="S66">
        <v>125</v>
      </c>
    </row>
    <row r="67" spans="1:19">
      <c r="A67" t="s">
        <v>136</v>
      </c>
      <c r="B67" t="s">
        <v>468</v>
      </c>
      <c r="C67" s="261">
        <v>19800</v>
      </c>
      <c r="D67" s="261">
        <v>22600</v>
      </c>
      <c r="E67" s="261">
        <v>25450</v>
      </c>
      <c r="F67" s="261">
        <v>28250</v>
      </c>
      <c r="G67" s="261">
        <v>30550</v>
      </c>
      <c r="H67" s="261">
        <v>32800</v>
      </c>
      <c r="I67" s="261">
        <v>35050</v>
      </c>
      <c r="J67" s="261">
        <v>37300</v>
      </c>
      <c r="K67" s="261">
        <v>47450</v>
      </c>
      <c r="L67" s="261">
        <v>54250</v>
      </c>
      <c r="M67" s="261">
        <v>61000</v>
      </c>
      <c r="N67" s="261">
        <v>67800</v>
      </c>
      <c r="O67" s="261">
        <v>73200</v>
      </c>
      <c r="P67" s="261">
        <v>78650</v>
      </c>
      <c r="Q67" s="261">
        <v>84050</v>
      </c>
      <c r="R67" s="261">
        <v>89500</v>
      </c>
      <c r="S67">
        <v>127</v>
      </c>
    </row>
    <row r="68" spans="1:19">
      <c r="A68" t="s">
        <v>137</v>
      </c>
      <c r="B68" t="s">
        <v>471</v>
      </c>
      <c r="C68" s="261">
        <v>19800</v>
      </c>
      <c r="D68" s="261">
        <v>22600</v>
      </c>
      <c r="E68" s="261">
        <v>25450</v>
      </c>
      <c r="F68" s="261">
        <v>28250</v>
      </c>
      <c r="G68" s="261">
        <v>30550</v>
      </c>
      <c r="H68" s="261">
        <v>32800</v>
      </c>
      <c r="I68" s="261">
        <v>35050</v>
      </c>
      <c r="J68" s="261">
        <v>37300</v>
      </c>
      <c r="K68" s="261">
        <v>47450</v>
      </c>
      <c r="L68" s="261">
        <v>54250</v>
      </c>
      <c r="M68" s="261">
        <v>61000</v>
      </c>
      <c r="N68" s="261">
        <v>67800</v>
      </c>
      <c r="O68" s="261">
        <v>73200</v>
      </c>
      <c r="P68" s="261">
        <v>78650</v>
      </c>
      <c r="Q68" s="261">
        <v>84050</v>
      </c>
      <c r="R68" s="261">
        <v>89500</v>
      </c>
      <c r="S68">
        <v>129</v>
      </c>
    </row>
    <row r="69" spans="1:19">
      <c r="A69" t="s">
        <v>138</v>
      </c>
      <c r="B69" t="s">
        <v>474</v>
      </c>
      <c r="C69" s="261">
        <v>19800</v>
      </c>
      <c r="D69" s="261">
        <v>22600</v>
      </c>
      <c r="E69" s="261">
        <v>25450</v>
      </c>
      <c r="F69" s="261">
        <v>28250</v>
      </c>
      <c r="G69" s="261">
        <v>30550</v>
      </c>
      <c r="H69" s="261">
        <v>32800</v>
      </c>
      <c r="I69" s="261">
        <v>35050</v>
      </c>
      <c r="J69" s="261">
        <v>37300</v>
      </c>
      <c r="K69" s="261">
        <v>47450</v>
      </c>
      <c r="L69" s="261">
        <v>54250</v>
      </c>
      <c r="M69" s="261">
        <v>61000</v>
      </c>
      <c r="N69" s="261">
        <v>67800</v>
      </c>
      <c r="O69" s="261">
        <v>73200</v>
      </c>
      <c r="P69" s="261">
        <v>78650</v>
      </c>
      <c r="Q69" s="261">
        <v>84050</v>
      </c>
      <c r="R69" s="261">
        <v>89500</v>
      </c>
      <c r="S69">
        <v>131</v>
      </c>
    </row>
    <row r="70" spans="1:19">
      <c r="A70" t="s">
        <v>139</v>
      </c>
      <c r="B70" t="s">
        <v>477</v>
      </c>
      <c r="C70" s="261">
        <v>19800</v>
      </c>
      <c r="D70" s="261">
        <v>22600</v>
      </c>
      <c r="E70" s="261">
        <v>25450</v>
      </c>
      <c r="F70" s="261">
        <v>28250</v>
      </c>
      <c r="G70" s="261">
        <v>30550</v>
      </c>
      <c r="H70" s="261">
        <v>32800</v>
      </c>
      <c r="I70" s="261">
        <v>35050</v>
      </c>
      <c r="J70" s="261">
        <v>37300</v>
      </c>
      <c r="K70" s="261">
        <v>47450</v>
      </c>
      <c r="L70" s="261">
        <v>54250</v>
      </c>
      <c r="M70" s="261">
        <v>61000</v>
      </c>
      <c r="N70" s="261">
        <v>67800</v>
      </c>
      <c r="O70" s="261">
        <v>73200</v>
      </c>
      <c r="P70" s="261">
        <v>78650</v>
      </c>
      <c r="Q70" s="261">
        <v>84050</v>
      </c>
      <c r="R70" s="261">
        <v>89500</v>
      </c>
      <c r="S70">
        <v>133</v>
      </c>
    </row>
    <row r="71" spans="1:19">
      <c r="A71" t="s">
        <v>73</v>
      </c>
      <c r="B71" t="s">
        <v>480</v>
      </c>
      <c r="C71" s="261">
        <v>25450</v>
      </c>
      <c r="D71" s="261">
        <v>29050</v>
      </c>
      <c r="E71" s="261">
        <v>32700</v>
      </c>
      <c r="F71" s="261">
        <v>36300</v>
      </c>
      <c r="G71" s="261">
        <v>39250</v>
      </c>
      <c r="H71" s="261">
        <v>42150</v>
      </c>
      <c r="I71" s="261">
        <v>45050</v>
      </c>
      <c r="J71" s="261">
        <v>47950</v>
      </c>
      <c r="K71" s="261">
        <v>61000</v>
      </c>
      <c r="L71" s="261">
        <v>69700</v>
      </c>
      <c r="M71" s="261">
        <v>78400</v>
      </c>
      <c r="N71" s="261">
        <v>87100</v>
      </c>
      <c r="O71" s="261">
        <v>94100</v>
      </c>
      <c r="P71" s="261">
        <v>101050</v>
      </c>
      <c r="Q71" s="261">
        <v>108050</v>
      </c>
      <c r="R71" s="261">
        <v>115000</v>
      </c>
      <c r="S71">
        <v>135</v>
      </c>
    </row>
    <row r="72" spans="1:19">
      <c r="A72" t="s">
        <v>140</v>
      </c>
      <c r="B72" t="s">
        <v>483</v>
      </c>
      <c r="C72" s="261">
        <v>21150</v>
      </c>
      <c r="D72" s="261">
        <v>24200</v>
      </c>
      <c r="E72" s="261">
        <v>27200</v>
      </c>
      <c r="F72" s="261">
        <v>30200</v>
      </c>
      <c r="G72" s="261">
        <v>32650</v>
      </c>
      <c r="H72" s="261">
        <v>35050</v>
      </c>
      <c r="I72" s="261">
        <v>37450</v>
      </c>
      <c r="J72" s="261">
        <v>39900</v>
      </c>
      <c r="K72" s="261">
        <v>50750</v>
      </c>
      <c r="L72" s="261">
        <v>58000</v>
      </c>
      <c r="M72" s="261">
        <v>65250</v>
      </c>
      <c r="N72" s="261">
        <v>72500</v>
      </c>
      <c r="O72" s="261">
        <v>78300</v>
      </c>
      <c r="P72" s="261">
        <v>84100</v>
      </c>
      <c r="Q72" s="261">
        <v>89900</v>
      </c>
      <c r="R72" s="261">
        <v>95650</v>
      </c>
      <c r="S72">
        <v>137</v>
      </c>
    </row>
    <row r="73" spans="1:19">
      <c r="A73" t="s">
        <v>51</v>
      </c>
      <c r="B73" t="s">
        <v>488</v>
      </c>
      <c r="C73" s="261">
        <v>19800</v>
      </c>
      <c r="D73" s="261">
        <v>22600</v>
      </c>
      <c r="E73" s="261">
        <v>25450</v>
      </c>
      <c r="F73" s="261">
        <v>28250</v>
      </c>
      <c r="G73" s="261">
        <v>30550</v>
      </c>
      <c r="H73" s="261">
        <v>32800</v>
      </c>
      <c r="I73" s="261">
        <v>35050</v>
      </c>
      <c r="J73" s="261">
        <v>37300</v>
      </c>
      <c r="K73" s="261">
        <v>47450</v>
      </c>
      <c r="L73" s="261">
        <v>54250</v>
      </c>
      <c r="M73" s="261">
        <v>61000</v>
      </c>
      <c r="N73" s="261">
        <v>67800</v>
      </c>
      <c r="O73" s="261">
        <v>73200</v>
      </c>
      <c r="P73" s="261">
        <v>78650</v>
      </c>
      <c r="Q73" s="261">
        <v>84050</v>
      </c>
      <c r="R73" s="261">
        <v>89500</v>
      </c>
      <c r="S73">
        <v>141</v>
      </c>
    </row>
    <row r="74" spans="1:19">
      <c r="A74" t="s">
        <v>44</v>
      </c>
      <c r="B74" t="s">
        <v>410</v>
      </c>
      <c r="C74" s="261">
        <v>27050</v>
      </c>
      <c r="D74" s="261">
        <v>30900</v>
      </c>
      <c r="E74" s="261">
        <v>34750</v>
      </c>
      <c r="F74" s="261">
        <v>38600</v>
      </c>
      <c r="G74" s="261">
        <v>41700</v>
      </c>
      <c r="H74" s="261">
        <v>44800</v>
      </c>
      <c r="I74" s="261">
        <v>47900</v>
      </c>
      <c r="J74" s="261">
        <v>51000</v>
      </c>
      <c r="K74" s="261">
        <v>64850</v>
      </c>
      <c r="L74" s="261">
        <v>74100</v>
      </c>
      <c r="M74" s="261">
        <v>83400</v>
      </c>
      <c r="N74" s="261">
        <v>92650</v>
      </c>
      <c r="O74" s="261">
        <v>100050</v>
      </c>
      <c r="P74" s="261">
        <v>107450</v>
      </c>
      <c r="Q74" s="261">
        <v>114850</v>
      </c>
      <c r="R74" s="261">
        <v>122300</v>
      </c>
      <c r="S74">
        <v>139</v>
      </c>
    </row>
    <row r="75" spans="1:19">
      <c r="A75" t="s">
        <v>141</v>
      </c>
      <c r="B75" t="s">
        <v>491</v>
      </c>
      <c r="C75" s="261">
        <v>19800</v>
      </c>
      <c r="D75" s="261">
        <v>22600</v>
      </c>
      <c r="E75" s="261">
        <v>25450</v>
      </c>
      <c r="F75" s="261">
        <v>28250</v>
      </c>
      <c r="G75" s="261">
        <v>30550</v>
      </c>
      <c r="H75" s="261">
        <v>32800</v>
      </c>
      <c r="I75" s="261">
        <v>35050</v>
      </c>
      <c r="J75" s="261">
        <v>37300</v>
      </c>
      <c r="K75" s="261">
        <v>47450</v>
      </c>
      <c r="L75" s="261">
        <v>54250</v>
      </c>
      <c r="M75" s="261">
        <v>61000</v>
      </c>
      <c r="N75" s="261">
        <v>67800</v>
      </c>
      <c r="O75" s="261">
        <v>73200</v>
      </c>
      <c r="P75" s="261">
        <v>78650</v>
      </c>
      <c r="Q75" s="261">
        <v>84050</v>
      </c>
      <c r="R75" s="261">
        <v>89500</v>
      </c>
      <c r="S75">
        <v>143</v>
      </c>
    </row>
    <row r="76" spans="1:19">
      <c r="A76" t="s">
        <v>142</v>
      </c>
      <c r="B76" t="s">
        <v>494</v>
      </c>
      <c r="C76" s="261">
        <v>19800</v>
      </c>
      <c r="D76" s="261">
        <v>22600</v>
      </c>
      <c r="E76" s="261">
        <v>25450</v>
      </c>
      <c r="F76" s="261">
        <v>28250</v>
      </c>
      <c r="G76" s="261">
        <v>30550</v>
      </c>
      <c r="H76" s="261">
        <v>32800</v>
      </c>
      <c r="I76" s="261">
        <v>35050</v>
      </c>
      <c r="J76" s="261">
        <v>37300</v>
      </c>
      <c r="K76" s="261">
        <v>47450</v>
      </c>
      <c r="L76" s="261">
        <v>54250</v>
      </c>
      <c r="M76" s="261">
        <v>61000</v>
      </c>
      <c r="N76" s="261">
        <v>67800</v>
      </c>
      <c r="O76" s="261">
        <v>73200</v>
      </c>
      <c r="P76" s="261">
        <v>78650</v>
      </c>
      <c r="Q76" s="261">
        <v>84050</v>
      </c>
      <c r="R76" s="261">
        <v>89500</v>
      </c>
      <c r="S76">
        <v>145</v>
      </c>
    </row>
    <row r="77" spans="1:19">
      <c r="A77" t="s">
        <v>143</v>
      </c>
      <c r="B77" t="s">
        <v>497</v>
      </c>
      <c r="C77" s="261">
        <v>20150</v>
      </c>
      <c r="D77" s="261">
        <v>23000</v>
      </c>
      <c r="E77" s="261">
        <v>25900</v>
      </c>
      <c r="F77" s="261">
        <v>28750</v>
      </c>
      <c r="G77" s="261">
        <v>31050</v>
      </c>
      <c r="H77" s="261">
        <v>33350</v>
      </c>
      <c r="I77" s="261">
        <v>35650</v>
      </c>
      <c r="J77" s="261">
        <v>37950</v>
      </c>
      <c r="K77" s="261">
        <v>48300</v>
      </c>
      <c r="L77" s="261">
        <v>55200</v>
      </c>
      <c r="M77" s="261">
        <v>62100</v>
      </c>
      <c r="N77" s="261">
        <v>69000</v>
      </c>
      <c r="O77" s="261">
        <v>74500</v>
      </c>
      <c r="P77" s="261">
        <v>80050</v>
      </c>
      <c r="Q77" s="261">
        <v>85550</v>
      </c>
      <c r="R77" s="261">
        <v>91100</v>
      </c>
      <c r="S77">
        <v>147</v>
      </c>
    </row>
    <row r="78" spans="1:19">
      <c r="A78" t="s">
        <v>144</v>
      </c>
      <c r="B78" t="s">
        <v>500</v>
      </c>
      <c r="C78" s="261">
        <v>22850</v>
      </c>
      <c r="D78" s="261">
        <v>26100</v>
      </c>
      <c r="E78" s="261">
        <v>29350</v>
      </c>
      <c r="F78" s="261">
        <v>32600</v>
      </c>
      <c r="G78" s="261">
        <v>35250</v>
      </c>
      <c r="H78" s="261">
        <v>37850</v>
      </c>
      <c r="I78" s="261">
        <v>40450</v>
      </c>
      <c r="J78" s="261">
        <v>43050</v>
      </c>
      <c r="K78" s="261">
        <v>54750</v>
      </c>
      <c r="L78" s="261">
        <v>62600</v>
      </c>
      <c r="M78" s="261">
        <v>70400</v>
      </c>
      <c r="N78" s="261">
        <v>78250</v>
      </c>
      <c r="O78" s="261">
        <v>84500</v>
      </c>
      <c r="P78" s="261">
        <v>90750</v>
      </c>
      <c r="Q78" s="261">
        <v>97000</v>
      </c>
      <c r="R78" s="261">
        <v>103300</v>
      </c>
      <c r="S78">
        <v>149</v>
      </c>
    </row>
    <row r="79" spans="1:19">
      <c r="A79" t="s">
        <v>145</v>
      </c>
      <c r="B79" t="s">
        <v>503</v>
      </c>
      <c r="C79" s="261">
        <v>19900</v>
      </c>
      <c r="D79" s="261">
        <v>22750</v>
      </c>
      <c r="E79" s="261">
        <v>25600</v>
      </c>
      <c r="F79" s="261">
        <v>28400</v>
      </c>
      <c r="G79" s="261">
        <v>30700</v>
      </c>
      <c r="H79" s="261">
        <v>32950</v>
      </c>
      <c r="I79" s="261">
        <v>35250</v>
      </c>
      <c r="J79" s="261">
        <v>37500</v>
      </c>
      <c r="K79" s="261">
        <v>47700</v>
      </c>
      <c r="L79" s="261">
        <v>54550</v>
      </c>
      <c r="M79" s="261">
        <v>61350</v>
      </c>
      <c r="N79" s="261">
        <v>68150</v>
      </c>
      <c r="O79" s="261">
        <v>73600</v>
      </c>
      <c r="P79" s="261">
        <v>79050</v>
      </c>
      <c r="Q79" s="261">
        <v>84500</v>
      </c>
      <c r="R79" s="261">
        <v>89950</v>
      </c>
      <c r="S79">
        <v>151</v>
      </c>
    </row>
    <row r="80" spans="1:19">
      <c r="A80" t="s">
        <v>146</v>
      </c>
      <c r="B80" t="s">
        <v>506</v>
      </c>
      <c r="C80" s="261">
        <v>19800</v>
      </c>
      <c r="D80" s="261">
        <v>22600</v>
      </c>
      <c r="E80" s="261">
        <v>25450</v>
      </c>
      <c r="F80" s="261">
        <v>28250</v>
      </c>
      <c r="G80" s="261">
        <v>30550</v>
      </c>
      <c r="H80" s="261">
        <v>32800</v>
      </c>
      <c r="I80" s="261">
        <v>35050</v>
      </c>
      <c r="J80" s="261">
        <v>37300</v>
      </c>
      <c r="K80" s="261">
        <v>47450</v>
      </c>
      <c r="L80" s="261">
        <v>54250</v>
      </c>
      <c r="M80" s="261">
        <v>61000</v>
      </c>
      <c r="N80" s="261">
        <v>67800</v>
      </c>
      <c r="O80" s="261">
        <v>73200</v>
      </c>
      <c r="P80" s="261">
        <v>78650</v>
      </c>
      <c r="Q80" s="261">
        <v>84050</v>
      </c>
      <c r="R80" s="261">
        <v>89500</v>
      </c>
      <c r="S80">
        <v>153</v>
      </c>
    </row>
    <row r="81" spans="1:19">
      <c r="A81" t="s">
        <v>147</v>
      </c>
      <c r="B81" t="s">
        <v>509</v>
      </c>
      <c r="C81" s="261">
        <v>19800</v>
      </c>
      <c r="D81" s="261">
        <v>22600</v>
      </c>
      <c r="E81" s="261">
        <v>25450</v>
      </c>
      <c r="F81" s="261">
        <v>28250</v>
      </c>
      <c r="G81" s="261">
        <v>30550</v>
      </c>
      <c r="H81" s="261">
        <v>32800</v>
      </c>
      <c r="I81" s="261">
        <v>35050</v>
      </c>
      <c r="J81" s="261">
        <v>37300</v>
      </c>
      <c r="K81" s="261">
        <v>47450</v>
      </c>
      <c r="L81" s="261">
        <v>54250</v>
      </c>
      <c r="M81" s="261">
        <v>61000</v>
      </c>
      <c r="N81" s="261">
        <v>67800</v>
      </c>
      <c r="O81" s="261">
        <v>73200</v>
      </c>
      <c r="P81" s="261">
        <v>78650</v>
      </c>
      <c r="Q81" s="261">
        <v>84050</v>
      </c>
      <c r="R81" s="261">
        <v>89500</v>
      </c>
      <c r="S81">
        <v>155</v>
      </c>
    </row>
    <row r="82" spans="1:19">
      <c r="A82" t="s">
        <v>53</v>
      </c>
      <c r="B82" t="s">
        <v>390</v>
      </c>
      <c r="C82" s="261">
        <v>26250</v>
      </c>
      <c r="D82" s="261">
        <v>30000</v>
      </c>
      <c r="E82" s="261">
        <v>33750</v>
      </c>
      <c r="F82" s="261">
        <v>37450</v>
      </c>
      <c r="G82" s="261">
        <v>40450</v>
      </c>
      <c r="H82" s="261">
        <v>43450</v>
      </c>
      <c r="I82" s="261">
        <v>46450</v>
      </c>
      <c r="J82" s="261">
        <v>49450</v>
      </c>
      <c r="K82" s="261">
        <v>62900</v>
      </c>
      <c r="L82" s="261">
        <v>71900</v>
      </c>
      <c r="M82" s="261">
        <v>80900</v>
      </c>
      <c r="N82" s="261">
        <v>89900</v>
      </c>
      <c r="O82" s="261">
        <v>97050</v>
      </c>
      <c r="P82" s="261">
        <v>104250</v>
      </c>
      <c r="Q82" s="261">
        <v>111450</v>
      </c>
      <c r="R82" s="261">
        <v>118650</v>
      </c>
      <c r="S82">
        <v>157</v>
      </c>
    </row>
    <row r="83" spans="1:19">
      <c r="A83" t="s">
        <v>148</v>
      </c>
      <c r="B83" t="s">
        <v>514</v>
      </c>
      <c r="C83" s="261">
        <v>21400</v>
      </c>
      <c r="D83" s="261">
        <v>24450</v>
      </c>
      <c r="E83" s="261">
        <v>27500</v>
      </c>
      <c r="F83" s="261">
        <v>30550</v>
      </c>
      <c r="G83" s="261">
        <v>33000</v>
      </c>
      <c r="H83" s="261">
        <v>35450</v>
      </c>
      <c r="I83" s="261">
        <v>37900</v>
      </c>
      <c r="J83" s="261">
        <v>40350</v>
      </c>
      <c r="K83" s="261">
        <v>51300</v>
      </c>
      <c r="L83" s="261">
        <v>58650</v>
      </c>
      <c r="M83" s="261">
        <v>66000</v>
      </c>
      <c r="N83" s="261">
        <v>73300</v>
      </c>
      <c r="O83" s="261">
        <v>79200</v>
      </c>
      <c r="P83" s="261">
        <v>85050</v>
      </c>
      <c r="Q83" s="261">
        <v>90900</v>
      </c>
      <c r="R83" s="261">
        <v>96800</v>
      </c>
      <c r="S83">
        <v>159</v>
      </c>
    </row>
    <row r="84" spans="1:19">
      <c r="A84" t="s">
        <v>149</v>
      </c>
      <c r="B84" t="s">
        <v>517</v>
      </c>
      <c r="C84" s="261">
        <v>20450</v>
      </c>
      <c r="D84" s="261">
        <v>23400</v>
      </c>
      <c r="E84" s="261">
        <v>26300</v>
      </c>
      <c r="F84" s="261">
        <v>29200</v>
      </c>
      <c r="G84" s="261">
        <v>31550</v>
      </c>
      <c r="H84" s="261">
        <v>33900</v>
      </c>
      <c r="I84" s="261">
        <v>36250</v>
      </c>
      <c r="J84" s="261">
        <v>38550</v>
      </c>
      <c r="K84" s="261">
        <v>49050</v>
      </c>
      <c r="L84" s="261">
        <v>56050</v>
      </c>
      <c r="M84" s="261">
        <v>63050</v>
      </c>
      <c r="N84" s="261">
        <v>70100</v>
      </c>
      <c r="O84" s="261">
        <v>75700</v>
      </c>
      <c r="P84" s="261">
        <v>81300</v>
      </c>
      <c r="Q84" s="261">
        <v>86900</v>
      </c>
      <c r="R84" s="261">
        <v>92500</v>
      </c>
      <c r="S84">
        <v>161</v>
      </c>
    </row>
    <row r="85" spans="1:19">
      <c r="A85" t="s">
        <v>150</v>
      </c>
      <c r="B85" t="s">
        <v>520</v>
      </c>
      <c r="C85" s="261">
        <v>19800</v>
      </c>
      <c r="D85" s="261">
        <v>22600</v>
      </c>
      <c r="E85" s="261">
        <v>25450</v>
      </c>
      <c r="F85" s="261">
        <v>28250</v>
      </c>
      <c r="G85" s="261">
        <v>30550</v>
      </c>
      <c r="H85" s="261">
        <v>32800</v>
      </c>
      <c r="I85" s="261">
        <v>35050</v>
      </c>
      <c r="J85" s="261">
        <v>37300</v>
      </c>
      <c r="K85" s="261">
        <v>47450</v>
      </c>
      <c r="L85" s="261">
        <v>54250</v>
      </c>
      <c r="M85" s="261">
        <v>61000</v>
      </c>
      <c r="N85" s="261">
        <v>67800</v>
      </c>
      <c r="O85" s="261">
        <v>73200</v>
      </c>
      <c r="P85" s="261">
        <v>78650</v>
      </c>
      <c r="Q85" s="261">
        <v>84050</v>
      </c>
      <c r="R85" s="261">
        <v>89500</v>
      </c>
      <c r="S85">
        <v>163</v>
      </c>
    </row>
    <row r="86" spans="1:19">
      <c r="A86" t="s">
        <v>151</v>
      </c>
      <c r="B86" t="s">
        <v>523</v>
      </c>
      <c r="C86" s="261">
        <v>22750</v>
      </c>
      <c r="D86" s="261">
        <v>26000</v>
      </c>
      <c r="E86" s="261">
        <v>29250</v>
      </c>
      <c r="F86" s="261">
        <v>32450</v>
      </c>
      <c r="G86" s="261">
        <v>35050</v>
      </c>
      <c r="H86" s="261">
        <v>37650</v>
      </c>
      <c r="I86" s="261">
        <v>40250</v>
      </c>
      <c r="J86" s="261">
        <v>42850</v>
      </c>
      <c r="K86" s="261">
        <v>54500</v>
      </c>
      <c r="L86" s="261">
        <v>62300</v>
      </c>
      <c r="M86" s="261">
        <v>70100</v>
      </c>
      <c r="N86" s="261">
        <v>77900</v>
      </c>
      <c r="O86" s="261">
        <v>84100</v>
      </c>
      <c r="P86" s="261">
        <v>90350</v>
      </c>
      <c r="Q86" s="261">
        <v>96550</v>
      </c>
      <c r="R86" s="261">
        <v>102800</v>
      </c>
      <c r="S86">
        <v>165</v>
      </c>
    </row>
    <row r="87" spans="1:19">
      <c r="A87" t="s">
        <v>54</v>
      </c>
      <c r="B87" t="s">
        <v>390</v>
      </c>
      <c r="C87" s="261">
        <v>26250</v>
      </c>
      <c r="D87" s="261">
        <v>30000</v>
      </c>
      <c r="E87" s="261">
        <v>33750</v>
      </c>
      <c r="F87" s="261">
        <v>37450</v>
      </c>
      <c r="G87" s="261">
        <v>40450</v>
      </c>
      <c r="H87" s="261">
        <v>43450</v>
      </c>
      <c r="I87" s="261">
        <v>46450</v>
      </c>
      <c r="J87" s="261">
        <v>49450</v>
      </c>
      <c r="K87" s="261">
        <v>62900</v>
      </c>
      <c r="L87" s="261">
        <v>71900</v>
      </c>
      <c r="M87" s="261">
        <v>80900</v>
      </c>
      <c r="N87" s="261">
        <v>89900</v>
      </c>
      <c r="O87" s="261">
        <v>97050</v>
      </c>
      <c r="P87" s="261">
        <v>104250</v>
      </c>
      <c r="Q87" s="261">
        <v>111450</v>
      </c>
      <c r="R87" s="261">
        <v>118650</v>
      </c>
      <c r="S87">
        <v>167</v>
      </c>
    </row>
    <row r="88" spans="1:19">
      <c r="A88" t="s">
        <v>152</v>
      </c>
      <c r="B88" t="s">
        <v>528</v>
      </c>
      <c r="C88" s="261">
        <v>19900</v>
      </c>
      <c r="D88" s="261">
        <v>22750</v>
      </c>
      <c r="E88" s="261">
        <v>25600</v>
      </c>
      <c r="F88" s="261">
        <v>28400</v>
      </c>
      <c r="G88" s="261">
        <v>30700</v>
      </c>
      <c r="H88" s="261">
        <v>32950</v>
      </c>
      <c r="I88" s="261">
        <v>35250</v>
      </c>
      <c r="J88" s="261">
        <v>37500</v>
      </c>
      <c r="K88" s="261">
        <v>47700</v>
      </c>
      <c r="L88" s="261">
        <v>54550</v>
      </c>
      <c r="M88" s="261">
        <v>61350</v>
      </c>
      <c r="N88" s="261">
        <v>68150</v>
      </c>
      <c r="O88" s="261">
        <v>73600</v>
      </c>
      <c r="P88" s="261">
        <v>79050</v>
      </c>
      <c r="Q88" s="261">
        <v>84500</v>
      </c>
      <c r="R88" s="261">
        <v>89950</v>
      </c>
      <c r="S88">
        <v>169</v>
      </c>
    </row>
    <row r="89" spans="1:19">
      <c r="A89" t="s">
        <v>153</v>
      </c>
      <c r="B89" t="s">
        <v>531</v>
      </c>
      <c r="C89" s="261">
        <v>24850</v>
      </c>
      <c r="D89" s="261">
        <v>28400</v>
      </c>
      <c r="E89" s="261">
        <v>31950</v>
      </c>
      <c r="F89" s="261">
        <v>35500</v>
      </c>
      <c r="G89" s="261">
        <v>38350</v>
      </c>
      <c r="H89" s="261">
        <v>41200</v>
      </c>
      <c r="I89" s="261">
        <v>44050</v>
      </c>
      <c r="J89" s="261">
        <v>46900</v>
      </c>
      <c r="K89" s="261">
        <v>59650</v>
      </c>
      <c r="L89" s="261">
        <v>68150</v>
      </c>
      <c r="M89" s="261">
        <v>76700</v>
      </c>
      <c r="N89" s="261">
        <v>85200</v>
      </c>
      <c r="O89" s="261">
        <v>92000</v>
      </c>
      <c r="P89" s="261">
        <v>98850</v>
      </c>
      <c r="Q89" s="261">
        <v>105650</v>
      </c>
      <c r="R89" s="261">
        <v>112450</v>
      </c>
      <c r="S89">
        <v>171</v>
      </c>
    </row>
    <row r="90" spans="1:19">
      <c r="A90" t="s">
        <v>154</v>
      </c>
      <c r="B90" t="s">
        <v>534</v>
      </c>
      <c r="C90" s="261">
        <v>30500</v>
      </c>
      <c r="D90" s="261">
        <v>34850</v>
      </c>
      <c r="E90" s="261">
        <v>39200</v>
      </c>
      <c r="F90" s="261">
        <v>43550</v>
      </c>
      <c r="G90" s="261">
        <v>47050</v>
      </c>
      <c r="H90" s="261">
        <v>50550</v>
      </c>
      <c r="I90" s="261">
        <v>54050</v>
      </c>
      <c r="J90" s="261">
        <v>57500</v>
      </c>
      <c r="K90" s="261">
        <v>73150</v>
      </c>
      <c r="L90" s="261">
        <v>83600</v>
      </c>
      <c r="M90" s="261">
        <v>94050</v>
      </c>
      <c r="N90" s="261">
        <v>104500</v>
      </c>
      <c r="O90" s="261">
        <v>112900</v>
      </c>
      <c r="P90" s="261">
        <v>121250</v>
      </c>
      <c r="Q90" s="261">
        <v>129600</v>
      </c>
      <c r="R90" s="261">
        <v>137950</v>
      </c>
      <c r="S90">
        <v>173</v>
      </c>
    </row>
    <row r="91" spans="1:19">
      <c r="A91" t="s">
        <v>88</v>
      </c>
      <c r="B91" t="s">
        <v>537</v>
      </c>
      <c r="C91" s="261">
        <v>24300</v>
      </c>
      <c r="D91" s="261">
        <v>27750</v>
      </c>
      <c r="E91" s="261">
        <v>31200</v>
      </c>
      <c r="F91" s="261">
        <v>34650</v>
      </c>
      <c r="G91" s="261">
        <v>37450</v>
      </c>
      <c r="H91" s="261">
        <v>40200</v>
      </c>
      <c r="I91" s="261">
        <v>43000</v>
      </c>
      <c r="J91" s="261">
        <v>45750</v>
      </c>
      <c r="K91" s="261">
        <v>58200</v>
      </c>
      <c r="L91" s="261">
        <v>66550</v>
      </c>
      <c r="M91" s="261">
        <v>74850</v>
      </c>
      <c r="N91" s="261">
        <v>83150</v>
      </c>
      <c r="O91" s="261">
        <v>89800</v>
      </c>
      <c r="P91" s="261">
        <v>96450</v>
      </c>
      <c r="Q91" s="261">
        <v>103100</v>
      </c>
      <c r="R91" s="261">
        <v>109750</v>
      </c>
      <c r="S91">
        <v>175</v>
      </c>
    </row>
    <row r="92" spans="1:19">
      <c r="A92" t="s">
        <v>155</v>
      </c>
      <c r="B92" t="s">
        <v>540</v>
      </c>
      <c r="C92" s="261">
        <v>19800</v>
      </c>
      <c r="D92" s="261">
        <v>22600</v>
      </c>
      <c r="E92" s="261">
        <v>25450</v>
      </c>
      <c r="F92" s="261">
        <v>28250</v>
      </c>
      <c r="G92" s="261">
        <v>30550</v>
      </c>
      <c r="H92" s="261">
        <v>32800</v>
      </c>
      <c r="I92" s="261">
        <v>35050</v>
      </c>
      <c r="J92" s="261">
        <v>37300</v>
      </c>
      <c r="K92" s="261">
        <v>47450</v>
      </c>
      <c r="L92" s="261">
        <v>54250</v>
      </c>
      <c r="M92" s="261">
        <v>61000</v>
      </c>
      <c r="N92" s="261">
        <v>67800</v>
      </c>
      <c r="O92" s="261">
        <v>73200</v>
      </c>
      <c r="P92" s="261">
        <v>78650</v>
      </c>
      <c r="Q92" s="261">
        <v>84050</v>
      </c>
      <c r="R92" s="261">
        <v>89500</v>
      </c>
      <c r="S92">
        <v>177</v>
      </c>
    </row>
    <row r="93" spans="1:19">
      <c r="A93" t="s">
        <v>156</v>
      </c>
      <c r="B93" t="s">
        <v>543</v>
      </c>
      <c r="C93" s="261">
        <v>20400</v>
      </c>
      <c r="D93" s="261">
        <v>23300</v>
      </c>
      <c r="E93" s="261">
        <v>26200</v>
      </c>
      <c r="F93" s="261">
        <v>29100</v>
      </c>
      <c r="G93" s="261">
        <v>31450</v>
      </c>
      <c r="H93" s="261">
        <v>33800</v>
      </c>
      <c r="I93" s="261">
        <v>36100</v>
      </c>
      <c r="J93" s="261">
        <v>38450</v>
      </c>
      <c r="K93" s="261">
        <v>48900</v>
      </c>
      <c r="L93" s="261">
        <v>55850</v>
      </c>
      <c r="M93" s="261">
        <v>62850</v>
      </c>
      <c r="N93" s="261">
        <v>69850</v>
      </c>
      <c r="O93" s="261">
        <v>75450</v>
      </c>
      <c r="P93" s="261">
        <v>81000</v>
      </c>
      <c r="Q93" s="261">
        <v>86600</v>
      </c>
      <c r="R93" s="261">
        <v>92200</v>
      </c>
      <c r="S93">
        <v>179</v>
      </c>
    </row>
    <row r="94" spans="1:19">
      <c r="A94" t="s">
        <v>83</v>
      </c>
      <c r="B94" t="s">
        <v>546</v>
      </c>
      <c r="C94" s="261">
        <v>22850</v>
      </c>
      <c r="D94" s="261">
        <v>26100</v>
      </c>
      <c r="E94" s="261">
        <v>29350</v>
      </c>
      <c r="F94" s="261">
        <v>32600</v>
      </c>
      <c r="G94" s="261">
        <v>35250</v>
      </c>
      <c r="H94" s="261">
        <v>37850</v>
      </c>
      <c r="I94" s="261">
        <v>40450</v>
      </c>
      <c r="J94" s="261">
        <v>43050</v>
      </c>
      <c r="K94" s="261">
        <v>54750</v>
      </c>
      <c r="L94" s="261">
        <v>62600</v>
      </c>
      <c r="M94" s="261">
        <v>70400</v>
      </c>
      <c r="N94" s="261">
        <v>78250</v>
      </c>
      <c r="O94" s="261">
        <v>84500</v>
      </c>
      <c r="P94" s="261">
        <v>90750</v>
      </c>
      <c r="Q94" s="261">
        <v>97000</v>
      </c>
      <c r="R94" s="261">
        <v>103300</v>
      </c>
      <c r="S94">
        <v>181</v>
      </c>
    </row>
    <row r="95" spans="1:19">
      <c r="A95" t="s">
        <v>66</v>
      </c>
      <c r="B95" t="s">
        <v>549</v>
      </c>
      <c r="C95" s="261">
        <v>20800</v>
      </c>
      <c r="D95" s="261">
        <v>23800</v>
      </c>
      <c r="E95" s="261">
        <v>26750</v>
      </c>
      <c r="F95" s="261">
        <v>29700</v>
      </c>
      <c r="G95" s="261">
        <v>32100</v>
      </c>
      <c r="H95" s="261">
        <v>34500</v>
      </c>
      <c r="I95" s="261">
        <v>36850</v>
      </c>
      <c r="J95" s="261">
        <v>39250</v>
      </c>
      <c r="K95" s="261">
        <v>49900</v>
      </c>
      <c r="L95" s="261">
        <v>57000</v>
      </c>
      <c r="M95" s="261">
        <v>64150</v>
      </c>
      <c r="N95" s="261">
        <v>71300</v>
      </c>
      <c r="O95" s="261">
        <v>77000</v>
      </c>
      <c r="P95" s="261">
        <v>82700</v>
      </c>
      <c r="Q95" s="261">
        <v>88400</v>
      </c>
      <c r="R95" s="261">
        <v>94100</v>
      </c>
      <c r="S95">
        <v>183</v>
      </c>
    </row>
    <row r="96" spans="1:19">
      <c r="A96" t="s">
        <v>157</v>
      </c>
      <c r="B96" t="s">
        <v>552</v>
      </c>
      <c r="C96" s="261">
        <v>21400</v>
      </c>
      <c r="D96" s="261">
        <v>24450</v>
      </c>
      <c r="E96" s="261">
        <v>27500</v>
      </c>
      <c r="F96" s="261">
        <v>30550</v>
      </c>
      <c r="G96" s="261">
        <v>33000</v>
      </c>
      <c r="H96" s="261">
        <v>35450</v>
      </c>
      <c r="I96" s="261">
        <v>37900</v>
      </c>
      <c r="J96" s="261">
        <v>40350</v>
      </c>
      <c r="K96" s="261">
        <v>51300</v>
      </c>
      <c r="L96" s="261">
        <v>58650</v>
      </c>
      <c r="M96" s="261">
        <v>66000</v>
      </c>
      <c r="N96" s="261">
        <v>73300</v>
      </c>
      <c r="O96" s="261">
        <v>79200</v>
      </c>
      <c r="P96" s="261">
        <v>85050</v>
      </c>
      <c r="Q96" s="261">
        <v>90900</v>
      </c>
      <c r="R96" s="261">
        <v>96800</v>
      </c>
      <c r="S96">
        <v>185</v>
      </c>
    </row>
    <row r="97" spans="1:19">
      <c r="A97" t="s">
        <v>81</v>
      </c>
      <c r="B97" t="s">
        <v>316</v>
      </c>
      <c r="C97" s="261">
        <v>23400</v>
      </c>
      <c r="D97" s="261">
        <v>26750</v>
      </c>
      <c r="E97" s="261">
        <v>30100</v>
      </c>
      <c r="F97" s="261">
        <v>33400</v>
      </c>
      <c r="G97" s="261">
        <v>36100</v>
      </c>
      <c r="H97" s="261">
        <v>38750</v>
      </c>
      <c r="I97" s="261">
        <v>41450</v>
      </c>
      <c r="J97" s="261">
        <v>44100</v>
      </c>
      <c r="K97" s="261">
        <v>56100</v>
      </c>
      <c r="L97" s="261">
        <v>64150</v>
      </c>
      <c r="M97" s="261">
        <v>72150</v>
      </c>
      <c r="N97" s="261">
        <v>80150</v>
      </c>
      <c r="O97" s="261">
        <v>86550</v>
      </c>
      <c r="P97" s="261">
        <v>93000</v>
      </c>
      <c r="Q97" s="261">
        <v>99400</v>
      </c>
      <c r="R97" s="261">
        <v>105800</v>
      </c>
      <c r="S97">
        <v>187</v>
      </c>
    </row>
    <row r="98" spans="1:19">
      <c r="A98" t="s">
        <v>158</v>
      </c>
      <c r="B98" t="s">
        <v>557</v>
      </c>
      <c r="C98" s="261">
        <v>19800</v>
      </c>
      <c r="D98" s="261">
        <v>22600</v>
      </c>
      <c r="E98" s="261">
        <v>25450</v>
      </c>
      <c r="F98" s="261">
        <v>28250</v>
      </c>
      <c r="G98" s="261">
        <v>30550</v>
      </c>
      <c r="H98" s="261">
        <v>32800</v>
      </c>
      <c r="I98" s="261">
        <v>35050</v>
      </c>
      <c r="J98" s="261">
        <v>37300</v>
      </c>
      <c r="K98" s="261">
        <v>47450</v>
      </c>
      <c r="L98" s="261">
        <v>54250</v>
      </c>
      <c r="M98" s="261">
        <v>61000</v>
      </c>
      <c r="N98" s="261">
        <v>67800</v>
      </c>
      <c r="O98" s="261">
        <v>73200</v>
      </c>
      <c r="P98" s="261">
        <v>78650</v>
      </c>
      <c r="Q98" s="261">
        <v>84050</v>
      </c>
      <c r="R98" s="261">
        <v>89500</v>
      </c>
      <c r="S98">
        <v>189</v>
      </c>
    </row>
    <row r="99" spans="1:19">
      <c r="A99" t="s">
        <v>159</v>
      </c>
      <c r="B99" t="s">
        <v>560</v>
      </c>
      <c r="C99" s="261">
        <v>19800</v>
      </c>
      <c r="D99" s="261">
        <v>22600</v>
      </c>
      <c r="E99" s="261">
        <v>25450</v>
      </c>
      <c r="F99" s="261">
        <v>28250</v>
      </c>
      <c r="G99" s="261">
        <v>30550</v>
      </c>
      <c r="H99" s="261">
        <v>32800</v>
      </c>
      <c r="I99" s="261">
        <v>35050</v>
      </c>
      <c r="J99" s="261">
        <v>37300</v>
      </c>
      <c r="K99" s="261">
        <v>47450</v>
      </c>
      <c r="L99" s="261">
        <v>54250</v>
      </c>
      <c r="M99" s="261">
        <v>61000</v>
      </c>
      <c r="N99" s="261">
        <v>67800</v>
      </c>
      <c r="O99" s="261">
        <v>73200</v>
      </c>
      <c r="P99" s="261">
        <v>78650</v>
      </c>
      <c r="Q99" s="261">
        <v>84050</v>
      </c>
      <c r="R99" s="261">
        <v>89500</v>
      </c>
      <c r="S99">
        <v>191</v>
      </c>
    </row>
    <row r="100" spans="1:19">
      <c r="A100" t="s">
        <v>160</v>
      </c>
      <c r="B100" t="s">
        <v>563</v>
      </c>
      <c r="C100" s="261">
        <v>20900</v>
      </c>
      <c r="D100" s="261">
        <v>23850</v>
      </c>
      <c r="E100" s="261">
        <v>26850</v>
      </c>
      <c r="F100" s="261">
        <v>29800</v>
      </c>
      <c r="G100" s="261">
        <v>32200</v>
      </c>
      <c r="H100" s="261">
        <v>34600</v>
      </c>
      <c r="I100" s="261">
        <v>37000</v>
      </c>
      <c r="J100" s="261">
        <v>39350</v>
      </c>
      <c r="K100" s="261">
        <v>50050</v>
      </c>
      <c r="L100" s="261">
        <v>57200</v>
      </c>
      <c r="M100" s="261">
        <v>64350</v>
      </c>
      <c r="N100" s="261">
        <v>71500</v>
      </c>
      <c r="O100" s="261">
        <v>77250</v>
      </c>
      <c r="P100" s="261">
        <v>82950</v>
      </c>
      <c r="Q100" s="261">
        <v>88700</v>
      </c>
      <c r="R100" s="261">
        <v>94400</v>
      </c>
      <c r="S100">
        <v>193</v>
      </c>
    </row>
    <row r="101" spans="1:19">
      <c r="A101" t="s">
        <v>161</v>
      </c>
      <c r="B101" t="s">
        <v>566</v>
      </c>
      <c r="C101" s="261">
        <v>20200</v>
      </c>
      <c r="D101" s="261">
        <v>23100</v>
      </c>
      <c r="E101" s="261">
        <v>26000</v>
      </c>
      <c r="F101" s="261">
        <v>28850</v>
      </c>
      <c r="G101" s="261">
        <v>31200</v>
      </c>
      <c r="H101" s="261">
        <v>33500</v>
      </c>
      <c r="I101" s="261">
        <v>35800</v>
      </c>
      <c r="J101" s="261">
        <v>38100</v>
      </c>
      <c r="K101" s="261">
        <v>48450</v>
      </c>
      <c r="L101" s="261">
        <v>55400</v>
      </c>
      <c r="M101" s="261">
        <v>62300</v>
      </c>
      <c r="N101" s="261">
        <v>69250</v>
      </c>
      <c r="O101" s="261">
        <v>74800</v>
      </c>
      <c r="P101" s="261">
        <v>80300</v>
      </c>
      <c r="Q101" s="261">
        <v>85850</v>
      </c>
      <c r="R101" s="261">
        <v>91400</v>
      </c>
      <c r="S101">
        <v>195</v>
      </c>
    </row>
    <row r="102" spans="1:19">
      <c r="A102" t="s">
        <v>162</v>
      </c>
      <c r="B102" t="s">
        <v>569</v>
      </c>
      <c r="C102" s="261">
        <v>19800</v>
      </c>
      <c r="D102" s="261">
        <v>22600</v>
      </c>
      <c r="E102" s="261">
        <v>25450</v>
      </c>
      <c r="F102" s="261">
        <v>28250</v>
      </c>
      <c r="G102" s="261">
        <v>30550</v>
      </c>
      <c r="H102" s="261">
        <v>32800</v>
      </c>
      <c r="I102" s="261">
        <v>35050</v>
      </c>
      <c r="J102" s="261">
        <v>37300</v>
      </c>
      <c r="K102" s="261">
        <v>47450</v>
      </c>
      <c r="L102" s="261">
        <v>54250</v>
      </c>
      <c r="M102" s="261">
        <v>61000</v>
      </c>
      <c r="N102" s="261">
        <v>67800</v>
      </c>
      <c r="O102" s="261">
        <v>73200</v>
      </c>
      <c r="P102" s="261">
        <v>78650</v>
      </c>
      <c r="Q102" s="261">
        <v>84050</v>
      </c>
      <c r="R102" s="261">
        <v>89500</v>
      </c>
      <c r="S102">
        <v>197</v>
      </c>
    </row>
    <row r="103" spans="1:19">
      <c r="A103" t="s">
        <v>30</v>
      </c>
      <c r="B103" t="s">
        <v>572</v>
      </c>
      <c r="C103" s="261">
        <v>21650</v>
      </c>
      <c r="D103" s="261">
        <v>24750</v>
      </c>
      <c r="E103" s="261">
        <v>27850</v>
      </c>
      <c r="F103" s="261">
        <v>30900</v>
      </c>
      <c r="G103" s="261">
        <v>33400</v>
      </c>
      <c r="H103" s="261">
        <v>35850</v>
      </c>
      <c r="I103" s="261">
        <v>38350</v>
      </c>
      <c r="J103" s="261">
        <v>40800</v>
      </c>
      <c r="K103" s="261">
        <v>51900</v>
      </c>
      <c r="L103" s="261">
        <v>59350</v>
      </c>
      <c r="M103" s="261">
        <v>66750</v>
      </c>
      <c r="N103" s="261">
        <v>74150</v>
      </c>
      <c r="O103" s="261">
        <v>80100</v>
      </c>
      <c r="P103" s="261">
        <v>86050</v>
      </c>
      <c r="Q103" s="261">
        <v>91950</v>
      </c>
      <c r="R103" s="261">
        <v>97900</v>
      </c>
      <c r="S103">
        <v>199</v>
      </c>
    </row>
    <row r="104" spans="1:19">
      <c r="A104" t="s">
        <v>55</v>
      </c>
      <c r="B104" t="s">
        <v>390</v>
      </c>
      <c r="C104" s="261">
        <v>26250</v>
      </c>
      <c r="D104" s="261">
        <v>30000</v>
      </c>
      <c r="E104" s="261">
        <v>33750</v>
      </c>
      <c r="F104" s="261">
        <v>37450</v>
      </c>
      <c r="G104" s="261">
        <v>40450</v>
      </c>
      <c r="H104" s="261">
        <v>43450</v>
      </c>
      <c r="I104" s="261">
        <v>46450</v>
      </c>
      <c r="J104" s="261">
        <v>49450</v>
      </c>
      <c r="K104" s="261">
        <v>62900</v>
      </c>
      <c r="L104" s="261">
        <v>71900</v>
      </c>
      <c r="M104" s="261">
        <v>80900</v>
      </c>
      <c r="N104" s="261">
        <v>89900</v>
      </c>
      <c r="O104" s="261">
        <v>97050</v>
      </c>
      <c r="P104" s="261">
        <v>104250</v>
      </c>
      <c r="Q104" s="261">
        <v>111450</v>
      </c>
      <c r="R104" s="261">
        <v>118650</v>
      </c>
      <c r="S104">
        <v>201</v>
      </c>
    </row>
    <row r="105" spans="1:19">
      <c r="A105" t="s">
        <v>163</v>
      </c>
      <c r="B105" t="s">
        <v>577</v>
      </c>
      <c r="C105" s="261">
        <v>19800</v>
      </c>
      <c r="D105" s="261">
        <v>22600</v>
      </c>
      <c r="E105" s="261">
        <v>25450</v>
      </c>
      <c r="F105" s="261">
        <v>28250</v>
      </c>
      <c r="G105" s="261">
        <v>30550</v>
      </c>
      <c r="H105" s="261">
        <v>32800</v>
      </c>
      <c r="I105" s="261">
        <v>35050</v>
      </c>
      <c r="J105" s="261">
        <v>37300</v>
      </c>
      <c r="K105" s="261">
        <v>47450</v>
      </c>
      <c r="L105" s="261">
        <v>54250</v>
      </c>
      <c r="M105" s="261">
        <v>61000</v>
      </c>
      <c r="N105" s="261">
        <v>67800</v>
      </c>
      <c r="O105" s="261">
        <v>73200</v>
      </c>
      <c r="P105" s="261">
        <v>78650</v>
      </c>
      <c r="Q105" s="261">
        <v>84050</v>
      </c>
      <c r="R105" s="261">
        <v>89500</v>
      </c>
      <c r="S105">
        <v>203</v>
      </c>
    </row>
    <row r="106" spans="1:19">
      <c r="A106" t="s">
        <v>164</v>
      </c>
      <c r="B106" t="s">
        <v>580</v>
      </c>
      <c r="C106" s="261">
        <v>25550</v>
      </c>
      <c r="D106" s="261">
        <v>29200</v>
      </c>
      <c r="E106" s="261">
        <v>32850</v>
      </c>
      <c r="F106" s="261">
        <v>36500</v>
      </c>
      <c r="G106" s="261">
        <v>39450</v>
      </c>
      <c r="H106" s="261">
        <v>42350</v>
      </c>
      <c r="I106" s="261">
        <v>45300</v>
      </c>
      <c r="J106" s="261">
        <v>48200</v>
      </c>
      <c r="K106" s="261">
        <v>61300</v>
      </c>
      <c r="L106" s="261">
        <v>70100</v>
      </c>
      <c r="M106" s="261">
        <v>78850</v>
      </c>
      <c r="N106" s="261">
        <v>87600</v>
      </c>
      <c r="O106" s="261">
        <v>94600</v>
      </c>
      <c r="P106" s="261">
        <v>101600</v>
      </c>
      <c r="Q106" s="261">
        <v>108600</v>
      </c>
      <c r="R106" s="261">
        <v>115650</v>
      </c>
      <c r="S106">
        <v>205</v>
      </c>
    </row>
    <row r="107" spans="1:19">
      <c r="A107" t="s">
        <v>165</v>
      </c>
      <c r="B107" t="s">
        <v>583</v>
      </c>
      <c r="C107" s="261">
        <v>19800</v>
      </c>
      <c r="D107" s="261">
        <v>22600</v>
      </c>
      <c r="E107" s="261">
        <v>25450</v>
      </c>
      <c r="F107" s="261">
        <v>28250</v>
      </c>
      <c r="G107" s="261">
        <v>30550</v>
      </c>
      <c r="H107" s="261">
        <v>32800</v>
      </c>
      <c r="I107" s="261">
        <v>35050</v>
      </c>
      <c r="J107" s="261">
        <v>37300</v>
      </c>
      <c r="K107" s="261">
        <v>47450</v>
      </c>
      <c r="L107" s="261">
        <v>54250</v>
      </c>
      <c r="M107" s="261">
        <v>61000</v>
      </c>
      <c r="N107" s="261">
        <v>67800</v>
      </c>
      <c r="O107" s="261">
        <v>73200</v>
      </c>
      <c r="P107" s="261">
        <v>78650</v>
      </c>
      <c r="Q107" s="261">
        <v>84050</v>
      </c>
      <c r="R107" s="261">
        <v>89500</v>
      </c>
      <c r="S107">
        <v>207</v>
      </c>
    </row>
    <row r="108" spans="1:19">
      <c r="A108" t="s">
        <v>27</v>
      </c>
      <c r="B108" t="s">
        <v>319</v>
      </c>
      <c r="C108" s="261">
        <v>30100</v>
      </c>
      <c r="D108" s="261">
        <v>34400</v>
      </c>
      <c r="E108" s="261">
        <v>38700</v>
      </c>
      <c r="F108" s="261">
        <v>43000</v>
      </c>
      <c r="G108" s="261">
        <v>46450</v>
      </c>
      <c r="H108" s="261">
        <v>49900</v>
      </c>
      <c r="I108" s="261">
        <v>53350</v>
      </c>
      <c r="J108" s="261">
        <v>56800</v>
      </c>
      <c r="K108" s="261">
        <v>72250</v>
      </c>
      <c r="L108" s="261">
        <v>82550</v>
      </c>
      <c r="M108" s="261">
        <v>92900</v>
      </c>
      <c r="N108" s="261">
        <v>103200</v>
      </c>
      <c r="O108" s="261">
        <v>111450</v>
      </c>
      <c r="P108" s="261">
        <v>119700</v>
      </c>
      <c r="Q108" s="261">
        <v>127950</v>
      </c>
      <c r="R108" s="261">
        <v>136200</v>
      </c>
      <c r="S108">
        <v>209</v>
      </c>
    </row>
    <row r="109" spans="1:19">
      <c r="A109" t="s">
        <v>166</v>
      </c>
      <c r="B109" t="s">
        <v>588</v>
      </c>
      <c r="C109" s="261">
        <v>24500</v>
      </c>
      <c r="D109" s="261">
        <v>28000</v>
      </c>
      <c r="E109" s="261">
        <v>31500</v>
      </c>
      <c r="F109" s="261">
        <v>35000</v>
      </c>
      <c r="G109" s="261">
        <v>37800</v>
      </c>
      <c r="H109" s="261">
        <v>40600</v>
      </c>
      <c r="I109" s="261">
        <v>43400</v>
      </c>
      <c r="J109" s="261">
        <v>46200</v>
      </c>
      <c r="K109" s="261">
        <v>58800</v>
      </c>
      <c r="L109" s="261">
        <v>67200</v>
      </c>
      <c r="M109" s="261">
        <v>75600</v>
      </c>
      <c r="N109" s="261">
        <v>84000</v>
      </c>
      <c r="O109" s="261">
        <v>90700</v>
      </c>
      <c r="P109" s="261">
        <v>97450</v>
      </c>
      <c r="Q109" s="261">
        <v>104150</v>
      </c>
      <c r="R109" s="261">
        <v>110900</v>
      </c>
      <c r="S109">
        <v>211</v>
      </c>
    </row>
    <row r="110" spans="1:19">
      <c r="A110" t="s">
        <v>167</v>
      </c>
      <c r="B110" t="s">
        <v>591</v>
      </c>
      <c r="C110" s="261">
        <v>20900</v>
      </c>
      <c r="D110" s="261">
        <v>23850</v>
      </c>
      <c r="E110" s="261">
        <v>26850</v>
      </c>
      <c r="F110" s="261">
        <v>29800</v>
      </c>
      <c r="G110" s="261">
        <v>32200</v>
      </c>
      <c r="H110" s="261">
        <v>34600</v>
      </c>
      <c r="I110" s="261">
        <v>37000</v>
      </c>
      <c r="J110" s="261">
        <v>39350</v>
      </c>
      <c r="K110" s="261">
        <v>50050</v>
      </c>
      <c r="L110" s="261">
        <v>57200</v>
      </c>
      <c r="M110" s="261">
        <v>64350</v>
      </c>
      <c r="N110" s="261">
        <v>71500</v>
      </c>
      <c r="O110" s="261">
        <v>77250</v>
      </c>
      <c r="P110" s="261">
        <v>82950</v>
      </c>
      <c r="Q110" s="261">
        <v>88700</v>
      </c>
      <c r="R110" s="261">
        <v>94400</v>
      </c>
      <c r="S110">
        <v>213</v>
      </c>
    </row>
    <row r="111" spans="1:19">
      <c r="A111" t="s">
        <v>70</v>
      </c>
      <c r="B111" t="s">
        <v>594</v>
      </c>
      <c r="C111" s="261">
        <v>19800</v>
      </c>
      <c r="D111" s="261">
        <v>22600</v>
      </c>
      <c r="E111" s="261">
        <v>25450</v>
      </c>
      <c r="F111" s="261">
        <v>28250</v>
      </c>
      <c r="G111" s="261">
        <v>30550</v>
      </c>
      <c r="H111" s="261">
        <v>32800</v>
      </c>
      <c r="I111" s="261">
        <v>35050</v>
      </c>
      <c r="J111" s="261">
        <v>37300</v>
      </c>
      <c r="K111" s="261">
        <v>47450</v>
      </c>
      <c r="L111" s="261">
        <v>54250</v>
      </c>
      <c r="M111" s="261">
        <v>61000</v>
      </c>
      <c r="N111" s="261">
        <v>67800</v>
      </c>
      <c r="O111" s="261">
        <v>73200</v>
      </c>
      <c r="P111" s="261">
        <v>78650</v>
      </c>
      <c r="Q111" s="261">
        <v>84050</v>
      </c>
      <c r="R111" s="261">
        <v>89500</v>
      </c>
      <c r="S111">
        <v>215</v>
      </c>
    </row>
    <row r="112" spans="1:19">
      <c r="A112" t="s">
        <v>168</v>
      </c>
      <c r="B112" t="s">
        <v>597</v>
      </c>
      <c r="C112" s="261">
        <v>19800</v>
      </c>
      <c r="D112" s="261">
        <v>22600</v>
      </c>
      <c r="E112" s="261">
        <v>25450</v>
      </c>
      <c r="F112" s="261">
        <v>28250</v>
      </c>
      <c r="G112" s="261">
        <v>30550</v>
      </c>
      <c r="H112" s="261">
        <v>32800</v>
      </c>
      <c r="I112" s="261">
        <v>35050</v>
      </c>
      <c r="J112" s="261">
        <v>37300</v>
      </c>
      <c r="K112" s="261">
        <v>47450</v>
      </c>
      <c r="L112" s="261">
        <v>54250</v>
      </c>
      <c r="M112" s="261">
        <v>61000</v>
      </c>
      <c r="N112" s="261">
        <v>67800</v>
      </c>
      <c r="O112" s="261">
        <v>73200</v>
      </c>
      <c r="P112" s="261">
        <v>78650</v>
      </c>
      <c r="Q112" s="261">
        <v>84050</v>
      </c>
      <c r="R112" s="261">
        <v>89500</v>
      </c>
      <c r="S112">
        <v>217</v>
      </c>
    </row>
    <row r="113" spans="1:19">
      <c r="A113" t="s">
        <v>169</v>
      </c>
      <c r="B113" t="s">
        <v>600</v>
      </c>
      <c r="C113" s="261">
        <v>22050</v>
      </c>
      <c r="D113" s="261">
        <v>25200</v>
      </c>
      <c r="E113" s="261">
        <v>28350</v>
      </c>
      <c r="F113" s="261">
        <v>31450</v>
      </c>
      <c r="G113" s="261">
        <v>34000</v>
      </c>
      <c r="H113" s="261">
        <v>36500</v>
      </c>
      <c r="I113" s="261">
        <v>39000</v>
      </c>
      <c r="J113" s="261">
        <v>41550</v>
      </c>
      <c r="K113" s="261">
        <v>52850</v>
      </c>
      <c r="L113" s="261">
        <v>60400</v>
      </c>
      <c r="M113" s="261">
        <v>67950</v>
      </c>
      <c r="N113" s="261">
        <v>75500</v>
      </c>
      <c r="O113" s="261">
        <v>81500</v>
      </c>
      <c r="P113" s="261">
        <v>87550</v>
      </c>
      <c r="Q113" s="261">
        <v>93600</v>
      </c>
      <c r="R113" s="261">
        <v>99650</v>
      </c>
      <c r="S113">
        <v>219</v>
      </c>
    </row>
    <row r="114" spans="1:19">
      <c r="A114" t="s">
        <v>170</v>
      </c>
      <c r="B114" t="s">
        <v>603</v>
      </c>
      <c r="C114" s="261">
        <v>24600</v>
      </c>
      <c r="D114" s="261">
        <v>28100</v>
      </c>
      <c r="E114" s="261">
        <v>31600</v>
      </c>
      <c r="F114" s="261">
        <v>35100</v>
      </c>
      <c r="G114" s="261">
        <v>37950</v>
      </c>
      <c r="H114" s="261">
        <v>40750</v>
      </c>
      <c r="I114" s="261">
        <v>43550</v>
      </c>
      <c r="J114" s="261">
        <v>46350</v>
      </c>
      <c r="K114" s="261">
        <v>58950</v>
      </c>
      <c r="L114" s="261">
        <v>67400</v>
      </c>
      <c r="M114" s="261">
        <v>75800</v>
      </c>
      <c r="N114" s="261">
        <v>84250</v>
      </c>
      <c r="O114" s="261">
        <v>91000</v>
      </c>
      <c r="P114" s="261">
        <v>97700</v>
      </c>
      <c r="Q114" s="261">
        <v>104450</v>
      </c>
      <c r="R114" s="261">
        <v>111200</v>
      </c>
      <c r="S114">
        <v>221</v>
      </c>
    </row>
    <row r="115" spans="1:19">
      <c r="A115" t="s">
        <v>171</v>
      </c>
      <c r="B115" t="s">
        <v>606</v>
      </c>
      <c r="C115" s="261">
        <v>19800</v>
      </c>
      <c r="D115" s="261">
        <v>22600</v>
      </c>
      <c r="E115" s="261">
        <v>25450</v>
      </c>
      <c r="F115" s="261">
        <v>28250</v>
      </c>
      <c r="G115" s="261">
        <v>30550</v>
      </c>
      <c r="H115" s="261">
        <v>32800</v>
      </c>
      <c r="I115" s="261">
        <v>35050</v>
      </c>
      <c r="J115" s="261">
        <v>37300</v>
      </c>
      <c r="K115" s="261">
        <v>47450</v>
      </c>
      <c r="L115" s="261">
        <v>54250</v>
      </c>
      <c r="M115" s="261">
        <v>61000</v>
      </c>
      <c r="N115" s="261">
        <v>67800</v>
      </c>
      <c r="O115" s="261">
        <v>73200</v>
      </c>
      <c r="P115" s="261">
        <v>78650</v>
      </c>
      <c r="Q115" s="261">
        <v>84050</v>
      </c>
      <c r="R115" s="261">
        <v>89500</v>
      </c>
      <c r="S115">
        <v>223</v>
      </c>
    </row>
    <row r="116" spans="1:19">
      <c r="A116" t="s">
        <v>172</v>
      </c>
      <c r="B116" t="s">
        <v>609</v>
      </c>
      <c r="C116" s="261">
        <v>19800</v>
      </c>
      <c r="D116" s="261">
        <v>22600</v>
      </c>
      <c r="E116" s="261">
        <v>25450</v>
      </c>
      <c r="F116" s="261">
        <v>28250</v>
      </c>
      <c r="G116" s="261">
        <v>30550</v>
      </c>
      <c r="H116" s="261">
        <v>32800</v>
      </c>
      <c r="I116" s="261">
        <v>35050</v>
      </c>
      <c r="J116" s="261">
        <v>37300</v>
      </c>
      <c r="K116" s="261">
        <v>47450</v>
      </c>
      <c r="L116" s="261">
        <v>54250</v>
      </c>
      <c r="M116" s="261">
        <v>61000</v>
      </c>
      <c r="N116" s="261">
        <v>67800</v>
      </c>
      <c r="O116" s="261">
        <v>73200</v>
      </c>
      <c r="P116" s="261">
        <v>78650</v>
      </c>
      <c r="Q116" s="261">
        <v>84050</v>
      </c>
      <c r="R116" s="261">
        <v>89500</v>
      </c>
      <c r="S116">
        <v>225</v>
      </c>
    </row>
    <row r="117" spans="1:19">
      <c r="A117" t="s">
        <v>174</v>
      </c>
      <c r="B117" t="s">
        <v>612</v>
      </c>
      <c r="C117" s="261">
        <v>22050</v>
      </c>
      <c r="D117" s="261">
        <v>25200</v>
      </c>
      <c r="E117" s="261">
        <v>28350</v>
      </c>
      <c r="F117" s="261">
        <v>31500</v>
      </c>
      <c r="G117" s="261">
        <v>34050</v>
      </c>
      <c r="H117" s="261">
        <v>36550</v>
      </c>
      <c r="I117" s="261">
        <v>39100</v>
      </c>
      <c r="J117" s="261">
        <v>41600</v>
      </c>
      <c r="K117" s="261">
        <v>52900</v>
      </c>
      <c r="L117" s="261">
        <v>60500</v>
      </c>
      <c r="M117" s="261">
        <v>68050</v>
      </c>
      <c r="N117" s="261">
        <v>75600</v>
      </c>
      <c r="O117" s="261">
        <v>81650</v>
      </c>
      <c r="P117" s="261">
        <v>87700</v>
      </c>
      <c r="Q117" s="261">
        <v>93750</v>
      </c>
      <c r="R117" s="261">
        <v>99800</v>
      </c>
      <c r="S117">
        <v>227</v>
      </c>
    </row>
    <row r="118" spans="1:19">
      <c r="A118" t="s">
        <v>175</v>
      </c>
      <c r="B118" t="s">
        <v>615</v>
      </c>
      <c r="C118" s="261">
        <v>19800</v>
      </c>
      <c r="D118" s="261">
        <v>22600</v>
      </c>
      <c r="E118" s="261">
        <v>25450</v>
      </c>
      <c r="F118" s="261">
        <v>28250</v>
      </c>
      <c r="G118" s="261">
        <v>30550</v>
      </c>
      <c r="H118" s="261">
        <v>32800</v>
      </c>
      <c r="I118" s="261">
        <v>35050</v>
      </c>
      <c r="J118" s="261">
        <v>37300</v>
      </c>
      <c r="K118" s="261">
        <v>47450</v>
      </c>
      <c r="L118" s="261">
        <v>54250</v>
      </c>
      <c r="M118" s="261">
        <v>61000</v>
      </c>
      <c r="N118" s="261">
        <v>67800</v>
      </c>
      <c r="O118" s="261">
        <v>73200</v>
      </c>
      <c r="P118" s="261">
        <v>78650</v>
      </c>
      <c r="Q118" s="261">
        <v>84050</v>
      </c>
      <c r="R118" s="261">
        <v>89500</v>
      </c>
      <c r="S118">
        <v>229</v>
      </c>
    </row>
    <row r="119" spans="1:19">
      <c r="A119" t="s">
        <v>45</v>
      </c>
      <c r="B119" t="s">
        <v>410</v>
      </c>
      <c r="C119" s="261">
        <v>27050</v>
      </c>
      <c r="D119" s="261">
        <v>30900</v>
      </c>
      <c r="E119" s="261">
        <v>34750</v>
      </c>
      <c r="F119" s="261">
        <v>38600</v>
      </c>
      <c r="G119" s="261">
        <v>41700</v>
      </c>
      <c r="H119" s="261">
        <v>44800</v>
      </c>
      <c r="I119" s="261">
        <v>47900</v>
      </c>
      <c r="J119" s="261">
        <v>51000</v>
      </c>
      <c r="K119" s="261">
        <v>64850</v>
      </c>
      <c r="L119" s="261">
        <v>74100</v>
      </c>
      <c r="M119" s="261">
        <v>83400</v>
      </c>
      <c r="N119" s="261">
        <v>92650</v>
      </c>
      <c r="O119" s="261">
        <v>100050</v>
      </c>
      <c r="P119" s="261">
        <v>107450</v>
      </c>
      <c r="Q119" s="261">
        <v>114850</v>
      </c>
      <c r="R119" s="261">
        <v>122300</v>
      </c>
      <c r="S119">
        <v>231</v>
      </c>
    </row>
    <row r="120" spans="1:19">
      <c r="A120" t="s">
        <v>176</v>
      </c>
      <c r="B120" t="s">
        <v>620</v>
      </c>
      <c r="C120" s="261">
        <v>21750</v>
      </c>
      <c r="D120" s="261">
        <v>24850</v>
      </c>
      <c r="E120" s="261">
        <v>27950</v>
      </c>
      <c r="F120" s="261">
        <v>31050</v>
      </c>
      <c r="G120" s="261">
        <v>33550</v>
      </c>
      <c r="H120" s="261">
        <v>36050</v>
      </c>
      <c r="I120" s="261">
        <v>38550</v>
      </c>
      <c r="J120" s="261">
        <v>41000</v>
      </c>
      <c r="K120" s="261">
        <v>52150</v>
      </c>
      <c r="L120" s="261">
        <v>59600</v>
      </c>
      <c r="M120" s="261">
        <v>67050</v>
      </c>
      <c r="N120" s="261">
        <v>74500</v>
      </c>
      <c r="O120" s="261">
        <v>80500</v>
      </c>
      <c r="P120" s="261">
        <v>86450</v>
      </c>
      <c r="Q120" s="261">
        <v>92400</v>
      </c>
      <c r="R120" s="261">
        <v>98350</v>
      </c>
      <c r="S120">
        <v>233</v>
      </c>
    </row>
    <row r="121" spans="1:19">
      <c r="A121" t="s">
        <v>75</v>
      </c>
      <c r="B121" t="s">
        <v>623</v>
      </c>
      <c r="C121" s="261">
        <v>22700</v>
      </c>
      <c r="D121" s="261">
        <v>25950</v>
      </c>
      <c r="E121" s="261">
        <v>29200</v>
      </c>
      <c r="F121" s="261">
        <v>32400</v>
      </c>
      <c r="G121" s="261">
        <v>35000</v>
      </c>
      <c r="H121" s="261">
        <v>37600</v>
      </c>
      <c r="I121" s="261">
        <v>40200</v>
      </c>
      <c r="J121" s="261">
        <v>42800</v>
      </c>
      <c r="K121" s="261">
        <v>54450</v>
      </c>
      <c r="L121" s="261">
        <v>62200</v>
      </c>
      <c r="M121" s="261">
        <v>70000</v>
      </c>
      <c r="N121" s="261">
        <v>77750</v>
      </c>
      <c r="O121" s="261">
        <v>84000</v>
      </c>
      <c r="P121" s="261">
        <v>90200</v>
      </c>
      <c r="Q121" s="261">
        <v>96400</v>
      </c>
      <c r="R121" s="261">
        <v>102650</v>
      </c>
      <c r="S121">
        <v>235</v>
      </c>
    </row>
    <row r="122" spans="1:19">
      <c r="A122" t="s">
        <v>177</v>
      </c>
      <c r="B122" t="s">
        <v>626</v>
      </c>
      <c r="C122" s="261">
        <v>21700</v>
      </c>
      <c r="D122" s="261">
        <v>24800</v>
      </c>
      <c r="E122" s="261">
        <v>27900</v>
      </c>
      <c r="F122" s="261">
        <v>31000</v>
      </c>
      <c r="G122" s="261">
        <v>33500</v>
      </c>
      <c r="H122" s="261">
        <v>36000</v>
      </c>
      <c r="I122" s="261">
        <v>38450</v>
      </c>
      <c r="J122" s="261">
        <v>40950</v>
      </c>
      <c r="K122" s="261">
        <v>52100</v>
      </c>
      <c r="L122" s="261">
        <v>59500</v>
      </c>
      <c r="M122" s="261">
        <v>66950</v>
      </c>
      <c r="N122" s="261">
        <v>74400</v>
      </c>
      <c r="O122" s="261">
        <v>80350</v>
      </c>
      <c r="P122" s="261">
        <v>86300</v>
      </c>
      <c r="Q122" s="261">
        <v>92250</v>
      </c>
      <c r="R122" s="261">
        <v>98200</v>
      </c>
      <c r="S122">
        <v>237</v>
      </c>
    </row>
    <row r="123" spans="1:19">
      <c r="A123" t="s">
        <v>178</v>
      </c>
      <c r="B123" t="s">
        <v>629</v>
      </c>
      <c r="C123" s="261">
        <v>25000</v>
      </c>
      <c r="D123" s="261">
        <v>28600</v>
      </c>
      <c r="E123" s="261">
        <v>32150</v>
      </c>
      <c r="F123" s="261">
        <v>35700</v>
      </c>
      <c r="G123" s="261">
        <v>38600</v>
      </c>
      <c r="H123" s="261">
        <v>41450</v>
      </c>
      <c r="I123" s="261">
        <v>44300</v>
      </c>
      <c r="J123" s="261">
        <v>47150</v>
      </c>
      <c r="K123" s="261">
        <v>60000</v>
      </c>
      <c r="L123" s="261">
        <v>68550</v>
      </c>
      <c r="M123" s="261">
        <v>77100</v>
      </c>
      <c r="N123" s="261">
        <v>85700</v>
      </c>
      <c r="O123" s="261">
        <v>92550</v>
      </c>
      <c r="P123" s="261">
        <v>99400</v>
      </c>
      <c r="Q123" s="261">
        <v>106250</v>
      </c>
      <c r="R123" s="261">
        <v>113100</v>
      </c>
      <c r="S123">
        <v>239</v>
      </c>
    </row>
    <row r="124" spans="1:19">
      <c r="A124" t="s">
        <v>179</v>
      </c>
      <c r="B124" t="s">
        <v>632</v>
      </c>
      <c r="C124" s="261">
        <v>20400</v>
      </c>
      <c r="D124" s="261">
        <v>23300</v>
      </c>
      <c r="E124" s="261">
        <v>26200</v>
      </c>
      <c r="F124" s="261">
        <v>29100</v>
      </c>
      <c r="G124" s="261">
        <v>31450</v>
      </c>
      <c r="H124" s="261">
        <v>33800</v>
      </c>
      <c r="I124" s="261">
        <v>36100</v>
      </c>
      <c r="J124" s="261">
        <v>38450</v>
      </c>
      <c r="K124" s="261">
        <v>48900</v>
      </c>
      <c r="L124" s="261">
        <v>55850</v>
      </c>
      <c r="M124" s="261">
        <v>62850</v>
      </c>
      <c r="N124" s="261">
        <v>69850</v>
      </c>
      <c r="O124" s="261">
        <v>75450</v>
      </c>
      <c r="P124" s="261">
        <v>81000</v>
      </c>
      <c r="Q124" s="261">
        <v>86600</v>
      </c>
      <c r="R124" s="261">
        <v>92200</v>
      </c>
      <c r="S124">
        <v>241</v>
      </c>
    </row>
    <row r="125" spans="1:19">
      <c r="A125" t="s">
        <v>180</v>
      </c>
      <c r="B125" t="s">
        <v>635</v>
      </c>
      <c r="C125" s="261">
        <v>22650</v>
      </c>
      <c r="D125" s="261">
        <v>25900</v>
      </c>
      <c r="E125" s="261">
        <v>29150</v>
      </c>
      <c r="F125" s="261">
        <v>32350</v>
      </c>
      <c r="G125" s="261">
        <v>34950</v>
      </c>
      <c r="H125" s="261">
        <v>37550</v>
      </c>
      <c r="I125" s="261">
        <v>40150</v>
      </c>
      <c r="J125" s="261">
        <v>42750</v>
      </c>
      <c r="K125" s="261">
        <v>54350</v>
      </c>
      <c r="L125" s="261">
        <v>62100</v>
      </c>
      <c r="M125" s="261">
        <v>69900</v>
      </c>
      <c r="N125" s="261">
        <v>77650</v>
      </c>
      <c r="O125" s="261">
        <v>83850</v>
      </c>
      <c r="P125" s="261">
        <v>90050</v>
      </c>
      <c r="Q125" s="261">
        <v>96250</v>
      </c>
      <c r="R125" s="261">
        <v>102500</v>
      </c>
      <c r="S125">
        <v>243</v>
      </c>
    </row>
    <row r="126" spans="1:19">
      <c r="A126" t="s">
        <v>31</v>
      </c>
      <c r="B126" t="s">
        <v>572</v>
      </c>
      <c r="C126" s="261">
        <v>21650</v>
      </c>
      <c r="D126" s="261">
        <v>24750</v>
      </c>
      <c r="E126" s="261">
        <v>27850</v>
      </c>
      <c r="F126" s="261">
        <v>30900</v>
      </c>
      <c r="G126" s="261">
        <v>33400</v>
      </c>
      <c r="H126" s="261">
        <v>35850</v>
      </c>
      <c r="I126" s="261">
        <v>38350</v>
      </c>
      <c r="J126" s="261">
        <v>40800</v>
      </c>
      <c r="K126" s="261">
        <v>51900</v>
      </c>
      <c r="L126" s="261">
        <v>59350</v>
      </c>
      <c r="M126" s="261">
        <v>66750</v>
      </c>
      <c r="N126" s="261">
        <v>74150</v>
      </c>
      <c r="O126" s="261">
        <v>80100</v>
      </c>
      <c r="P126" s="261">
        <v>86050</v>
      </c>
      <c r="Q126" s="261">
        <v>91950</v>
      </c>
      <c r="R126" s="261">
        <v>97900</v>
      </c>
      <c r="S126">
        <v>245</v>
      </c>
    </row>
    <row r="127" spans="1:19">
      <c r="A127" t="s">
        <v>181</v>
      </c>
      <c r="B127" t="s">
        <v>640</v>
      </c>
      <c r="C127" s="261">
        <v>19800</v>
      </c>
      <c r="D127" s="261">
        <v>22600</v>
      </c>
      <c r="E127" s="261">
        <v>25450</v>
      </c>
      <c r="F127" s="261">
        <v>28250</v>
      </c>
      <c r="G127" s="261">
        <v>30550</v>
      </c>
      <c r="H127" s="261">
        <v>32800</v>
      </c>
      <c r="I127" s="261">
        <v>35050</v>
      </c>
      <c r="J127" s="261">
        <v>37300</v>
      </c>
      <c r="K127" s="261">
        <v>47450</v>
      </c>
      <c r="L127" s="261">
        <v>54250</v>
      </c>
      <c r="M127" s="261">
        <v>61000</v>
      </c>
      <c r="N127" s="261">
        <v>67800</v>
      </c>
      <c r="O127" s="261">
        <v>73200</v>
      </c>
      <c r="P127" s="261">
        <v>78650</v>
      </c>
      <c r="Q127" s="261">
        <v>84050</v>
      </c>
      <c r="R127" s="261">
        <v>89500</v>
      </c>
      <c r="S127">
        <v>247</v>
      </c>
    </row>
    <row r="128" spans="1:19">
      <c r="A128" t="s">
        <v>182</v>
      </c>
      <c r="B128" t="s">
        <v>643</v>
      </c>
      <c r="C128" s="261">
        <v>19800</v>
      </c>
      <c r="D128" s="261">
        <v>22600</v>
      </c>
      <c r="E128" s="261">
        <v>25450</v>
      </c>
      <c r="F128" s="261">
        <v>28250</v>
      </c>
      <c r="G128" s="261">
        <v>30550</v>
      </c>
      <c r="H128" s="261">
        <v>32800</v>
      </c>
      <c r="I128" s="261">
        <v>35050</v>
      </c>
      <c r="J128" s="261">
        <v>37300</v>
      </c>
      <c r="K128" s="261">
        <v>47450</v>
      </c>
      <c r="L128" s="261">
        <v>54250</v>
      </c>
      <c r="M128" s="261">
        <v>61000</v>
      </c>
      <c r="N128" s="261">
        <v>67800</v>
      </c>
      <c r="O128" s="261">
        <v>73200</v>
      </c>
      <c r="P128" s="261">
        <v>78650</v>
      </c>
      <c r="Q128" s="261">
        <v>84050</v>
      </c>
      <c r="R128" s="261">
        <v>89500</v>
      </c>
      <c r="S128">
        <v>249</v>
      </c>
    </row>
    <row r="129" spans="1:19">
      <c r="A129" t="s">
        <v>46</v>
      </c>
      <c r="B129" t="s">
        <v>646</v>
      </c>
      <c r="C129" s="261">
        <v>26350</v>
      </c>
      <c r="D129" s="261">
        <v>30100</v>
      </c>
      <c r="E129" s="261">
        <v>33850</v>
      </c>
      <c r="F129" s="261">
        <v>37600</v>
      </c>
      <c r="G129" s="261">
        <v>40650</v>
      </c>
      <c r="H129" s="261">
        <v>43650</v>
      </c>
      <c r="I129" s="261">
        <v>46650</v>
      </c>
      <c r="J129" s="261">
        <v>49650</v>
      </c>
      <c r="K129" s="261">
        <v>63150</v>
      </c>
      <c r="L129" s="261">
        <v>72200</v>
      </c>
      <c r="M129" s="261">
        <v>81200</v>
      </c>
      <c r="N129" s="261">
        <v>90250</v>
      </c>
      <c r="O129" s="261">
        <v>97450</v>
      </c>
      <c r="P129" s="261">
        <v>104700</v>
      </c>
      <c r="Q129" s="261">
        <v>111900</v>
      </c>
      <c r="R129" s="261">
        <v>119100</v>
      </c>
      <c r="S129">
        <v>251</v>
      </c>
    </row>
    <row r="130" spans="1:19">
      <c r="A130" t="s">
        <v>18</v>
      </c>
      <c r="B130" t="s">
        <v>373</v>
      </c>
      <c r="C130" s="261">
        <v>21900</v>
      </c>
      <c r="D130" s="261">
        <v>25000</v>
      </c>
      <c r="E130" s="261">
        <v>28150</v>
      </c>
      <c r="F130" s="261">
        <v>31250</v>
      </c>
      <c r="G130" s="261">
        <v>33750</v>
      </c>
      <c r="H130" s="261">
        <v>36250</v>
      </c>
      <c r="I130" s="261">
        <v>38750</v>
      </c>
      <c r="J130" s="261">
        <v>41250</v>
      </c>
      <c r="K130" s="261">
        <v>52500</v>
      </c>
      <c r="L130" s="261">
        <v>60000</v>
      </c>
      <c r="M130" s="261">
        <v>67500</v>
      </c>
      <c r="N130" s="261">
        <v>75000</v>
      </c>
      <c r="O130" s="261">
        <v>81000</v>
      </c>
      <c r="P130" s="261">
        <v>87000</v>
      </c>
      <c r="Q130" s="261">
        <v>93000</v>
      </c>
      <c r="R130" s="261">
        <v>99000</v>
      </c>
      <c r="S130">
        <v>253</v>
      </c>
    </row>
    <row r="131" spans="1:19">
      <c r="A131" t="s">
        <v>183</v>
      </c>
      <c r="B131" t="s">
        <v>651</v>
      </c>
      <c r="C131" s="261">
        <v>21350</v>
      </c>
      <c r="D131" s="261">
        <v>24400</v>
      </c>
      <c r="E131" s="261">
        <v>27450</v>
      </c>
      <c r="F131" s="261">
        <v>30450</v>
      </c>
      <c r="G131" s="261">
        <v>32900</v>
      </c>
      <c r="H131" s="261">
        <v>35350</v>
      </c>
      <c r="I131" s="261">
        <v>37800</v>
      </c>
      <c r="J131" s="261">
        <v>40200</v>
      </c>
      <c r="K131" s="261">
        <v>51150</v>
      </c>
      <c r="L131" s="261">
        <v>58450</v>
      </c>
      <c r="M131" s="261">
        <v>65750</v>
      </c>
      <c r="N131" s="261">
        <v>73100</v>
      </c>
      <c r="O131" s="261">
        <v>78950</v>
      </c>
      <c r="P131" s="261">
        <v>84750</v>
      </c>
      <c r="Q131" s="261">
        <v>90600</v>
      </c>
      <c r="R131" s="261">
        <v>96450</v>
      </c>
      <c r="S131">
        <v>255</v>
      </c>
    </row>
    <row r="132" spans="1:19">
      <c r="A132" t="s">
        <v>47</v>
      </c>
      <c r="B132" t="s">
        <v>410</v>
      </c>
      <c r="C132" s="261">
        <v>27050</v>
      </c>
      <c r="D132" s="261">
        <v>30900</v>
      </c>
      <c r="E132" s="261">
        <v>34750</v>
      </c>
      <c r="F132" s="261">
        <v>38600</v>
      </c>
      <c r="G132" s="261">
        <v>41700</v>
      </c>
      <c r="H132" s="261">
        <v>44800</v>
      </c>
      <c r="I132" s="261">
        <v>47900</v>
      </c>
      <c r="J132" s="261">
        <v>51000</v>
      </c>
      <c r="K132" s="261">
        <v>64850</v>
      </c>
      <c r="L132" s="261">
        <v>74100</v>
      </c>
      <c r="M132" s="261">
        <v>83400</v>
      </c>
      <c r="N132" s="261">
        <v>92650</v>
      </c>
      <c r="O132" s="261">
        <v>100050</v>
      </c>
      <c r="P132" s="261">
        <v>107450</v>
      </c>
      <c r="Q132" s="261">
        <v>114850</v>
      </c>
      <c r="R132" s="261">
        <v>122300</v>
      </c>
      <c r="S132">
        <v>257</v>
      </c>
    </row>
    <row r="133" spans="1:19">
      <c r="A133" t="s">
        <v>184</v>
      </c>
      <c r="B133" t="s">
        <v>656</v>
      </c>
      <c r="C133" s="261">
        <v>32700</v>
      </c>
      <c r="D133" s="261">
        <v>37400</v>
      </c>
      <c r="E133" s="261">
        <v>42050</v>
      </c>
      <c r="F133" s="261">
        <v>46700</v>
      </c>
      <c r="G133" s="261">
        <v>50450</v>
      </c>
      <c r="H133" s="261">
        <v>54200</v>
      </c>
      <c r="I133" s="261">
        <v>57950</v>
      </c>
      <c r="J133" s="261">
        <v>61650</v>
      </c>
      <c r="K133" s="261">
        <v>78450</v>
      </c>
      <c r="L133" s="261">
        <v>89650</v>
      </c>
      <c r="M133" s="261">
        <v>100850</v>
      </c>
      <c r="N133" s="261">
        <v>112100</v>
      </c>
      <c r="O133" s="261">
        <v>121050</v>
      </c>
      <c r="P133" s="261">
        <v>130000</v>
      </c>
      <c r="Q133" s="261">
        <v>139000</v>
      </c>
      <c r="R133" s="261">
        <v>147950</v>
      </c>
      <c r="S133">
        <v>259</v>
      </c>
    </row>
    <row r="134" spans="1:19">
      <c r="A134" t="s">
        <v>185</v>
      </c>
      <c r="B134" t="s">
        <v>659</v>
      </c>
      <c r="C134" s="261">
        <v>19800</v>
      </c>
      <c r="D134" s="261">
        <v>22600</v>
      </c>
      <c r="E134" s="261">
        <v>25450</v>
      </c>
      <c r="F134" s="261">
        <v>28250</v>
      </c>
      <c r="G134" s="261">
        <v>30550</v>
      </c>
      <c r="H134" s="261">
        <v>32800</v>
      </c>
      <c r="I134" s="261">
        <v>35050</v>
      </c>
      <c r="J134" s="261">
        <v>37300</v>
      </c>
      <c r="K134" s="261">
        <v>47450</v>
      </c>
      <c r="L134" s="261">
        <v>54250</v>
      </c>
      <c r="M134" s="261">
        <v>61000</v>
      </c>
      <c r="N134" s="261">
        <v>67800</v>
      </c>
      <c r="O134" s="261">
        <v>73200</v>
      </c>
      <c r="P134" s="261">
        <v>78650</v>
      </c>
      <c r="Q134" s="261">
        <v>84050</v>
      </c>
      <c r="R134" s="261">
        <v>89500</v>
      </c>
      <c r="S134">
        <v>261</v>
      </c>
    </row>
    <row r="135" spans="1:19">
      <c r="A135" t="s">
        <v>186</v>
      </c>
      <c r="B135" t="s">
        <v>662</v>
      </c>
      <c r="C135" s="261">
        <v>22100</v>
      </c>
      <c r="D135" s="261">
        <v>25250</v>
      </c>
      <c r="E135" s="261">
        <v>28400</v>
      </c>
      <c r="F135" s="261">
        <v>31550</v>
      </c>
      <c r="G135" s="261">
        <v>34100</v>
      </c>
      <c r="H135" s="261">
        <v>36600</v>
      </c>
      <c r="I135" s="261">
        <v>39150</v>
      </c>
      <c r="J135" s="261">
        <v>41650</v>
      </c>
      <c r="K135" s="261">
        <v>53000</v>
      </c>
      <c r="L135" s="261">
        <v>60600</v>
      </c>
      <c r="M135" s="261">
        <v>68150</v>
      </c>
      <c r="N135" s="261">
        <v>75700</v>
      </c>
      <c r="O135" s="261">
        <v>81800</v>
      </c>
      <c r="P135" s="261">
        <v>87850</v>
      </c>
      <c r="Q135" s="261">
        <v>93900</v>
      </c>
      <c r="R135" s="261">
        <v>99950</v>
      </c>
      <c r="S135">
        <v>263</v>
      </c>
    </row>
    <row r="136" spans="1:19">
      <c r="A136" t="s">
        <v>187</v>
      </c>
      <c r="B136" t="s">
        <v>665</v>
      </c>
      <c r="C136" s="261">
        <v>20450</v>
      </c>
      <c r="D136" s="261">
        <v>23400</v>
      </c>
      <c r="E136" s="261">
        <v>26300</v>
      </c>
      <c r="F136" s="261">
        <v>29200</v>
      </c>
      <c r="G136" s="261">
        <v>31550</v>
      </c>
      <c r="H136" s="261">
        <v>33900</v>
      </c>
      <c r="I136" s="261">
        <v>36250</v>
      </c>
      <c r="J136" s="261">
        <v>38550</v>
      </c>
      <c r="K136" s="261">
        <v>49050</v>
      </c>
      <c r="L136" s="261">
        <v>56050</v>
      </c>
      <c r="M136" s="261">
        <v>63050</v>
      </c>
      <c r="N136" s="261">
        <v>70100</v>
      </c>
      <c r="O136" s="261">
        <v>75700</v>
      </c>
      <c r="P136" s="261">
        <v>81300</v>
      </c>
      <c r="Q136" s="261">
        <v>86900</v>
      </c>
      <c r="R136" s="261">
        <v>92500</v>
      </c>
      <c r="S136">
        <v>265</v>
      </c>
    </row>
    <row r="137" spans="1:19">
      <c r="A137" t="s">
        <v>188</v>
      </c>
      <c r="B137" t="s">
        <v>668</v>
      </c>
      <c r="C137" s="261">
        <v>19800</v>
      </c>
      <c r="D137" s="261">
        <v>22600</v>
      </c>
      <c r="E137" s="261">
        <v>25450</v>
      </c>
      <c r="F137" s="261">
        <v>28250</v>
      </c>
      <c r="G137" s="261">
        <v>30550</v>
      </c>
      <c r="H137" s="261">
        <v>32800</v>
      </c>
      <c r="I137" s="261">
        <v>35050</v>
      </c>
      <c r="J137" s="261">
        <v>37300</v>
      </c>
      <c r="K137" s="261">
        <v>47450</v>
      </c>
      <c r="L137" s="261">
        <v>54250</v>
      </c>
      <c r="M137" s="261">
        <v>61000</v>
      </c>
      <c r="N137" s="261">
        <v>67800</v>
      </c>
      <c r="O137" s="261">
        <v>73200</v>
      </c>
      <c r="P137" s="261">
        <v>78650</v>
      </c>
      <c r="Q137" s="261">
        <v>84050</v>
      </c>
      <c r="R137" s="261">
        <v>89500</v>
      </c>
      <c r="S137">
        <v>267</v>
      </c>
    </row>
    <row r="138" spans="1:19">
      <c r="A138" t="s">
        <v>189</v>
      </c>
      <c r="B138" t="s">
        <v>671</v>
      </c>
      <c r="C138" s="261">
        <v>26150</v>
      </c>
      <c r="D138" s="261">
        <v>29850</v>
      </c>
      <c r="E138" s="261">
        <v>33600</v>
      </c>
      <c r="F138" s="261">
        <v>37300</v>
      </c>
      <c r="G138" s="261">
        <v>40300</v>
      </c>
      <c r="H138" s="261">
        <v>43300</v>
      </c>
      <c r="I138" s="261">
        <v>46300</v>
      </c>
      <c r="J138" s="261">
        <v>49250</v>
      </c>
      <c r="K138" s="261">
        <v>62650</v>
      </c>
      <c r="L138" s="261">
        <v>71600</v>
      </c>
      <c r="M138" s="261">
        <v>80550</v>
      </c>
      <c r="N138" s="261">
        <v>89500</v>
      </c>
      <c r="O138" s="261">
        <v>96700</v>
      </c>
      <c r="P138" s="261">
        <v>103850</v>
      </c>
      <c r="Q138" s="261">
        <v>111000</v>
      </c>
      <c r="R138" s="261">
        <v>118150</v>
      </c>
      <c r="S138">
        <v>269</v>
      </c>
    </row>
    <row r="139" spans="1:19">
      <c r="A139" t="s">
        <v>190</v>
      </c>
      <c r="B139" t="s">
        <v>674</v>
      </c>
      <c r="C139" s="261">
        <v>19800</v>
      </c>
      <c r="D139" s="261">
        <v>22600</v>
      </c>
      <c r="E139" s="261">
        <v>25450</v>
      </c>
      <c r="F139" s="261">
        <v>28250</v>
      </c>
      <c r="G139" s="261">
        <v>30550</v>
      </c>
      <c r="H139" s="261">
        <v>32800</v>
      </c>
      <c r="I139" s="261">
        <v>35050</v>
      </c>
      <c r="J139" s="261">
        <v>37300</v>
      </c>
      <c r="K139" s="261">
        <v>47450</v>
      </c>
      <c r="L139" s="261">
        <v>54250</v>
      </c>
      <c r="M139" s="261">
        <v>61000</v>
      </c>
      <c r="N139" s="261">
        <v>67800</v>
      </c>
      <c r="O139" s="261">
        <v>73200</v>
      </c>
      <c r="P139" s="261">
        <v>78650</v>
      </c>
      <c r="Q139" s="261">
        <v>84050</v>
      </c>
      <c r="R139" s="261">
        <v>89500</v>
      </c>
      <c r="S139">
        <v>271</v>
      </c>
    </row>
    <row r="140" spans="1:19">
      <c r="A140" t="s">
        <v>192</v>
      </c>
      <c r="B140" t="s">
        <v>677</v>
      </c>
      <c r="C140" s="261">
        <v>19800</v>
      </c>
      <c r="D140" s="261">
        <v>22600</v>
      </c>
      <c r="E140" s="261">
        <v>25450</v>
      </c>
      <c r="F140" s="261">
        <v>28250</v>
      </c>
      <c r="G140" s="261">
        <v>30550</v>
      </c>
      <c r="H140" s="261">
        <v>32800</v>
      </c>
      <c r="I140" s="261">
        <v>35050</v>
      </c>
      <c r="J140" s="261">
        <v>37300</v>
      </c>
      <c r="K140" s="261">
        <v>47450</v>
      </c>
      <c r="L140" s="261">
        <v>54250</v>
      </c>
      <c r="M140" s="261">
        <v>61000</v>
      </c>
      <c r="N140" s="261">
        <v>67800</v>
      </c>
      <c r="O140" s="261">
        <v>73200</v>
      </c>
      <c r="P140" s="261">
        <v>78650</v>
      </c>
      <c r="Q140" s="261">
        <v>84050</v>
      </c>
      <c r="R140" s="261">
        <v>89500</v>
      </c>
      <c r="S140">
        <v>273</v>
      </c>
    </row>
    <row r="141" spans="1:19">
      <c r="A141" t="s">
        <v>193</v>
      </c>
      <c r="B141" t="s">
        <v>680</v>
      </c>
      <c r="C141" s="261">
        <v>19800</v>
      </c>
      <c r="D141" s="261">
        <v>22600</v>
      </c>
      <c r="E141" s="261">
        <v>25450</v>
      </c>
      <c r="F141" s="261">
        <v>28250</v>
      </c>
      <c r="G141" s="261">
        <v>30550</v>
      </c>
      <c r="H141" s="261">
        <v>32800</v>
      </c>
      <c r="I141" s="261">
        <v>35050</v>
      </c>
      <c r="J141" s="261">
        <v>37300</v>
      </c>
      <c r="K141" s="261">
        <v>47450</v>
      </c>
      <c r="L141" s="261">
        <v>54250</v>
      </c>
      <c r="M141" s="261">
        <v>61000</v>
      </c>
      <c r="N141" s="261">
        <v>67800</v>
      </c>
      <c r="O141" s="261">
        <v>73200</v>
      </c>
      <c r="P141" s="261">
        <v>78650</v>
      </c>
      <c r="Q141" s="261">
        <v>84050</v>
      </c>
      <c r="R141" s="261">
        <v>89500</v>
      </c>
      <c r="S141">
        <v>275</v>
      </c>
    </row>
    <row r="142" spans="1:19">
      <c r="A142" t="s">
        <v>194</v>
      </c>
      <c r="B142" t="s">
        <v>692</v>
      </c>
      <c r="C142" s="261">
        <v>19800</v>
      </c>
      <c r="D142" s="261">
        <v>22600</v>
      </c>
      <c r="E142" s="261">
        <v>25450</v>
      </c>
      <c r="F142" s="261">
        <v>28250</v>
      </c>
      <c r="G142" s="261">
        <v>30550</v>
      </c>
      <c r="H142" s="261">
        <v>32800</v>
      </c>
      <c r="I142" s="261">
        <v>35050</v>
      </c>
      <c r="J142" s="261">
        <v>37300</v>
      </c>
      <c r="K142" s="261">
        <v>47450</v>
      </c>
      <c r="L142" s="261">
        <v>54250</v>
      </c>
      <c r="M142" s="261">
        <v>61000</v>
      </c>
      <c r="N142" s="261">
        <v>67800</v>
      </c>
      <c r="O142" s="261">
        <v>73200</v>
      </c>
      <c r="P142" s="261">
        <v>78650</v>
      </c>
      <c r="Q142" s="261">
        <v>84050</v>
      </c>
      <c r="R142" s="261">
        <v>89500</v>
      </c>
      <c r="S142">
        <v>283</v>
      </c>
    </row>
    <row r="143" spans="1:19">
      <c r="A143" t="s">
        <v>196</v>
      </c>
      <c r="B143" t="s">
        <v>683</v>
      </c>
      <c r="C143" s="261">
        <v>19800</v>
      </c>
      <c r="D143" s="261">
        <v>22600</v>
      </c>
      <c r="E143" s="261">
        <v>25450</v>
      </c>
      <c r="F143" s="261">
        <v>28250</v>
      </c>
      <c r="G143" s="261">
        <v>30550</v>
      </c>
      <c r="H143" s="261">
        <v>32800</v>
      </c>
      <c r="I143" s="261">
        <v>35050</v>
      </c>
      <c r="J143" s="261">
        <v>37300</v>
      </c>
      <c r="K143" s="261">
        <v>47450</v>
      </c>
      <c r="L143" s="261">
        <v>54250</v>
      </c>
      <c r="M143" s="261">
        <v>61000</v>
      </c>
      <c r="N143" s="261">
        <v>67800</v>
      </c>
      <c r="O143" s="261">
        <v>73200</v>
      </c>
      <c r="P143" s="261">
        <v>78650</v>
      </c>
      <c r="Q143" s="261">
        <v>84050</v>
      </c>
      <c r="R143" s="261">
        <v>89500</v>
      </c>
      <c r="S143">
        <v>277</v>
      </c>
    </row>
    <row r="144" spans="1:19">
      <c r="A144" t="s">
        <v>197</v>
      </c>
      <c r="B144" t="s">
        <v>686</v>
      </c>
      <c r="C144" s="261">
        <v>19800</v>
      </c>
      <c r="D144" s="261">
        <v>22600</v>
      </c>
      <c r="E144" s="261">
        <v>25450</v>
      </c>
      <c r="F144" s="261">
        <v>28250</v>
      </c>
      <c r="G144" s="261">
        <v>30550</v>
      </c>
      <c r="H144" s="261">
        <v>32800</v>
      </c>
      <c r="I144" s="261">
        <v>35050</v>
      </c>
      <c r="J144" s="261">
        <v>37300</v>
      </c>
      <c r="K144" s="261">
        <v>47450</v>
      </c>
      <c r="L144" s="261">
        <v>54250</v>
      </c>
      <c r="M144" s="261">
        <v>61000</v>
      </c>
      <c r="N144" s="261">
        <v>67800</v>
      </c>
      <c r="O144" s="261">
        <v>73200</v>
      </c>
      <c r="P144" s="261">
        <v>78650</v>
      </c>
      <c r="Q144" s="261">
        <v>84050</v>
      </c>
      <c r="R144" s="261">
        <v>89500</v>
      </c>
      <c r="S144">
        <v>279</v>
      </c>
    </row>
    <row r="145" spans="1:19">
      <c r="A145" t="s">
        <v>198</v>
      </c>
      <c r="B145" t="s">
        <v>689</v>
      </c>
      <c r="C145" s="261">
        <v>21600</v>
      </c>
      <c r="D145" s="261">
        <v>24650</v>
      </c>
      <c r="E145" s="261">
        <v>27750</v>
      </c>
      <c r="F145" s="261">
        <v>30800</v>
      </c>
      <c r="G145" s="261">
        <v>33300</v>
      </c>
      <c r="H145" s="261">
        <v>35750</v>
      </c>
      <c r="I145" s="261">
        <v>38200</v>
      </c>
      <c r="J145" s="261">
        <v>40700</v>
      </c>
      <c r="K145" s="261">
        <v>51750</v>
      </c>
      <c r="L145" s="261">
        <v>59150</v>
      </c>
      <c r="M145" s="261">
        <v>66550</v>
      </c>
      <c r="N145" s="261">
        <v>73900</v>
      </c>
      <c r="O145" s="261">
        <v>79850</v>
      </c>
      <c r="P145" s="261">
        <v>85750</v>
      </c>
      <c r="Q145" s="261">
        <v>91650</v>
      </c>
      <c r="R145" s="261">
        <v>97550</v>
      </c>
      <c r="S145">
        <v>281</v>
      </c>
    </row>
    <row r="146" spans="1:19">
      <c r="A146" t="s">
        <v>199</v>
      </c>
      <c r="B146" t="s">
        <v>695</v>
      </c>
      <c r="C146" s="261">
        <v>21000</v>
      </c>
      <c r="D146" s="261">
        <v>24000</v>
      </c>
      <c r="E146" s="261">
        <v>27000</v>
      </c>
      <c r="F146" s="261">
        <v>30000</v>
      </c>
      <c r="G146" s="261">
        <v>32400</v>
      </c>
      <c r="H146" s="261">
        <v>34800</v>
      </c>
      <c r="I146" s="261">
        <v>37200</v>
      </c>
      <c r="J146" s="261">
        <v>39600</v>
      </c>
      <c r="K146" s="261">
        <v>50400</v>
      </c>
      <c r="L146" s="261">
        <v>57600</v>
      </c>
      <c r="M146" s="261">
        <v>64800</v>
      </c>
      <c r="N146" s="261">
        <v>72000</v>
      </c>
      <c r="O146" s="261">
        <v>77750</v>
      </c>
      <c r="P146" s="261">
        <v>83500</v>
      </c>
      <c r="Q146" s="261">
        <v>89300</v>
      </c>
      <c r="R146" s="261">
        <v>95050</v>
      </c>
      <c r="S146">
        <v>285</v>
      </c>
    </row>
    <row r="147" spans="1:19">
      <c r="A147" t="s">
        <v>200</v>
      </c>
      <c r="B147" t="s">
        <v>698</v>
      </c>
      <c r="C147" s="261">
        <v>23450</v>
      </c>
      <c r="D147" s="261">
        <v>26800</v>
      </c>
      <c r="E147" s="261">
        <v>30150</v>
      </c>
      <c r="F147" s="261">
        <v>33450</v>
      </c>
      <c r="G147" s="261">
        <v>36150</v>
      </c>
      <c r="H147" s="261">
        <v>38850</v>
      </c>
      <c r="I147" s="261">
        <v>41500</v>
      </c>
      <c r="J147" s="261">
        <v>44200</v>
      </c>
      <c r="K147" s="261">
        <v>56200</v>
      </c>
      <c r="L147" s="261">
        <v>64200</v>
      </c>
      <c r="M147" s="261">
        <v>72250</v>
      </c>
      <c r="N147" s="261">
        <v>80300</v>
      </c>
      <c r="O147" s="261">
        <v>86700</v>
      </c>
      <c r="P147" s="261">
        <v>93100</v>
      </c>
      <c r="Q147" s="261">
        <v>99550</v>
      </c>
      <c r="R147" s="261">
        <v>105950</v>
      </c>
      <c r="S147">
        <v>287</v>
      </c>
    </row>
    <row r="148" spans="1:19">
      <c r="A148" t="s">
        <v>201</v>
      </c>
      <c r="B148" t="s">
        <v>701</v>
      </c>
      <c r="C148" s="261">
        <v>22200</v>
      </c>
      <c r="D148" s="261">
        <v>25400</v>
      </c>
      <c r="E148" s="261">
        <v>28550</v>
      </c>
      <c r="F148" s="261">
        <v>31700</v>
      </c>
      <c r="G148" s="261">
        <v>34250</v>
      </c>
      <c r="H148" s="261">
        <v>36800</v>
      </c>
      <c r="I148" s="261">
        <v>39350</v>
      </c>
      <c r="J148" s="261">
        <v>41850</v>
      </c>
      <c r="K148" s="261">
        <v>53250</v>
      </c>
      <c r="L148" s="261">
        <v>60850</v>
      </c>
      <c r="M148" s="261">
        <v>68450</v>
      </c>
      <c r="N148" s="261">
        <v>76100</v>
      </c>
      <c r="O148" s="261">
        <v>82150</v>
      </c>
      <c r="P148" s="261">
        <v>88250</v>
      </c>
      <c r="Q148" s="261">
        <v>94350</v>
      </c>
      <c r="R148" s="261">
        <v>100450</v>
      </c>
      <c r="S148">
        <v>289</v>
      </c>
    </row>
    <row r="149" spans="1:19">
      <c r="A149" t="s">
        <v>56</v>
      </c>
      <c r="B149" t="s">
        <v>390</v>
      </c>
      <c r="C149" s="261">
        <v>26250</v>
      </c>
      <c r="D149" s="261">
        <v>30000</v>
      </c>
      <c r="E149" s="261">
        <v>33750</v>
      </c>
      <c r="F149" s="261">
        <v>37450</v>
      </c>
      <c r="G149" s="261">
        <v>40450</v>
      </c>
      <c r="H149" s="261">
        <v>43450</v>
      </c>
      <c r="I149" s="261">
        <v>46450</v>
      </c>
      <c r="J149" s="261">
        <v>49450</v>
      </c>
      <c r="K149" s="261">
        <v>62900</v>
      </c>
      <c r="L149" s="261">
        <v>71900</v>
      </c>
      <c r="M149" s="261">
        <v>80900</v>
      </c>
      <c r="N149" s="261">
        <v>89900</v>
      </c>
      <c r="O149" s="261">
        <v>97050</v>
      </c>
      <c r="P149" s="261">
        <v>104250</v>
      </c>
      <c r="Q149" s="261">
        <v>111450</v>
      </c>
      <c r="R149" s="261">
        <v>118650</v>
      </c>
      <c r="S149">
        <v>291</v>
      </c>
    </row>
    <row r="150" spans="1:19">
      <c r="A150" t="s">
        <v>202</v>
      </c>
      <c r="B150" t="s">
        <v>706</v>
      </c>
      <c r="C150" s="261">
        <v>19800</v>
      </c>
      <c r="D150" s="261">
        <v>22600</v>
      </c>
      <c r="E150" s="261">
        <v>25450</v>
      </c>
      <c r="F150" s="261">
        <v>28250</v>
      </c>
      <c r="G150" s="261">
        <v>30550</v>
      </c>
      <c r="H150" s="261">
        <v>32800</v>
      </c>
      <c r="I150" s="261">
        <v>35050</v>
      </c>
      <c r="J150" s="261">
        <v>37300</v>
      </c>
      <c r="K150" s="261">
        <v>47450</v>
      </c>
      <c r="L150" s="261">
        <v>54250</v>
      </c>
      <c r="M150" s="261">
        <v>61000</v>
      </c>
      <c r="N150" s="261">
        <v>67800</v>
      </c>
      <c r="O150" s="261">
        <v>73200</v>
      </c>
      <c r="P150" s="261">
        <v>78650</v>
      </c>
      <c r="Q150" s="261">
        <v>84050</v>
      </c>
      <c r="R150" s="261">
        <v>89500</v>
      </c>
      <c r="S150">
        <v>293</v>
      </c>
    </row>
    <row r="151" spans="1:19">
      <c r="A151" t="s">
        <v>203</v>
      </c>
      <c r="B151" t="s">
        <v>709</v>
      </c>
      <c r="C151" s="261">
        <v>27800</v>
      </c>
      <c r="D151" s="261">
        <v>31750</v>
      </c>
      <c r="E151" s="261">
        <v>35700</v>
      </c>
      <c r="F151" s="261">
        <v>39650</v>
      </c>
      <c r="G151" s="261">
        <v>42850</v>
      </c>
      <c r="H151" s="261">
        <v>46000</v>
      </c>
      <c r="I151" s="261">
        <v>49200</v>
      </c>
      <c r="J151" s="261">
        <v>52350</v>
      </c>
      <c r="K151" s="261">
        <v>66600</v>
      </c>
      <c r="L151" s="261">
        <v>76150</v>
      </c>
      <c r="M151" s="261">
        <v>85650</v>
      </c>
      <c r="N151" s="261">
        <v>95150</v>
      </c>
      <c r="O151" s="261">
        <v>102750</v>
      </c>
      <c r="P151" s="261">
        <v>110400</v>
      </c>
      <c r="Q151" s="261">
        <v>118000</v>
      </c>
      <c r="R151" s="261">
        <v>125600</v>
      </c>
      <c r="S151">
        <v>295</v>
      </c>
    </row>
    <row r="152" spans="1:19">
      <c r="A152" t="s">
        <v>204</v>
      </c>
      <c r="B152" t="s">
        <v>712</v>
      </c>
      <c r="C152" s="261">
        <v>20050</v>
      </c>
      <c r="D152" s="261">
        <v>22900</v>
      </c>
      <c r="E152" s="261">
        <v>25750</v>
      </c>
      <c r="F152" s="261">
        <v>28600</v>
      </c>
      <c r="G152" s="261">
        <v>30900</v>
      </c>
      <c r="H152" s="261">
        <v>33200</v>
      </c>
      <c r="I152" s="261">
        <v>35500</v>
      </c>
      <c r="J152" s="261">
        <v>37800</v>
      </c>
      <c r="K152" s="261">
        <v>48050</v>
      </c>
      <c r="L152" s="261">
        <v>54900</v>
      </c>
      <c r="M152" s="261">
        <v>61800</v>
      </c>
      <c r="N152" s="261">
        <v>68650</v>
      </c>
      <c r="O152" s="261">
        <v>74150</v>
      </c>
      <c r="P152" s="261">
        <v>79600</v>
      </c>
      <c r="Q152" s="261">
        <v>85100</v>
      </c>
      <c r="R152" s="261">
        <v>90600</v>
      </c>
      <c r="S152">
        <v>297</v>
      </c>
    </row>
    <row r="153" spans="1:19">
      <c r="A153" t="s">
        <v>205</v>
      </c>
      <c r="B153" t="s">
        <v>715</v>
      </c>
      <c r="C153" s="261">
        <v>22550</v>
      </c>
      <c r="D153" s="261">
        <v>25800</v>
      </c>
      <c r="E153" s="261">
        <v>29000</v>
      </c>
      <c r="F153" s="261">
        <v>32200</v>
      </c>
      <c r="G153" s="261">
        <v>34800</v>
      </c>
      <c r="H153" s="261">
        <v>37400</v>
      </c>
      <c r="I153" s="261">
        <v>39950</v>
      </c>
      <c r="J153" s="261">
        <v>42550</v>
      </c>
      <c r="K153" s="261">
        <v>54100</v>
      </c>
      <c r="L153" s="261">
        <v>61800</v>
      </c>
      <c r="M153" s="261">
        <v>69550</v>
      </c>
      <c r="N153" s="261">
        <v>77300</v>
      </c>
      <c r="O153" s="261">
        <v>83450</v>
      </c>
      <c r="P153" s="261">
        <v>89650</v>
      </c>
      <c r="Q153" s="261">
        <v>95850</v>
      </c>
      <c r="R153" s="261">
        <v>102000</v>
      </c>
      <c r="S153">
        <v>299</v>
      </c>
    </row>
    <row r="154" spans="1:19">
      <c r="A154" t="s">
        <v>206</v>
      </c>
      <c r="B154" t="s">
        <v>718</v>
      </c>
      <c r="C154" s="261">
        <v>27500</v>
      </c>
      <c r="D154" s="261">
        <v>31400</v>
      </c>
      <c r="E154" s="261">
        <v>35350</v>
      </c>
      <c r="F154" s="261">
        <v>39250</v>
      </c>
      <c r="G154" s="261">
        <v>42400</v>
      </c>
      <c r="H154" s="261">
        <v>45550</v>
      </c>
      <c r="I154" s="261">
        <v>48700</v>
      </c>
      <c r="J154" s="261">
        <v>51850</v>
      </c>
      <c r="K154" s="261">
        <v>65950</v>
      </c>
      <c r="L154" s="261">
        <v>75350</v>
      </c>
      <c r="M154" s="261">
        <v>84800</v>
      </c>
      <c r="N154" s="261">
        <v>94200</v>
      </c>
      <c r="O154" s="261">
        <v>101750</v>
      </c>
      <c r="P154" s="261">
        <v>109250</v>
      </c>
      <c r="Q154" s="261">
        <v>116800</v>
      </c>
      <c r="R154" s="261">
        <v>124350</v>
      </c>
      <c r="S154">
        <v>301</v>
      </c>
    </row>
    <row r="155" spans="1:19">
      <c r="A155" t="s">
        <v>68</v>
      </c>
      <c r="B155" t="s">
        <v>441</v>
      </c>
      <c r="C155" s="261">
        <v>22150</v>
      </c>
      <c r="D155" s="261">
        <v>25300</v>
      </c>
      <c r="E155" s="261">
        <v>28450</v>
      </c>
      <c r="F155" s="261">
        <v>31600</v>
      </c>
      <c r="G155" s="261">
        <v>34150</v>
      </c>
      <c r="H155" s="261">
        <v>36700</v>
      </c>
      <c r="I155" s="261">
        <v>39200</v>
      </c>
      <c r="J155" s="261">
        <v>41750</v>
      </c>
      <c r="K155" s="261">
        <v>53100</v>
      </c>
      <c r="L155" s="261">
        <v>60650</v>
      </c>
      <c r="M155" s="261">
        <v>68250</v>
      </c>
      <c r="N155" s="261">
        <v>75850</v>
      </c>
      <c r="O155" s="261">
        <v>81900</v>
      </c>
      <c r="P155" s="261">
        <v>87950</v>
      </c>
      <c r="Q155" s="261">
        <v>94050</v>
      </c>
      <c r="R155" s="261">
        <v>100100</v>
      </c>
      <c r="S155">
        <v>303</v>
      </c>
    </row>
    <row r="156" spans="1:19">
      <c r="A156" t="s">
        <v>207</v>
      </c>
      <c r="B156" t="s">
        <v>723</v>
      </c>
      <c r="C156" s="261">
        <v>19800</v>
      </c>
      <c r="D156" s="261">
        <v>22600</v>
      </c>
      <c r="E156" s="261">
        <v>25450</v>
      </c>
      <c r="F156" s="261">
        <v>28250</v>
      </c>
      <c r="G156" s="261">
        <v>30550</v>
      </c>
      <c r="H156" s="261">
        <v>32800</v>
      </c>
      <c r="I156" s="261">
        <v>35050</v>
      </c>
      <c r="J156" s="261">
        <v>37300</v>
      </c>
      <c r="K156" s="261">
        <v>47450</v>
      </c>
      <c r="L156" s="261">
        <v>54250</v>
      </c>
      <c r="M156" s="261">
        <v>61000</v>
      </c>
      <c r="N156" s="261">
        <v>67800</v>
      </c>
      <c r="O156" s="261">
        <v>73200</v>
      </c>
      <c r="P156" s="261">
        <v>78650</v>
      </c>
      <c r="Q156" s="261">
        <v>84050</v>
      </c>
      <c r="R156" s="261">
        <v>89500</v>
      </c>
      <c r="S156">
        <v>305</v>
      </c>
    </row>
    <row r="157" spans="1:19">
      <c r="A157" t="s">
        <v>208</v>
      </c>
      <c r="B157" t="s">
        <v>735</v>
      </c>
      <c r="C157" s="261">
        <v>19800</v>
      </c>
      <c r="D157" s="261">
        <v>22600</v>
      </c>
      <c r="E157" s="261">
        <v>25450</v>
      </c>
      <c r="F157" s="261">
        <v>28250</v>
      </c>
      <c r="G157" s="261">
        <v>30550</v>
      </c>
      <c r="H157" s="261">
        <v>32800</v>
      </c>
      <c r="I157" s="261">
        <v>35050</v>
      </c>
      <c r="J157" s="261">
        <v>37300</v>
      </c>
      <c r="K157" s="261">
        <v>47450</v>
      </c>
      <c r="L157" s="261">
        <v>54250</v>
      </c>
      <c r="M157" s="261">
        <v>61000</v>
      </c>
      <c r="N157" s="261">
        <v>67800</v>
      </c>
      <c r="O157" s="261">
        <v>73200</v>
      </c>
      <c r="P157" s="261">
        <v>78650</v>
      </c>
      <c r="Q157" s="261">
        <v>84050</v>
      </c>
      <c r="R157" s="261">
        <v>89500</v>
      </c>
      <c r="S157">
        <v>313</v>
      </c>
    </row>
    <row r="158" spans="1:19">
      <c r="A158" t="s">
        <v>209</v>
      </c>
      <c r="B158" t="s">
        <v>738</v>
      </c>
      <c r="C158" s="261">
        <v>19800</v>
      </c>
      <c r="D158" s="261">
        <v>22600</v>
      </c>
      <c r="E158" s="261">
        <v>25450</v>
      </c>
      <c r="F158" s="261">
        <v>28250</v>
      </c>
      <c r="G158" s="261">
        <v>30550</v>
      </c>
      <c r="H158" s="261">
        <v>32800</v>
      </c>
      <c r="I158" s="261">
        <v>35050</v>
      </c>
      <c r="J158" s="261">
        <v>37300</v>
      </c>
      <c r="K158" s="261">
        <v>47450</v>
      </c>
      <c r="L158" s="261">
        <v>54250</v>
      </c>
      <c r="M158" s="261">
        <v>61000</v>
      </c>
      <c r="N158" s="261">
        <v>67800</v>
      </c>
      <c r="O158" s="261">
        <v>73200</v>
      </c>
      <c r="P158" s="261">
        <v>78650</v>
      </c>
      <c r="Q158" s="261">
        <v>84050</v>
      </c>
      <c r="R158" s="261">
        <v>89500</v>
      </c>
      <c r="S158">
        <v>315</v>
      </c>
    </row>
    <row r="159" spans="1:19">
      <c r="A159" t="s">
        <v>210</v>
      </c>
      <c r="B159" t="s">
        <v>741</v>
      </c>
      <c r="C159" s="261">
        <v>21950</v>
      </c>
      <c r="D159" s="261">
        <v>25050</v>
      </c>
      <c r="E159" s="261">
        <v>28200</v>
      </c>
      <c r="F159" s="261">
        <v>31300</v>
      </c>
      <c r="G159" s="261">
        <v>33850</v>
      </c>
      <c r="H159" s="261">
        <v>36350</v>
      </c>
      <c r="I159" s="261">
        <v>38850</v>
      </c>
      <c r="J159" s="261">
        <v>41350</v>
      </c>
      <c r="K159" s="261">
        <v>52600</v>
      </c>
      <c r="L159" s="261">
        <v>60100</v>
      </c>
      <c r="M159" s="261">
        <v>67600</v>
      </c>
      <c r="N159" s="261">
        <v>75100</v>
      </c>
      <c r="O159" s="261">
        <v>81150</v>
      </c>
      <c r="P159" s="261">
        <v>87150</v>
      </c>
      <c r="Q159" s="261">
        <v>93150</v>
      </c>
      <c r="R159" s="261">
        <v>99150</v>
      </c>
      <c r="S159">
        <v>317</v>
      </c>
    </row>
    <row r="160" spans="1:19">
      <c r="A160" t="s">
        <v>211</v>
      </c>
      <c r="B160" t="s">
        <v>744</v>
      </c>
      <c r="C160" s="261">
        <v>21000</v>
      </c>
      <c r="D160" s="261">
        <v>24000</v>
      </c>
      <c r="E160" s="261">
        <v>27000</v>
      </c>
      <c r="F160" s="261">
        <v>30000</v>
      </c>
      <c r="G160" s="261">
        <v>32400</v>
      </c>
      <c r="H160" s="261">
        <v>34800</v>
      </c>
      <c r="I160" s="261">
        <v>37200</v>
      </c>
      <c r="J160" s="261">
        <v>39600</v>
      </c>
      <c r="K160" s="261">
        <v>50400</v>
      </c>
      <c r="L160" s="261">
        <v>57600</v>
      </c>
      <c r="M160" s="261">
        <v>64800</v>
      </c>
      <c r="N160" s="261">
        <v>72000</v>
      </c>
      <c r="O160" s="261">
        <v>77750</v>
      </c>
      <c r="P160" s="261">
        <v>83500</v>
      </c>
      <c r="Q160" s="261">
        <v>89300</v>
      </c>
      <c r="R160" s="261">
        <v>95050</v>
      </c>
      <c r="S160">
        <v>319</v>
      </c>
    </row>
    <row r="161" spans="1:19">
      <c r="A161" t="s">
        <v>212</v>
      </c>
      <c r="B161" t="s">
        <v>747</v>
      </c>
      <c r="C161" s="261">
        <v>19800</v>
      </c>
      <c r="D161" s="261">
        <v>22600</v>
      </c>
      <c r="E161" s="261">
        <v>25450</v>
      </c>
      <c r="F161" s="261">
        <v>28250</v>
      </c>
      <c r="G161" s="261">
        <v>30550</v>
      </c>
      <c r="H161" s="261">
        <v>32800</v>
      </c>
      <c r="I161" s="261">
        <v>35050</v>
      </c>
      <c r="J161" s="261">
        <v>37300</v>
      </c>
      <c r="K161" s="261">
        <v>47450</v>
      </c>
      <c r="L161" s="261">
        <v>54250</v>
      </c>
      <c r="M161" s="261">
        <v>61000</v>
      </c>
      <c r="N161" s="261">
        <v>67800</v>
      </c>
      <c r="O161" s="261">
        <v>73200</v>
      </c>
      <c r="P161" s="261">
        <v>78650</v>
      </c>
      <c r="Q161" s="261">
        <v>84050</v>
      </c>
      <c r="R161" s="261">
        <v>89500</v>
      </c>
      <c r="S161">
        <v>321</v>
      </c>
    </row>
    <row r="162" spans="1:19">
      <c r="A162" t="s">
        <v>213</v>
      </c>
      <c r="B162" t="s">
        <v>750</v>
      </c>
      <c r="C162" s="261">
        <v>19800</v>
      </c>
      <c r="D162" s="261">
        <v>22600</v>
      </c>
      <c r="E162" s="261">
        <v>25450</v>
      </c>
      <c r="F162" s="261">
        <v>28250</v>
      </c>
      <c r="G162" s="261">
        <v>30550</v>
      </c>
      <c r="H162" s="261">
        <v>32800</v>
      </c>
      <c r="I162" s="261">
        <v>35050</v>
      </c>
      <c r="J162" s="261">
        <v>37300</v>
      </c>
      <c r="K162" s="261">
        <v>47450</v>
      </c>
      <c r="L162" s="261">
        <v>54250</v>
      </c>
      <c r="M162" s="261">
        <v>61000</v>
      </c>
      <c r="N162" s="261">
        <v>67800</v>
      </c>
      <c r="O162" s="261">
        <v>73200</v>
      </c>
      <c r="P162" s="261">
        <v>78650</v>
      </c>
      <c r="Q162" s="261">
        <v>84050</v>
      </c>
      <c r="R162" s="261">
        <v>89500</v>
      </c>
      <c r="S162">
        <v>323</v>
      </c>
    </row>
    <row r="163" spans="1:19">
      <c r="A163" t="s">
        <v>214</v>
      </c>
      <c r="B163" t="s">
        <v>726</v>
      </c>
      <c r="C163" s="261">
        <v>19800</v>
      </c>
      <c r="D163" s="261">
        <v>22600</v>
      </c>
      <c r="E163" s="261">
        <v>25450</v>
      </c>
      <c r="F163" s="261">
        <v>28250</v>
      </c>
      <c r="G163" s="261">
        <v>30550</v>
      </c>
      <c r="H163" s="261">
        <v>32800</v>
      </c>
      <c r="I163" s="261">
        <v>35050</v>
      </c>
      <c r="J163" s="261">
        <v>37300</v>
      </c>
      <c r="K163" s="261">
        <v>47450</v>
      </c>
      <c r="L163" s="261">
        <v>54250</v>
      </c>
      <c r="M163" s="261">
        <v>61000</v>
      </c>
      <c r="N163" s="261">
        <v>67800</v>
      </c>
      <c r="O163" s="261">
        <v>73200</v>
      </c>
      <c r="P163" s="261">
        <v>78650</v>
      </c>
      <c r="Q163" s="261">
        <v>84050</v>
      </c>
      <c r="R163" s="261">
        <v>89500</v>
      </c>
      <c r="S163">
        <v>307</v>
      </c>
    </row>
    <row r="164" spans="1:19">
      <c r="A164" t="s">
        <v>90</v>
      </c>
      <c r="B164" t="s">
        <v>729</v>
      </c>
      <c r="C164" s="261">
        <v>21000</v>
      </c>
      <c r="D164" s="261">
        <v>24000</v>
      </c>
      <c r="E164" s="261">
        <v>27000</v>
      </c>
      <c r="F164" s="261">
        <v>30000</v>
      </c>
      <c r="G164" s="261">
        <v>32400</v>
      </c>
      <c r="H164" s="261">
        <v>34800</v>
      </c>
      <c r="I164" s="261">
        <v>37200</v>
      </c>
      <c r="J164" s="261">
        <v>39600</v>
      </c>
      <c r="K164" s="261">
        <v>50400</v>
      </c>
      <c r="L164" s="261">
        <v>57600</v>
      </c>
      <c r="M164" s="261">
        <v>64800</v>
      </c>
      <c r="N164" s="261">
        <v>72000</v>
      </c>
      <c r="O164" s="261">
        <v>77750</v>
      </c>
      <c r="P164" s="261">
        <v>83500</v>
      </c>
      <c r="Q164" s="261">
        <v>89300</v>
      </c>
      <c r="R164" s="261">
        <v>95050</v>
      </c>
      <c r="S164">
        <v>309</v>
      </c>
    </row>
    <row r="165" spans="1:19">
      <c r="A165" t="s">
        <v>215</v>
      </c>
      <c r="B165" t="s">
        <v>732</v>
      </c>
      <c r="C165" s="261">
        <v>21200</v>
      </c>
      <c r="D165" s="261">
        <v>24200</v>
      </c>
      <c r="E165" s="261">
        <v>27250</v>
      </c>
      <c r="F165" s="261">
        <v>30250</v>
      </c>
      <c r="G165" s="261">
        <v>32700</v>
      </c>
      <c r="H165" s="261">
        <v>35100</v>
      </c>
      <c r="I165" s="261">
        <v>37550</v>
      </c>
      <c r="J165" s="261">
        <v>39950</v>
      </c>
      <c r="K165" s="261">
        <v>50800</v>
      </c>
      <c r="L165" s="261">
        <v>58100</v>
      </c>
      <c r="M165" s="261">
        <v>65350</v>
      </c>
      <c r="N165" s="261">
        <v>72600</v>
      </c>
      <c r="O165" s="261">
        <v>78400</v>
      </c>
      <c r="P165" s="261">
        <v>84200</v>
      </c>
      <c r="Q165" s="261">
        <v>90000</v>
      </c>
      <c r="R165" s="261">
        <v>95850</v>
      </c>
      <c r="S165">
        <v>311</v>
      </c>
    </row>
    <row r="166" spans="1:19">
      <c r="A166" t="s">
        <v>216</v>
      </c>
      <c r="B166" t="s">
        <v>753</v>
      </c>
      <c r="C166" s="261">
        <v>24600</v>
      </c>
      <c r="D166" s="261">
        <v>28100</v>
      </c>
      <c r="E166" s="261">
        <v>31600</v>
      </c>
      <c r="F166" s="261">
        <v>35100</v>
      </c>
      <c r="G166" s="261">
        <v>37950</v>
      </c>
      <c r="H166" s="261">
        <v>40750</v>
      </c>
      <c r="I166" s="261">
        <v>43550</v>
      </c>
      <c r="J166" s="261">
        <v>46350</v>
      </c>
      <c r="K166" s="261">
        <v>58950</v>
      </c>
      <c r="L166" s="261">
        <v>67400</v>
      </c>
      <c r="M166" s="261">
        <v>75800</v>
      </c>
      <c r="N166" s="261">
        <v>84250</v>
      </c>
      <c r="O166" s="261">
        <v>91000</v>
      </c>
      <c r="P166" s="261">
        <v>97700</v>
      </c>
      <c r="Q166" s="261">
        <v>104450</v>
      </c>
      <c r="R166" s="261">
        <v>111200</v>
      </c>
      <c r="S166">
        <v>325</v>
      </c>
    </row>
    <row r="167" spans="1:19">
      <c r="A167" t="s">
        <v>217</v>
      </c>
      <c r="B167" t="s">
        <v>756</v>
      </c>
      <c r="C167" s="261">
        <v>19800</v>
      </c>
      <c r="D167" s="261">
        <v>22600</v>
      </c>
      <c r="E167" s="261">
        <v>25450</v>
      </c>
      <c r="F167" s="261">
        <v>28250</v>
      </c>
      <c r="G167" s="261">
        <v>30550</v>
      </c>
      <c r="H167" s="261">
        <v>32800</v>
      </c>
      <c r="I167" s="261">
        <v>35050</v>
      </c>
      <c r="J167" s="261">
        <v>37300</v>
      </c>
      <c r="K167" s="261">
        <v>47450</v>
      </c>
      <c r="L167" s="261">
        <v>54250</v>
      </c>
      <c r="M167" s="261">
        <v>61000</v>
      </c>
      <c r="N167" s="261">
        <v>67800</v>
      </c>
      <c r="O167" s="261">
        <v>73200</v>
      </c>
      <c r="P167" s="261">
        <v>78650</v>
      </c>
      <c r="Q167" s="261">
        <v>84050</v>
      </c>
      <c r="R167" s="261">
        <v>89500</v>
      </c>
      <c r="S167">
        <v>327</v>
      </c>
    </row>
    <row r="168" spans="1:19">
      <c r="A168" t="s">
        <v>71</v>
      </c>
      <c r="B168" t="s">
        <v>759</v>
      </c>
      <c r="C168" s="261">
        <v>31700</v>
      </c>
      <c r="D168" s="261">
        <v>36200</v>
      </c>
      <c r="E168" s="261">
        <v>40750</v>
      </c>
      <c r="F168" s="261">
        <v>45250</v>
      </c>
      <c r="G168" s="261">
        <v>48900</v>
      </c>
      <c r="H168" s="261">
        <v>52500</v>
      </c>
      <c r="I168" s="261">
        <v>56150</v>
      </c>
      <c r="J168" s="261">
        <v>59750</v>
      </c>
      <c r="K168" s="261">
        <v>76000</v>
      </c>
      <c r="L168" s="261">
        <v>86900</v>
      </c>
      <c r="M168" s="261">
        <v>97750</v>
      </c>
      <c r="N168" s="261">
        <v>108600</v>
      </c>
      <c r="O168" s="261">
        <v>117300</v>
      </c>
      <c r="P168" s="261">
        <v>126000</v>
      </c>
      <c r="Q168" s="261">
        <v>134650</v>
      </c>
      <c r="R168" s="261">
        <v>143350</v>
      </c>
      <c r="S168">
        <v>329</v>
      </c>
    </row>
    <row r="169" spans="1:19">
      <c r="A169" t="s">
        <v>218</v>
      </c>
      <c r="B169" t="s">
        <v>762</v>
      </c>
      <c r="C169" s="261">
        <v>19800</v>
      </c>
      <c r="D169" s="261">
        <v>22600</v>
      </c>
      <c r="E169" s="261">
        <v>25450</v>
      </c>
      <c r="F169" s="261">
        <v>28250</v>
      </c>
      <c r="G169" s="261">
        <v>30550</v>
      </c>
      <c r="H169" s="261">
        <v>32800</v>
      </c>
      <c r="I169" s="261">
        <v>35050</v>
      </c>
      <c r="J169" s="261">
        <v>37300</v>
      </c>
      <c r="K169" s="261">
        <v>47450</v>
      </c>
      <c r="L169" s="261">
        <v>54250</v>
      </c>
      <c r="M169" s="261">
        <v>61000</v>
      </c>
      <c r="N169" s="261">
        <v>67800</v>
      </c>
      <c r="O169" s="261">
        <v>73200</v>
      </c>
      <c r="P169" s="261">
        <v>78650</v>
      </c>
      <c r="Q169" s="261">
        <v>84050</v>
      </c>
      <c r="R169" s="261">
        <v>89500</v>
      </c>
      <c r="S169">
        <v>331</v>
      </c>
    </row>
    <row r="170" spans="1:19">
      <c r="A170" t="s">
        <v>219</v>
      </c>
      <c r="B170" t="s">
        <v>765</v>
      </c>
      <c r="C170" s="261">
        <v>19800</v>
      </c>
      <c r="D170" s="261">
        <v>22600</v>
      </c>
      <c r="E170" s="261">
        <v>25450</v>
      </c>
      <c r="F170" s="261">
        <v>28250</v>
      </c>
      <c r="G170" s="261">
        <v>30550</v>
      </c>
      <c r="H170" s="261">
        <v>32800</v>
      </c>
      <c r="I170" s="261">
        <v>35050</v>
      </c>
      <c r="J170" s="261">
        <v>37300</v>
      </c>
      <c r="K170" s="261">
        <v>47450</v>
      </c>
      <c r="L170" s="261">
        <v>54250</v>
      </c>
      <c r="M170" s="261">
        <v>61000</v>
      </c>
      <c r="N170" s="261">
        <v>67800</v>
      </c>
      <c r="O170" s="261">
        <v>73200</v>
      </c>
      <c r="P170" s="261">
        <v>78650</v>
      </c>
      <c r="Q170" s="261">
        <v>84050</v>
      </c>
      <c r="R170" s="261">
        <v>89500</v>
      </c>
      <c r="S170">
        <v>333</v>
      </c>
    </row>
    <row r="171" spans="1:19">
      <c r="A171" t="s">
        <v>220</v>
      </c>
      <c r="B171" t="s">
        <v>768</v>
      </c>
      <c r="C171" s="261">
        <v>22400</v>
      </c>
      <c r="D171" s="261">
        <v>25600</v>
      </c>
      <c r="E171" s="261">
        <v>28800</v>
      </c>
      <c r="F171" s="261">
        <v>32000</v>
      </c>
      <c r="G171" s="261">
        <v>34600</v>
      </c>
      <c r="H171" s="261">
        <v>37150</v>
      </c>
      <c r="I171" s="261">
        <v>39700</v>
      </c>
      <c r="J171" s="261">
        <v>42250</v>
      </c>
      <c r="K171" s="261">
        <v>53750</v>
      </c>
      <c r="L171" s="261">
        <v>61450</v>
      </c>
      <c r="M171" s="261">
        <v>69100</v>
      </c>
      <c r="N171" s="261">
        <v>76800</v>
      </c>
      <c r="O171" s="261">
        <v>82950</v>
      </c>
      <c r="P171" s="261">
        <v>89100</v>
      </c>
      <c r="Q171" s="261">
        <v>95250</v>
      </c>
      <c r="R171" s="261">
        <v>101400</v>
      </c>
      <c r="S171">
        <v>335</v>
      </c>
    </row>
    <row r="172" spans="1:19">
      <c r="A172" t="s">
        <v>221</v>
      </c>
      <c r="B172" t="s">
        <v>771</v>
      </c>
      <c r="C172" s="261">
        <v>19800</v>
      </c>
      <c r="D172" s="261">
        <v>22600</v>
      </c>
      <c r="E172" s="261">
        <v>25450</v>
      </c>
      <c r="F172" s="261">
        <v>28250</v>
      </c>
      <c r="G172" s="261">
        <v>30550</v>
      </c>
      <c r="H172" s="261">
        <v>32800</v>
      </c>
      <c r="I172" s="261">
        <v>35050</v>
      </c>
      <c r="J172" s="261">
        <v>37300</v>
      </c>
      <c r="K172" s="261">
        <v>47450</v>
      </c>
      <c r="L172" s="261">
        <v>54250</v>
      </c>
      <c r="M172" s="261">
        <v>61000</v>
      </c>
      <c r="N172" s="261">
        <v>67800</v>
      </c>
      <c r="O172" s="261">
        <v>73200</v>
      </c>
      <c r="P172" s="261">
        <v>78650</v>
      </c>
      <c r="Q172" s="261">
        <v>84050</v>
      </c>
      <c r="R172" s="261">
        <v>89500</v>
      </c>
      <c r="S172">
        <v>337</v>
      </c>
    </row>
    <row r="173" spans="1:19">
      <c r="A173" t="s">
        <v>57</v>
      </c>
      <c r="B173" t="s">
        <v>390</v>
      </c>
      <c r="C173" s="261">
        <v>26250</v>
      </c>
      <c r="D173" s="261">
        <v>30000</v>
      </c>
      <c r="E173" s="261">
        <v>33750</v>
      </c>
      <c r="F173" s="261">
        <v>37450</v>
      </c>
      <c r="G173" s="261">
        <v>40450</v>
      </c>
      <c r="H173" s="261">
        <v>43450</v>
      </c>
      <c r="I173" s="261">
        <v>46450</v>
      </c>
      <c r="J173" s="261">
        <v>49450</v>
      </c>
      <c r="K173" s="261">
        <v>62900</v>
      </c>
      <c r="L173" s="261">
        <v>71900</v>
      </c>
      <c r="M173" s="261">
        <v>80900</v>
      </c>
      <c r="N173" s="261">
        <v>89900</v>
      </c>
      <c r="O173" s="261">
        <v>97050</v>
      </c>
      <c r="P173" s="261">
        <v>104250</v>
      </c>
      <c r="Q173" s="261">
        <v>111450</v>
      </c>
      <c r="R173" s="261">
        <v>118650</v>
      </c>
      <c r="S173">
        <v>339</v>
      </c>
    </row>
    <row r="174" spans="1:19">
      <c r="A174" t="s">
        <v>222</v>
      </c>
      <c r="B174" t="s">
        <v>776</v>
      </c>
      <c r="C174" s="261">
        <v>19800</v>
      </c>
      <c r="D174" s="261">
        <v>22600</v>
      </c>
      <c r="E174" s="261">
        <v>25450</v>
      </c>
      <c r="F174" s="261">
        <v>28250</v>
      </c>
      <c r="G174" s="261">
        <v>30550</v>
      </c>
      <c r="H174" s="261">
        <v>32800</v>
      </c>
      <c r="I174" s="261">
        <v>35050</v>
      </c>
      <c r="J174" s="261">
        <v>37300</v>
      </c>
      <c r="K174" s="261">
        <v>47450</v>
      </c>
      <c r="L174" s="261">
        <v>54250</v>
      </c>
      <c r="M174" s="261">
        <v>61000</v>
      </c>
      <c r="N174" s="261">
        <v>67800</v>
      </c>
      <c r="O174" s="261">
        <v>73200</v>
      </c>
      <c r="P174" s="261">
        <v>78650</v>
      </c>
      <c r="Q174" s="261">
        <v>84050</v>
      </c>
      <c r="R174" s="261">
        <v>89500</v>
      </c>
      <c r="S174">
        <v>341</v>
      </c>
    </row>
    <row r="175" spans="1:19">
      <c r="A175" t="s">
        <v>223</v>
      </c>
      <c r="B175" t="s">
        <v>779</v>
      </c>
      <c r="C175" s="261">
        <v>19800</v>
      </c>
      <c r="D175" s="261">
        <v>22600</v>
      </c>
      <c r="E175" s="261">
        <v>25450</v>
      </c>
      <c r="F175" s="261">
        <v>28250</v>
      </c>
      <c r="G175" s="261">
        <v>30550</v>
      </c>
      <c r="H175" s="261">
        <v>32800</v>
      </c>
      <c r="I175" s="261">
        <v>35050</v>
      </c>
      <c r="J175" s="261">
        <v>37300</v>
      </c>
      <c r="K175" s="261">
        <v>47450</v>
      </c>
      <c r="L175" s="261">
        <v>54250</v>
      </c>
      <c r="M175" s="261">
        <v>61000</v>
      </c>
      <c r="N175" s="261">
        <v>67800</v>
      </c>
      <c r="O175" s="261">
        <v>73200</v>
      </c>
      <c r="P175" s="261">
        <v>78650</v>
      </c>
      <c r="Q175" s="261">
        <v>84050</v>
      </c>
      <c r="R175" s="261">
        <v>89500</v>
      </c>
      <c r="S175">
        <v>343</v>
      </c>
    </row>
    <row r="176" spans="1:19">
      <c r="A176" t="s">
        <v>224</v>
      </c>
      <c r="B176" t="s">
        <v>782</v>
      </c>
      <c r="C176" s="261">
        <v>19800</v>
      </c>
      <c r="D176" s="261">
        <v>22600</v>
      </c>
      <c r="E176" s="261">
        <v>25450</v>
      </c>
      <c r="F176" s="261">
        <v>28250</v>
      </c>
      <c r="G176" s="261">
        <v>30550</v>
      </c>
      <c r="H176" s="261">
        <v>32800</v>
      </c>
      <c r="I176" s="261">
        <v>35050</v>
      </c>
      <c r="J176" s="261">
        <v>37300</v>
      </c>
      <c r="K176" s="261">
        <v>47450</v>
      </c>
      <c r="L176" s="261">
        <v>54250</v>
      </c>
      <c r="M176" s="261">
        <v>61000</v>
      </c>
      <c r="N176" s="261">
        <v>67800</v>
      </c>
      <c r="O176" s="261">
        <v>73200</v>
      </c>
      <c r="P176" s="261">
        <v>78650</v>
      </c>
      <c r="Q176" s="261">
        <v>84050</v>
      </c>
      <c r="R176" s="261">
        <v>89500</v>
      </c>
      <c r="S176">
        <v>345</v>
      </c>
    </row>
    <row r="177" spans="1:19">
      <c r="A177" t="s">
        <v>225</v>
      </c>
      <c r="B177" t="s">
        <v>785</v>
      </c>
      <c r="C177" s="261">
        <v>19800</v>
      </c>
      <c r="D177" s="261">
        <v>22600</v>
      </c>
      <c r="E177" s="261">
        <v>25450</v>
      </c>
      <c r="F177" s="261">
        <v>28250</v>
      </c>
      <c r="G177" s="261">
        <v>30550</v>
      </c>
      <c r="H177" s="261">
        <v>32800</v>
      </c>
      <c r="I177" s="261">
        <v>35050</v>
      </c>
      <c r="J177" s="261">
        <v>37300</v>
      </c>
      <c r="K177" s="261">
        <v>47450</v>
      </c>
      <c r="L177" s="261">
        <v>54250</v>
      </c>
      <c r="M177" s="261">
        <v>61000</v>
      </c>
      <c r="N177" s="261">
        <v>67800</v>
      </c>
      <c r="O177" s="261">
        <v>73200</v>
      </c>
      <c r="P177" s="261">
        <v>78650</v>
      </c>
      <c r="Q177" s="261">
        <v>84050</v>
      </c>
      <c r="R177" s="261">
        <v>89500</v>
      </c>
      <c r="S177">
        <v>347</v>
      </c>
    </row>
    <row r="178" spans="1:19">
      <c r="A178" t="s">
        <v>226</v>
      </c>
      <c r="B178" t="s">
        <v>788</v>
      </c>
      <c r="C178" s="261">
        <v>19800</v>
      </c>
      <c r="D178" s="261">
        <v>22600</v>
      </c>
      <c r="E178" s="261">
        <v>25450</v>
      </c>
      <c r="F178" s="261">
        <v>28250</v>
      </c>
      <c r="G178" s="261">
        <v>30550</v>
      </c>
      <c r="H178" s="261">
        <v>32800</v>
      </c>
      <c r="I178" s="261">
        <v>35050</v>
      </c>
      <c r="J178" s="261">
        <v>37300</v>
      </c>
      <c r="K178" s="261">
        <v>47450</v>
      </c>
      <c r="L178" s="261">
        <v>54250</v>
      </c>
      <c r="M178" s="261">
        <v>61000</v>
      </c>
      <c r="N178" s="261">
        <v>67800</v>
      </c>
      <c r="O178" s="261">
        <v>73200</v>
      </c>
      <c r="P178" s="261">
        <v>78650</v>
      </c>
      <c r="Q178" s="261">
        <v>84050</v>
      </c>
      <c r="R178" s="261">
        <v>89500</v>
      </c>
      <c r="S178">
        <v>349</v>
      </c>
    </row>
    <row r="179" spans="1:19">
      <c r="A179" t="s">
        <v>227</v>
      </c>
      <c r="B179" t="s">
        <v>791</v>
      </c>
      <c r="C179" s="261">
        <v>19800</v>
      </c>
      <c r="D179" s="261">
        <v>22600</v>
      </c>
      <c r="E179" s="261">
        <v>25450</v>
      </c>
      <c r="F179" s="261">
        <v>28250</v>
      </c>
      <c r="G179" s="261">
        <v>30550</v>
      </c>
      <c r="H179" s="261">
        <v>32800</v>
      </c>
      <c r="I179" s="261">
        <v>35050</v>
      </c>
      <c r="J179" s="261">
        <v>37300</v>
      </c>
      <c r="K179" s="261">
        <v>47450</v>
      </c>
      <c r="L179" s="261">
        <v>54250</v>
      </c>
      <c r="M179" s="261">
        <v>61000</v>
      </c>
      <c r="N179" s="261">
        <v>67800</v>
      </c>
      <c r="O179" s="261">
        <v>73200</v>
      </c>
      <c r="P179" s="261">
        <v>78650</v>
      </c>
      <c r="Q179" s="261">
        <v>84050</v>
      </c>
      <c r="R179" s="261">
        <v>89500</v>
      </c>
      <c r="S179">
        <v>351</v>
      </c>
    </row>
    <row r="180" spans="1:19">
      <c r="A180" t="s">
        <v>228</v>
      </c>
      <c r="B180" t="s">
        <v>794</v>
      </c>
      <c r="C180" s="261">
        <v>19800</v>
      </c>
      <c r="D180" s="261">
        <v>22600</v>
      </c>
      <c r="E180" s="261">
        <v>25450</v>
      </c>
      <c r="F180" s="261">
        <v>28250</v>
      </c>
      <c r="G180" s="261">
        <v>30550</v>
      </c>
      <c r="H180" s="261">
        <v>32800</v>
      </c>
      <c r="I180" s="261">
        <v>35050</v>
      </c>
      <c r="J180" s="261">
        <v>37300</v>
      </c>
      <c r="K180" s="261">
        <v>47450</v>
      </c>
      <c r="L180" s="261">
        <v>54250</v>
      </c>
      <c r="M180" s="261">
        <v>61000</v>
      </c>
      <c r="N180" s="261">
        <v>67800</v>
      </c>
      <c r="O180" s="261">
        <v>73200</v>
      </c>
      <c r="P180" s="261">
        <v>78650</v>
      </c>
      <c r="Q180" s="261">
        <v>84050</v>
      </c>
      <c r="R180" s="261">
        <v>89500</v>
      </c>
      <c r="S180">
        <v>353</v>
      </c>
    </row>
    <row r="181" spans="1:19">
      <c r="A181" t="s">
        <v>38</v>
      </c>
      <c r="B181" t="s">
        <v>797</v>
      </c>
      <c r="C181" s="261">
        <v>22550</v>
      </c>
      <c r="D181" s="261">
        <v>25800</v>
      </c>
      <c r="E181" s="261">
        <v>29000</v>
      </c>
      <c r="F181" s="261">
        <v>32200</v>
      </c>
      <c r="G181" s="261">
        <v>34800</v>
      </c>
      <c r="H181" s="261">
        <v>37400</v>
      </c>
      <c r="I181" s="261">
        <v>39950</v>
      </c>
      <c r="J181" s="261">
        <v>42550</v>
      </c>
      <c r="K181" s="261">
        <v>54100</v>
      </c>
      <c r="L181" s="261">
        <v>61800</v>
      </c>
      <c r="M181" s="261">
        <v>69550</v>
      </c>
      <c r="N181" s="261">
        <v>77300</v>
      </c>
      <c r="O181" s="261">
        <v>83450</v>
      </c>
      <c r="P181" s="261">
        <v>89650</v>
      </c>
      <c r="Q181" s="261">
        <v>95850</v>
      </c>
      <c r="R181" s="261">
        <v>102000</v>
      </c>
      <c r="S181">
        <v>355</v>
      </c>
    </row>
    <row r="182" spans="1:19">
      <c r="A182" t="s">
        <v>229</v>
      </c>
      <c r="B182" t="s">
        <v>800</v>
      </c>
      <c r="C182" s="261">
        <v>22300</v>
      </c>
      <c r="D182" s="261">
        <v>25450</v>
      </c>
      <c r="E182" s="261">
        <v>28650</v>
      </c>
      <c r="F182" s="261">
        <v>31800</v>
      </c>
      <c r="G182" s="261">
        <v>34350</v>
      </c>
      <c r="H182" s="261">
        <v>36900</v>
      </c>
      <c r="I182" s="261">
        <v>39450</v>
      </c>
      <c r="J182" s="261">
        <v>42000</v>
      </c>
      <c r="K182" s="261">
        <v>53400</v>
      </c>
      <c r="L182" s="261">
        <v>61050</v>
      </c>
      <c r="M182" s="261">
        <v>68700</v>
      </c>
      <c r="N182" s="261">
        <v>76300</v>
      </c>
      <c r="O182" s="261">
        <v>82450</v>
      </c>
      <c r="P182" s="261">
        <v>88550</v>
      </c>
      <c r="Q182" s="261">
        <v>94650</v>
      </c>
      <c r="R182" s="261">
        <v>100750</v>
      </c>
      <c r="S182">
        <v>357</v>
      </c>
    </row>
    <row r="183" spans="1:19">
      <c r="A183" t="s">
        <v>230</v>
      </c>
      <c r="B183" t="s">
        <v>803</v>
      </c>
      <c r="C183" s="261">
        <v>24500</v>
      </c>
      <c r="D183" s="261">
        <v>28000</v>
      </c>
      <c r="E183" s="261">
        <v>31500</v>
      </c>
      <c r="F183" s="261">
        <v>34950</v>
      </c>
      <c r="G183" s="261">
        <v>37750</v>
      </c>
      <c r="H183" s="261">
        <v>40550</v>
      </c>
      <c r="I183" s="261">
        <v>43350</v>
      </c>
      <c r="J183" s="261">
        <v>46150</v>
      </c>
      <c r="K183" s="261">
        <v>58700</v>
      </c>
      <c r="L183" s="261">
        <v>67100</v>
      </c>
      <c r="M183" s="261">
        <v>75500</v>
      </c>
      <c r="N183" s="261">
        <v>83900</v>
      </c>
      <c r="O183" s="261">
        <v>90600</v>
      </c>
      <c r="P183" s="261">
        <v>97300</v>
      </c>
      <c r="Q183" s="261">
        <v>104000</v>
      </c>
      <c r="R183" s="261">
        <v>110700</v>
      </c>
      <c r="S183">
        <v>359</v>
      </c>
    </row>
    <row r="184" spans="1:19">
      <c r="A184" t="s">
        <v>32</v>
      </c>
      <c r="B184" t="s">
        <v>572</v>
      </c>
      <c r="C184" s="261">
        <v>21650</v>
      </c>
      <c r="D184" s="261">
        <v>24750</v>
      </c>
      <c r="E184" s="261">
        <v>27850</v>
      </c>
      <c r="F184" s="261">
        <v>30900</v>
      </c>
      <c r="G184" s="261">
        <v>33400</v>
      </c>
      <c r="H184" s="261">
        <v>35850</v>
      </c>
      <c r="I184" s="261">
        <v>38350</v>
      </c>
      <c r="J184" s="261">
        <v>40800</v>
      </c>
      <c r="K184" s="261">
        <v>51900</v>
      </c>
      <c r="L184" s="261">
        <v>59350</v>
      </c>
      <c r="M184" s="261">
        <v>66750</v>
      </c>
      <c r="N184" s="261">
        <v>74150</v>
      </c>
      <c r="O184" s="261">
        <v>80100</v>
      </c>
      <c r="P184" s="261">
        <v>86050</v>
      </c>
      <c r="Q184" s="261">
        <v>91950</v>
      </c>
      <c r="R184" s="261">
        <v>97900</v>
      </c>
      <c r="S184">
        <v>361</v>
      </c>
    </row>
    <row r="185" spans="1:19">
      <c r="A185" t="s">
        <v>231</v>
      </c>
      <c r="B185" t="s">
        <v>808</v>
      </c>
      <c r="C185" s="261">
        <v>19800</v>
      </c>
      <c r="D185" s="261">
        <v>22600</v>
      </c>
      <c r="E185" s="261">
        <v>25450</v>
      </c>
      <c r="F185" s="261">
        <v>28250</v>
      </c>
      <c r="G185" s="261">
        <v>30550</v>
      </c>
      <c r="H185" s="261">
        <v>32800</v>
      </c>
      <c r="I185" s="261">
        <v>35050</v>
      </c>
      <c r="J185" s="261">
        <v>37300</v>
      </c>
      <c r="K185" s="261">
        <v>47450</v>
      </c>
      <c r="L185" s="261">
        <v>54250</v>
      </c>
      <c r="M185" s="261">
        <v>61000</v>
      </c>
      <c r="N185" s="261">
        <v>67800</v>
      </c>
      <c r="O185" s="261">
        <v>73200</v>
      </c>
      <c r="P185" s="261">
        <v>78650</v>
      </c>
      <c r="Q185" s="261">
        <v>84050</v>
      </c>
      <c r="R185" s="261">
        <v>89500</v>
      </c>
      <c r="S185">
        <v>363</v>
      </c>
    </row>
    <row r="186" spans="1:19">
      <c r="A186" t="s">
        <v>232</v>
      </c>
      <c r="B186" t="s">
        <v>811</v>
      </c>
      <c r="C186" s="261">
        <v>22300</v>
      </c>
      <c r="D186" s="261">
        <v>25450</v>
      </c>
      <c r="E186" s="261">
        <v>28650</v>
      </c>
      <c r="F186" s="261">
        <v>31800</v>
      </c>
      <c r="G186" s="261">
        <v>34350</v>
      </c>
      <c r="H186" s="261">
        <v>36900</v>
      </c>
      <c r="I186" s="261">
        <v>39450</v>
      </c>
      <c r="J186" s="261">
        <v>42000</v>
      </c>
      <c r="K186" s="261">
        <v>53400</v>
      </c>
      <c r="L186" s="261">
        <v>61050</v>
      </c>
      <c r="M186" s="261">
        <v>68700</v>
      </c>
      <c r="N186" s="261">
        <v>76300</v>
      </c>
      <c r="O186" s="261">
        <v>82450</v>
      </c>
      <c r="P186" s="261">
        <v>88550</v>
      </c>
      <c r="Q186" s="261">
        <v>94650</v>
      </c>
      <c r="R186" s="261">
        <v>100750</v>
      </c>
      <c r="S186">
        <v>365</v>
      </c>
    </row>
    <row r="187" spans="1:19">
      <c r="A187" t="s">
        <v>48</v>
      </c>
      <c r="B187" t="s">
        <v>646</v>
      </c>
      <c r="C187" s="261">
        <v>26350</v>
      </c>
      <c r="D187" s="261">
        <v>30100</v>
      </c>
      <c r="E187" s="261">
        <v>33850</v>
      </c>
      <c r="F187" s="261">
        <v>37600</v>
      </c>
      <c r="G187" s="261">
        <v>40650</v>
      </c>
      <c r="H187" s="261">
        <v>43650</v>
      </c>
      <c r="I187" s="261">
        <v>46650</v>
      </c>
      <c r="J187" s="261">
        <v>49650</v>
      </c>
      <c r="K187" s="261">
        <v>63150</v>
      </c>
      <c r="L187" s="261">
        <v>72200</v>
      </c>
      <c r="M187" s="261">
        <v>81200</v>
      </c>
      <c r="N187" s="261">
        <v>90250</v>
      </c>
      <c r="O187" s="261">
        <v>97450</v>
      </c>
      <c r="P187" s="261">
        <v>104700</v>
      </c>
      <c r="Q187" s="261">
        <v>111900</v>
      </c>
      <c r="R187" s="261">
        <v>119100</v>
      </c>
      <c r="S187">
        <v>367</v>
      </c>
    </row>
    <row r="188" spans="1:19">
      <c r="A188" t="s">
        <v>233</v>
      </c>
      <c r="B188" t="s">
        <v>816</v>
      </c>
      <c r="C188" s="261">
        <v>19800</v>
      </c>
      <c r="D188" s="261">
        <v>22600</v>
      </c>
      <c r="E188" s="261">
        <v>25450</v>
      </c>
      <c r="F188" s="261">
        <v>28250</v>
      </c>
      <c r="G188" s="261">
        <v>30550</v>
      </c>
      <c r="H188" s="261">
        <v>32800</v>
      </c>
      <c r="I188" s="261">
        <v>35050</v>
      </c>
      <c r="J188" s="261">
        <v>37300</v>
      </c>
      <c r="K188" s="261">
        <v>47450</v>
      </c>
      <c r="L188" s="261">
        <v>54250</v>
      </c>
      <c r="M188" s="261">
        <v>61000</v>
      </c>
      <c r="N188" s="261">
        <v>67800</v>
      </c>
      <c r="O188" s="261">
        <v>73200</v>
      </c>
      <c r="P188" s="261">
        <v>78650</v>
      </c>
      <c r="Q188" s="261">
        <v>84050</v>
      </c>
      <c r="R188" s="261">
        <v>89500</v>
      </c>
      <c r="S188">
        <v>369</v>
      </c>
    </row>
    <row r="189" spans="1:19">
      <c r="A189" t="s">
        <v>234</v>
      </c>
      <c r="B189" t="s">
        <v>819</v>
      </c>
      <c r="C189" s="261">
        <v>23300</v>
      </c>
      <c r="D189" s="261">
        <v>26600</v>
      </c>
      <c r="E189" s="261">
        <v>29950</v>
      </c>
      <c r="F189" s="261">
        <v>33250</v>
      </c>
      <c r="G189" s="261">
        <v>35950</v>
      </c>
      <c r="H189" s="261">
        <v>38600</v>
      </c>
      <c r="I189" s="261">
        <v>41250</v>
      </c>
      <c r="J189" s="261">
        <v>43900</v>
      </c>
      <c r="K189" s="261">
        <v>55850</v>
      </c>
      <c r="L189" s="261">
        <v>63850</v>
      </c>
      <c r="M189" s="261">
        <v>71800</v>
      </c>
      <c r="N189" s="261">
        <v>79800</v>
      </c>
      <c r="O189" s="261">
        <v>86200</v>
      </c>
      <c r="P189" s="261">
        <v>92550</v>
      </c>
      <c r="Q189" s="261">
        <v>98950</v>
      </c>
      <c r="R189" s="261">
        <v>105350</v>
      </c>
      <c r="S189">
        <v>371</v>
      </c>
    </row>
    <row r="190" spans="1:19">
      <c r="A190" t="s">
        <v>235</v>
      </c>
      <c r="B190" t="s">
        <v>822</v>
      </c>
      <c r="C190" s="261">
        <v>19800</v>
      </c>
      <c r="D190" s="261">
        <v>22600</v>
      </c>
      <c r="E190" s="261">
        <v>25450</v>
      </c>
      <c r="F190" s="261">
        <v>28250</v>
      </c>
      <c r="G190" s="261">
        <v>30550</v>
      </c>
      <c r="H190" s="261">
        <v>32800</v>
      </c>
      <c r="I190" s="261">
        <v>35050</v>
      </c>
      <c r="J190" s="261">
        <v>37300</v>
      </c>
      <c r="K190" s="261">
        <v>47450</v>
      </c>
      <c r="L190" s="261">
        <v>54250</v>
      </c>
      <c r="M190" s="261">
        <v>61000</v>
      </c>
      <c r="N190" s="261">
        <v>67800</v>
      </c>
      <c r="O190" s="261">
        <v>73200</v>
      </c>
      <c r="P190" s="261">
        <v>78650</v>
      </c>
      <c r="Q190" s="261">
        <v>84050</v>
      </c>
      <c r="R190" s="261">
        <v>89500</v>
      </c>
      <c r="S190">
        <v>373</v>
      </c>
    </row>
    <row r="191" spans="1:19">
      <c r="A191" t="s">
        <v>23</v>
      </c>
      <c r="B191" t="s">
        <v>304</v>
      </c>
      <c r="C191" s="261">
        <v>23300</v>
      </c>
      <c r="D191" s="261">
        <v>26600</v>
      </c>
      <c r="E191" s="261">
        <v>29950</v>
      </c>
      <c r="F191" s="261">
        <v>33250</v>
      </c>
      <c r="G191" s="261">
        <v>35950</v>
      </c>
      <c r="H191" s="261">
        <v>38600</v>
      </c>
      <c r="I191" s="261">
        <v>41250</v>
      </c>
      <c r="J191" s="261">
        <v>43900</v>
      </c>
      <c r="K191" s="261">
        <v>55850</v>
      </c>
      <c r="L191" s="261">
        <v>63850</v>
      </c>
      <c r="M191" s="261">
        <v>71800</v>
      </c>
      <c r="N191" s="261">
        <v>79800</v>
      </c>
      <c r="O191" s="261">
        <v>86200</v>
      </c>
      <c r="P191" s="261">
        <v>92550</v>
      </c>
      <c r="Q191" s="261">
        <v>98950</v>
      </c>
      <c r="R191" s="261">
        <v>105350</v>
      </c>
      <c r="S191">
        <v>375</v>
      </c>
    </row>
    <row r="192" spans="1:19">
      <c r="A192" t="s">
        <v>236</v>
      </c>
      <c r="B192" t="s">
        <v>827</v>
      </c>
      <c r="C192" s="261">
        <v>19800</v>
      </c>
      <c r="D192" s="261">
        <v>22600</v>
      </c>
      <c r="E192" s="261">
        <v>25450</v>
      </c>
      <c r="F192" s="261">
        <v>28250</v>
      </c>
      <c r="G192" s="261">
        <v>30550</v>
      </c>
      <c r="H192" s="261">
        <v>32800</v>
      </c>
      <c r="I192" s="261">
        <v>35050</v>
      </c>
      <c r="J192" s="261">
        <v>37300</v>
      </c>
      <c r="K192" s="261">
        <v>47450</v>
      </c>
      <c r="L192" s="261">
        <v>54250</v>
      </c>
      <c r="M192" s="261">
        <v>61000</v>
      </c>
      <c r="N192" s="261">
        <v>67800</v>
      </c>
      <c r="O192" s="261">
        <v>73200</v>
      </c>
      <c r="P192" s="261">
        <v>78650</v>
      </c>
      <c r="Q192" s="261">
        <v>84050</v>
      </c>
      <c r="R192" s="261">
        <v>89500</v>
      </c>
      <c r="S192">
        <v>377</v>
      </c>
    </row>
    <row r="193" spans="1:19">
      <c r="A193" t="s">
        <v>237</v>
      </c>
      <c r="B193" t="s">
        <v>830</v>
      </c>
      <c r="C193" s="261">
        <v>21350</v>
      </c>
      <c r="D193" s="261">
        <v>24400</v>
      </c>
      <c r="E193" s="261">
        <v>27450</v>
      </c>
      <c r="F193" s="261">
        <v>30450</v>
      </c>
      <c r="G193" s="261">
        <v>32900</v>
      </c>
      <c r="H193" s="261">
        <v>35350</v>
      </c>
      <c r="I193" s="261">
        <v>37800</v>
      </c>
      <c r="J193" s="261">
        <v>40200</v>
      </c>
      <c r="K193" s="261">
        <v>51150</v>
      </c>
      <c r="L193" s="261">
        <v>58450</v>
      </c>
      <c r="M193" s="261">
        <v>65750</v>
      </c>
      <c r="N193" s="261">
        <v>73100</v>
      </c>
      <c r="O193" s="261">
        <v>78950</v>
      </c>
      <c r="P193" s="261">
        <v>84750</v>
      </c>
      <c r="Q193" s="261">
        <v>90600</v>
      </c>
      <c r="R193" s="261">
        <v>96450</v>
      </c>
      <c r="S193">
        <v>379</v>
      </c>
    </row>
    <row r="194" spans="1:19">
      <c r="A194" t="s">
        <v>24</v>
      </c>
      <c r="B194" t="s">
        <v>304</v>
      </c>
      <c r="C194" s="261">
        <v>23300</v>
      </c>
      <c r="D194" s="261">
        <v>26600</v>
      </c>
      <c r="E194" s="261">
        <v>29950</v>
      </c>
      <c r="F194" s="261">
        <v>33250</v>
      </c>
      <c r="G194" s="261">
        <v>35950</v>
      </c>
      <c r="H194" s="261">
        <v>38600</v>
      </c>
      <c r="I194" s="261">
        <v>41250</v>
      </c>
      <c r="J194" s="261">
        <v>43900</v>
      </c>
      <c r="K194" s="261">
        <v>55850</v>
      </c>
      <c r="L194" s="261">
        <v>63850</v>
      </c>
      <c r="M194" s="261">
        <v>71800</v>
      </c>
      <c r="N194" s="261">
        <v>79800</v>
      </c>
      <c r="O194" s="261">
        <v>86200</v>
      </c>
      <c r="P194" s="261">
        <v>92550</v>
      </c>
      <c r="Q194" s="261">
        <v>98950</v>
      </c>
      <c r="R194" s="261">
        <v>105350</v>
      </c>
      <c r="S194">
        <v>381</v>
      </c>
    </row>
    <row r="195" spans="1:19">
      <c r="A195" t="s">
        <v>238</v>
      </c>
      <c r="B195" t="s">
        <v>835</v>
      </c>
      <c r="C195" s="261">
        <v>25000</v>
      </c>
      <c r="D195" s="261">
        <v>28600</v>
      </c>
      <c r="E195" s="261">
        <v>32150</v>
      </c>
      <c r="F195" s="261">
        <v>35700</v>
      </c>
      <c r="G195" s="261">
        <v>38600</v>
      </c>
      <c r="H195" s="261">
        <v>41450</v>
      </c>
      <c r="I195" s="261">
        <v>44300</v>
      </c>
      <c r="J195" s="261">
        <v>47150</v>
      </c>
      <c r="K195" s="261">
        <v>60000</v>
      </c>
      <c r="L195" s="261">
        <v>68550</v>
      </c>
      <c r="M195" s="261">
        <v>77100</v>
      </c>
      <c r="N195" s="261">
        <v>85700</v>
      </c>
      <c r="O195" s="261">
        <v>92550</v>
      </c>
      <c r="P195" s="261">
        <v>99400</v>
      </c>
      <c r="Q195" s="261">
        <v>106250</v>
      </c>
      <c r="R195" s="261">
        <v>113100</v>
      </c>
      <c r="S195">
        <v>383</v>
      </c>
    </row>
    <row r="196" spans="1:19">
      <c r="A196" t="s">
        <v>239</v>
      </c>
      <c r="B196" t="s">
        <v>838</v>
      </c>
      <c r="C196" s="261">
        <v>19800</v>
      </c>
      <c r="D196" s="261">
        <v>22600</v>
      </c>
      <c r="E196" s="261">
        <v>25450</v>
      </c>
      <c r="F196" s="261">
        <v>28250</v>
      </c>
      <c r="G196" s="261">
        <v>30550</v>
      </c>
      <c r="H196" s="261">
        <v>32800</v>
      </c>
      <c r="I196" s="261">
        <v>35050</v>
      </c>
      <c r="J196" s="261">
        <v>37300</v>
      </c>
      <c r="K196" s="261">
        <v>47450</v>
      </c>
      <c r="L196" s="261">
        <v>54250</v>
      </c>
      <c r="M196" s="261">
        <v>61000</v>
      </c>
      <c r="N196" s="261">
        <v>67800</v>
      </c>
      <c r="O196" s="261">
        <v>73200</v>
      </c>
      <c r="P196" s="261">
        <v>78650</v>
      </c>
      <c r="Q196" s="261">
        <v>84050</v>
      </c>
      <c r="R196" s="261">
        <v>89500</v>
      </c>
      <c r="S196">
        <v>385</v>
      </c>
    </row>
    <row r="197" spans="1:19">
      <c r="A197" t="s">
        <v>240</v>
      </c>
      <c r="B197" t="s">
        <v>841</v>
      </c>
      <c r="C197" s="261">
        <v>19800</v>
      </c>
      <c r="D197" s="261">
        <v>22600</v>
      </c>
      <c r="E197" s="261">
        <v>25450</v>
      </c>
      <c r="F197" s="261">
        <v>28250</v>
      </c>
      <c r="G197" s="261">
        <v>30550</v>
      </c>
      <c r="H197" s="261">
        <v>32800</v>
      </c>
      <c r="I197" s="261">
        <v>35050</v>
      </c>
      <c r="J197" s="261">
        <v>37300</v>
      </c>
      <c r="K197" s="261">
        <v>47450</v>
      </c>
      <c r="L197" s="261">
        <v>54250</v>
      </c>
      <c r="M197" s="261">
        <v>61000</v>
      </c>
      <c r="N197" s="261">
        <v>67800</v>
      </c>
      <c r="O197" s="261">
        <v>73200</v>
      </c>
      <c r="P197" s="261">
        <v>78650</v>
      </c>
      <c r="Q197" s="261">
        <v>84050</v>
      </c>
      <c r="R197" s="261">
        <v>89500</v>
      </c>
      <c r="S197">
        <v>387</v>
      </c>
    </row>
    <row r="198" spans="1:19">
      <c r="A198" t="s">
        <v>241</v>
      </c>
      <c r="B198" t="s">
        <v>844</v>
      </c>
      <c r="C198" s="261">
        <v>20350</v>
      </c>
      <c r="D198" s="261">
        <v>23250</v>
      </c>
      <c r="E198" s="261">
        <v>26150</v>
      </c>
      <c r="F198" s="261">
        <v>29050</v>
      </c>
      <c r="G198" s="261">
        <v>31400</v>
      </c>
      <c r="H198" s="261">
        <v>33700</v>
      </c>
      <c r="I198" s="261">
        <v>36050</v>
      </c>
      <c r="J198" s="261">
        <v>38350</v>
      </c>
      <c r="K198" s="261">
        <v>48800</v>
      </c>
      <c r="L198" s="261">
        <v>55800</v>
      </c>
      <c r="M198" s="261">
        <v>62750</v>
      </c>
      <c r="N198" s="261">
        <v>69700</v>
      </c>
      <c r="O198" s="261">
        <v>75300</v>
      </c>
      <c r="P198" s="261">
        <v>80900</v>
      </c>
      <c r="Q198" s="261">
        <v>86450</v>
      </c>
      <c r="R198" s="261">
        <v>92050</v>
      </c>
      <c r="S198">
        <v>389</v>
      </c>
    </row>
    <row r="199" spans="1:19">
      <c r="A199" t="s">
        <v>242</v>
      </c>
      <c r="B199" t="s">
        <v>847</v>
      </c>
      <c r="C199" s="261">
        <v>19800</v>
      </c>
      <c r="D199" s="261">
        <v>22600</v>
      </c>
      <c r="E199" s="261">
        <v>25450</v>
      </c>
      <c r="F199" s="261">
        <v>28250</v>
      </c>
      <c r="G199" s="261">
        <v>30550</v>
      </c>
      <c r="H199" s="261">
        <v>32800</v>
      </c>
      <c r="I199" s="261">
        <v>35050</v>
      </c>
      <c r="J199" s="261">
        <v>37300</v>
      </c>
      <c r="K199" s="261">
        <v>47450</v>
      </c>
      <c r="L199" s="261">
        <v>54250</v>
      </c>
      <c r="M199" s="261">
        <v>61000</v>
      </c>
      <c r="N199" s="261">
        <v>67800</v>
      </c>
      <c r="O199" s="261">
        <v>73200</v>
      </c>
      <c r="P199" s="261">
        <v>78650</v>
      </c>
      <c r="Q199" s="261">
        <v>84050</v>
      </c>
      <c r="R199" s="261">
        <v>89500</v>
      </c>
      <c r="S199">
        <v>391</v>
      </c>
    </row>
    <row r="200" spans="1:19">
      <c r="A200" t="s">
        <v>243</v>
      </c>
      <c r="B200" t="s">
        <v>850</v>
      </c>
      <c r="C200" s="261">
        <v>30800</v>
      </c>
      <c r="D200" s="261">
        <v>35200</v>
      </c>
      <c r="E200" s="261">
        <v>39600</v>
      </c>
      <c r="F200" s="261">
        <v>44000</v>
      </c>
      <c r="G200" s="261">
        <v>47550</v>
      </c>
      <c r="H200" s="261">
        <v>51050</v>
      </c>
      <c r="I200" s="261">
        <v>54600</v>
      </c>
      <c r="J200" s="261">
        <v>58100</v>
      </c>
      <c r="K200" s="261">
        <v>73900</v>
      </c>
      <c r="L200" s="261">
        <v>84500</v>
      </c>
      <c r="M200" s="261">
        <v>95050</v>
      </c>
      <c r="N200" s="261">
        <v>105600</v>
      </c>
      <c r="O200" s="261">
        <v>114050</v>
      </c>
      <c r="P200" s="261">
        <v>122500</v>
      </c>
      <c r="Q200" s="261">
        <v>130950</v>
      </c>
      <c r="R200" s="261">
        <v>139400</v>
      </c>
      <c r="S200">
        <v>393</v>
      </c>
    </row>
    <row r="201" spans="1:19">
      <c r="A201" t="s">
        <v>36</v>
      </c>
      <c r="B201" t="s">
        <v>348</v>
      </c>
      <c r="C201" s="261">
        <v>23600</v>
      </c>
      <c r="D201" s="261">
        <v>26950</v>
      </c>
      <c r="E201" s="261">
        <v>30300</v>
      </c>
      <c r="F201" s="261">
        <v>33650</v>
      </c>
      <c r="G201" s="261">
        <v>36350</v>
      </c>
      <c r="H201" s="261">
        <v>39050</v>
      </c>
      <c r="I201" s="261">
        <v>41750</v>
      </c>
      <c r="J201" s="261">
        <v>44450</v>
      </c>
      <c r="K201" s="261">
        <v>56550</v>
      </c>
      <c r="L201" s="261">
        <v>64600</v>
      </c>
      <c r="M201" s="261">
        <v>72700</v>
      </c>
      <c r="N201" s="261">
        <v>80750</v>
      </c>
      <c r="O201" s="261">
        <v>87200</v>
      </c>
      <c r="P201" s="261">
        <v>93700</v>
      </c>
      <c r="Q201" s="261">
        <v>100150</v>
      </c>
      <c r="R201" s="261">
        <v>106600</v>
      </c>
      <c r="S201">
        <v>395</v>
      </c>
    </row>
    <row r="202" spans="1:19">
      <c r="A202" t="s">
        <v>49</v>
      </c>
      <c r="B202" t="s">
        <v>410</v>
      </c>
      <c r="C202" s="261">
        <v>27050</v>
      </c>
      <c r="D202" s="261">
        <v>30900</v>
      </c>
      <c r="E202" s="261">
        <v>34750</v>
      </c>
      <c r="F202" s="261">
        <v>38600</v>
      </c>
      <c r="G202" s="261">
        <v>41700</v>
      </c>
      <c r="H202" s="261">
        <v>44800</v>
      </c>
      <c r="I202" s="261">
        <v>47900</v>
      </c>
      <c r="J202" s="261">
        <v>51000</v>
      </c>
      <c r="K202" s="261">
        <v>64850</v>
      </c>
      <c r="L202" s="261">
        <v>74100</v>
      </c>
      <c r="M202" s="261">
        <v>83400</v>
      </c>
      <c r="N202" s="261">
        <v>92650</v>
      </c>
      <c r="O202" s="261">
        <v>100050</v>
      </c>
      <c r="P202" s="261">
        <v>107450</v>
      </c>
      <c r="Q202" s="261">
        <v>114850</v>
      </c>
      <c r="R202" s="261">
        <v>122300</v>
      </c>
      <c r="S202">
        <v>397</v>
      </c>
    </row>
    <row r="203" spans="1:19">
      <c r="A203" t="s">
        <v>244</v>
      </c>
      <c r="B203" t="s">
        <v>857</v>
      </c>
      <c r="C203" s="261">
        <v>19800</v>
      </c>
      <c r="D203" s="261">
        <v>22600</v>
      </c>
      <c r="E203" s="261">
        <v>25450</v>
      </c>
      <c r="F203" s="261">
        <v>28250</v>
      </c>
      <c r="G203" s="261">
        <v>30550</v>
      </c>
      <c r="H203" s="261">
        <v>32800</v>
      </c>
      <c r="I203" s="261">
        <v>35050</v>
      </c>
      <c r="J203" s="261">
        <v>37300</v>
      </c>
      <c r="K203" s="261">
        <v>47450</v>
      </c>
      <c r="L203" s="261">
        <v>54250</v>
      </c>
      <c r="M203" s="261">
        <v>61000</v>
      </c>
      <c r="N203" s="261">
        <v>67800</v>
      </c>
      <c r="O203" s="261">
        <v>73200</v>
      </c>
      <c r="P203" s="261">
        <v>78650</v>
      </c>
      <c r="Q203" s="261">
        <v>84050</v>
      </c>
      <c r="R203" s="261">
        <v>89500</v>
      </c>
      <c r="S203">
        <v>399</v>
      </c>
    </row>
    <row r="204" spans="1:19">
      <c r="A204" t="s">
        <v>245</v>
      </c>
      <c r="B204" t="s">
        <v>860</v>
      </c>
      <c r="C204" s="261">
        <v>20000</v>
      </c>
      <c r="D204" s="261">
        <v>22850</v>
      </c>
      <c r="E204" s="261">
        <v>25700</v>
      </c>
      <c r="F204" s="261">
        <v>28550</v>
      </c>
      <c r="G204" s="261">
        <v>30850</v>
      </c>
      <c r="H204" s="261">
        <v>33150</v>
      </c>
      <c r="I204" s="261">
        <v>35450</v>
      </c>
      <c r="J204" s="261">
        <v>37700</v>
      </c>
      <c r="K204" s="261">
        <v>47950</v>
      </c>
      <c r="L204" s="261">
        <v>54800</v>
      </c>
      <c r="M204" s="261">
        <v>61650</v>
      </c>
      <c r="N204" s="261">
        <v>68500</v>
      </c>
      <c r="O204" s="261">
        <v>74000</v>
      </c>
      <c r="P204" s="261">
        <v>79500</v>
      </c>
      <c r="Q204" s="261">
        <v>84950</v>
      </c>
      <c r="R204" s="261">
        <v>90450</v>
      </c>
      <c r="S204">
        <v>401</v>
      </c>
    </row>
    <row r="205" spans="1:19">
      <c r="A205" t="s">
        <v>246</v>
      </c>
      <c r="B205" t="s">
        <v>863</v>
      </c>
      <c r="C205" s="261">
        <v>19800</v>
      </c>
      <c r="D205" s="261">
        <v>22600</v>
      </c>
      <c r="E205" s="261">
        <v>25450</v>
      </c>
      <c r="F205" s="261">
        <v>28250</v>
      </c>
      <c r="G205" s="261">
        <v>30550</v>
      </c>
      <c r="H205" s="261">
        <v>32800</v>
      </c>
      <c r="I205" s="261">
        <v>35050</v>
      </c>
      <c r="J205" s="261">
        <v>37300</v>
      </c>
      <c r="K205" s="261">
        <v>47450</v>
      </c>
      <c r="L205" s="261">
        <v>54250</v>
      </c>
      <c r="M205" s="261">
        <v>61000</v>
      </c>
      <c r="N205" s="261">
        <v>67800</v>
      </c>
      <c r="O205" s="261">
        <v>73200</v>
      </c>
      <c r="P205" s="261">
        <v>78650</v>
      </c>
      <c r="Q205" s="261">
        <v>84050</v>
      </c>
      <c r="R205" s="261">
        <v>89500</v>
      </c>
      <c r="S205">
        <v>403</v>
      </c>
    </row>
    <row r="206" spans="1:19">
      <c r="A206" t="s">
        <v>247</v>
      </c>
      <c r="B206" t="s">
        <v>866</v>
      </c>
      <c r="C206" s="261">
        <v>19800</v>
      </c>
      <c r="D206" s="261">
        <v>22600</v>
      </c>
      <c r="E206" s="261">
        <v>25450</v>
      </c>
      <c r="F206" s="261">
        <v>28250</v>
      </c>
      <c r="G206" s="261">
        <v>30550</v>
      </c>
      <c r="H206" s="261">
        <v>32800</v>
      </c>
      <c r="I206" s="261">
        <v>35050</v>
      </c>
      <c r="J206" s="261">
        <v>37300</v>
      </c>
      <c r="K206" s="261">
        <v>47450</v>
      </c>
      <c r="L206" s="261">
        <v>54250</v>
      </c>
      <c r="M206" s="261">
        <v>61000</v>
      </c>
      <c r="N206" s="261">
        <v>67800</v>
      </c>
      <c r="O206" s="261">
        <v>73200</v>
      </c>
      <c r="P206" s="261">
        <v>78650</v>
      </c>
      <c r="Q206" s="261">
        <v>84050</v>
      </c>
      <c r="R206" s="261">
        <v>89500</v>
      </c>
      <c r="S206">
        <v>405</v>
      </c>
    </row>
    <row r="207" spans="1:19">
      <c r="A207" t="s">
        <v>58</v>
      </c>
      <c r="B207" t="s">
        <v>390</v>
      </c>
      <c r="C207" s="261">
        <v>20900</v>
      </c>
      <c r="D207" s="261">
        <v>23850</v>
      </c>
      <c r="E207" s="261">
        <v>26850</v>
      </c>
      <c r="F207" s="261">
        <v>29800</v>
      </c>
      <c r="G207" s="261">
        <v>32200</v>
      </c>
      <c r="H207" s="261">
        <v>34600</v>
      </c>
      <c r="I207" s="261">
        <v>37000</v>
      </c>
      <c r="J207" s="261">
        <v>39350</v>
      </c>
      <c r="K207" s="261">
        <v>50050</v>
      </c>
      <c r="L207" s="261">
        <v>57200</v>
      </c>
      <c r="M207" s="261">
        <v>64350</v>
      </c>
      <c r="N207" s="261">
        <v>71500</v>
      </c>
      <c r="O207" s="261">
        <v>77250</v>
      </c>
      <c r="P207" s="261">
        <v>82950</v>
      </c>
      <c r="Q207" s="261">
        <v>88700</v>
      </c>
      <c r="R207" s="261">
        <v>94400</v>
      </c>
      <c r="S207">
        <v>407</v>
      </c>
    </row>
    <row r="208" spans="1:19">
      <c r="A208" t="s">
        <v>39</v>
      </c>
      <c r="B208" t="s">
        <v>797</v>
      </c>
      <c r="C208" s="261">
        <v>22550</v>
      </c>
      <c r="D208" s="261">
        <v>25800</v>
      </c>
      <c r="E208" s="261">
        <v>29000</v>
      </c>
      <c r="F208" s="261">
        <v>32200</v>
      </c>
      <c r="G208" s="261">
        <v>34800</v>
      </c>
      <c r="H208" s="261">
        <v>37400</v>
      </c>
      <c r="I208" s="261">
        <v>39950</v>
      </c>
      <c r="J208" s="261">
        <v>42550</v>
      </c>
      <c r="K208" s="261">
        <v>54100</v>
      </c>
      <c r="L208" s="261">
        <v>61800</v>
      </c>
      <c r="M208" s="261">
        <v>69550</v>
      </c>
      <c r="N208" s="261">
        <v>77300</v>
      </c>
      <c r="O208" s="261">
        <v>83450</v>
      </c>
      <c r="P208" s="261">
        <v>89650</v>
      </c>
      <c r="Q208" s="261">
        <v>95850</v>
      </c>
      <c r="R208" s="261">
        <v>102000</v>
      </c>
      <c r="S208">
        <v>409</v>
      </c>
    </row>
    <row r="209" spans="1:19">
      <c r="A209" t="s">
        <v>248</v>
      </c>
      <c r="B209" t="s">
        <v>873</v>
      </c>
      <c r="C209" s="261">
        <v>19800</v>
      </c>
      <c r="D209" s="261">
        <v>22600</v>
      </c>
      <c r="E209" s="261">
        <v>25450</v>
      </c>
      <c r="F209" s="261">
        <v>28250</v>
      </c>
      <c r="G209" s="261">
        <v>30550</v>
      </c>
      <c r="H209" s="261">
        <v>32800</v>
      </c>
      <c r="I209" s="261">
        <v>35050</v>
      </c>
      <c r="J209" s="261">
        <v>37300</v>
      </c>
      <c r="K209" s="261">
        <v>47450</v>
      </c>
      <c r="L209" s="261">
        <v>54250</v>
      </c>
      <c r="M209" s="261">
        <v>61000</v>
      </c>
      <c r="N209" s="261">
        <v>67800</v>
      </c>
      <c r="O209" s="261">
        <v>73200</v>
      </c>
      <c r="P209" s="261">
        <v>78650</v>
      </c>
      <c r="Q209" s="261">
        <v>84050</v>
      </c>
      <c r="R209" s="261">
        <v>89500</v>
      </c>
      <c r="S209">
        <v>411</v>
      </c>
    </row>
    <row r="210" spans="1:19">
      <c r="A210" t="s">
        <v>249</v>
      </c>
      <c r="B210" t="s">
        <v>876</v>
      </c>
      <c r="C210" s="261">
        <v>24800</v>
      </c>
      <c r="D210" s="261">
        <v>28350</v>
      </c>
      <c r="E210" s="261">
        <v>31900</v>
      </c>
      <c r="F210" s="261">
        <v>35400</v>
      </c>
      <c r="G210" s="261">
        <v>38250</v>
      </c>
      <c r="H210" s="261">
        <v>41100</v>
      </c>
      <c r="I210" s="261">
        <v>43900</v>
      </c>
      <c r="J210" s="261">
        <v>46750</v>
      </c>
      <c r="K210" s="261">
        <v>59450</v>
      </c>
      <c r="L210" s="261">
        <v>67950</v>
      </c>
      <c r="M210" s="261">
        <v>76450</v>
      </c>
      <c r="N210" s="261">
        <v>84950</v>
      </c>
      <c r="O210" s="261">
        <v>91750</v>
      </c>
      <c r="P210" s="261">
        <v>98550</v>
      </c>
      <c r="Q210" s="261">
        <v>105350</v>
      </c>
      <c r="R210" s="261">
        <v>112150</v>
      </c>
      <c r="S210">
        <v>413</v>
      </c>
    </row>
    <row r="211" spans="1:19">
      <c r="A211" t="s">
        <v>250</v>
      </c>
      <c r="B211" t="s">
        <v>879</v>
      </c>
      <c r="C211" s="261">
        <v>23800</v>
      </c>
      <c r="D211" s="261">
        <v>27200</v>
      </c>
      <c r="E211" s="261">
        <v>30600</v>
      </c>
      <c r="F211" s="261">
        <v>33950</v>
      </c>
      <c r="G211" s="261">
        <v>36700</v>
      </c>
      <c r="H211" s="261">
        <v>39400</v>
      </c>
      <c r="I211" s="261">
        <v>42100</v>
      </c>
      <c r="J211" s="261">
        <v>44850</v>
      </c>
      <c r="K211" s="261">
        <v>57050</v>
      </c>
      <c r="L211" s="261">
        <v>65200</v>
      </c>
      <c r="M211" s="261">
        <v>73350</v>
      </c>
      <c r="N211" s="261">
        <v>81500</v>
      </c>
      <c r="O211" s="261">
        <v>88000</v>
      </c>
      <c r="P211" s="261">
        <v>94500</v>
      </c>
      <c r="Q211" s="261">
        <v>101050</v>
      </c>
      <c r="R211" s="261">
        <v>107550</v>
      </c>
      <c r="S211">
        <v>415</v>
      </c>
    </row>
    <row r="212" spans="1:19">
      <c r="A212" t="s">
        <v>251</v>
      </c>
      <c r="B212" t="s">
        <v>882</v>
      </c>
      <c r="C212" s="261">
        <v>21500</v>
      </c>
      <c r="D212" s="261">
        <v>24600</v>
      </c>
      <c r="E212" s="261">
        <v>27650</v>
      </c>
      <c r="F212" s="261">
        <v>30700</v>
      </c>
      <c r="G212" s="261">
        <v>33200</v>
      </c>
      <c r="H212" s="261">
        <v>35650</v>
      </c>
      <c r="I212" s="261">
        <v>38100</v>
      </c>
      <c r="J212" s="261">
        <v>40550</v>
      </c>
      <c r="K212" s="261">
        <v>51600</v>
      </c>
      <c r="L212" s="261">
        <v>58950</v>
      </c>
      <c r="M212" s="261">
        <v>66300</v>
      </c>
      <c r="N212" s="261">
        <v>73700</v>
      </c>
      <c r="O212" s="261">
        <v>79550</v>
      </c>
      <c r="P212" s="261">
        <v>85450</v>
      </c>
      <c r="Q212" s="261">
        <v>91350</v>
      </c>
      <c r="R212" s="261">
        <v>97250</v>
      </c>
      <c r="S212">
        <v>417</v>
      </c>
    </row>
    <row r="213" spans="1:19">
      <c r="A213" t="s">
        <v>252</v>
      </c>
      <c r="B213" t="s">
        <v>885</v>
      </c>
      <c r="C213" s="261">
        <v>19800</v>
      </c>
      <c r="D213" s="261">
        <v>22600</v>
      </c>
      <c r="E213" s="261">
        <v>25450</v>
      </c>
      <c r="F213" s="261">
        <v>28250</v>
      </c>
      <c r="G213" s="261">
        <v>30550</v>
      </c>
      <c r="H213" s="261">
        <v>32800</v>
      </c>
      <c r="I213" s="261">
        <v>35050</v>
      </c>
      <c r="J213" s="261">
        <v>37300</v>
      </c>
      <c r="K213" s="261">
        <v>47450</v>
      </c>
      <c r="L213" s="261">
        <v>54250</v>
      </c>
      <c r="M213" s="261">
        <v>61000</v>
      </c>
      <c r="N213" s="261">
        <v>67800</v>
      </c>
      <c r="O213" s="261">
        <v>73200</v>
      </c>
      <c r="P213" s="261">
        <v>78650</v>
      </c>
      <c r="Q213" s="261">
        <v>84050</v>
      </c>
      <c r="R213" s="261">
        <v>89500</v>
      </c>
      <c r="S213">
        <v>419</v>
      </c>
    </row>
    <row r="214" spans="1:19">
      <c r="A214" t="s">
        <v>253</v>
      </c>
      <c r="B214" t="s">
        <v>888</v>
      </c>
      <c r="C214" s="261">
        <v>22150</v>
      </c>
      <c r="D214" s="261">
        <v>25300</v>
      </c>
      <c r="E214" s="261">
        <v>28450</v>
      </c>
      <c r="F214" s="261">
        <v>31600</v>
      </c>
      <c r="G214" s="261">
        <v>34150</v>
      </c>
      <c r="H214" s="261">
        <v>36700</v>
      </c>
      <c r="I214" s="261">
        <v>39200</v>
      </c>
      <c r="J214" s="261">
        <v>41750</v>
      </c>
      <c r="K214" s="261">
        <v>53100</v>
      </c>
      <c r="L214" s="261">
        <v>60650</v>
      </c>
      <c r="M214" s="261">
        <v>68250</v>
      </c>
      <c r="N214" s="261">
        <v>75850</v>
      </c>
      <c r="O214" s="261">
        <v>81900</v>
      </c>
      <c r="P214" s="261">
        <v>87950</v>
      </c>
      <c r="Q214" s="261">
        <v>94050</v>
      </c>
      <c r="R214" s="261">
        <v>100100</v>
      </c>
      <c r="S214">
        <v>421</v>
      </c>
    </row>
    <row r="215" spans="1:19">
      <c r="A215" t="s">
        <v>86</v>
      </c>
      <c r="B215" t="s">
        <v>891</v>
      </c>
      <c r="C215" s="261">
        <v>22400</v>
      </c>
      <c r="D215" s="261">
        <v>25600</v>
      </c>
      <c r="E215" s="261">
        <v>28800</v>
      </c>
      <c r="F215" s="261">
        <v>32000</v>
      </c>
      <c r="G215" s="261">
        <v>34600</v>
      </c>
      <c r="H215" s="261">
        <v>37150</v>
      </c>
      <c r="I215" s="261">
        <v>39700</v>
      </c>
      <c r="J215" s="261">
        <v>42250</v>
      </c>
      <c r="K215" s="261">
        <v>53750</v>
      </c>
      <c r="L215" s="261">
        <v>61450</v>
      </c>
      <c r="M215" s="261">
        <v>69100</v>
      </c>
      <c r="N215" s="261">
        <v>76800</v>
      </c>
      <c r="O215" s="261">
        <v>82950</v>
      </c>
      <c r="P215" s="261">
        <v>89100</v>
      </c>
      <c r="Q215" s="261">
        <v>95250</v>
      </c>
      <c r="R215" s="261">
        <v>101400</v>
      </c>
      <c r="S215">
        <v>423</v>
      </c>
    </row>
    <row r="216" spans="1:19">
      <c r="A216" t="s">
        <v>254</v>
      </c>
      <c r="B216" t="s">
        <v>894</v>
      </c>
      <c r="C216" s="261">
        <v>22350</v>
      </c>
      <c r="D216" s="261">
        <v>25550</v>
      </c>
      <c r="E216" s="261">
        <v>28750</v>
      </c>
      <c r="F216" s="261">
        <v>31900</v>
      </c>
      <c r="G216" s="261">
        <v>34500</v>
      </c>
      <c r="H216" s="261">
        <v>37050</v>
      </c>
      <c r="I216" s="261">
        <v>39600</v>
      </c>
      <c r="J216" s="261">
        <v>42150</v>
      </c>
      <c r="K216" s="261">
        <v>53600</v>
      </c>
      <c r="L216" s="261">
        <v>61250</v>
      </c>
      <c r="M216" s="261">
        <v>68900</v>
      </c>
      <c r="N216" s="261">
        <v>76550</v>
      </c>
      <c r="O216" s="261">
        <v>82700</v>
      </c>
      <c r="P216" s="261">
        <v>88800</v>
      </c>
      <c r="Q216" s="261">
        <v>94950</v>
      </c>
      <c r="R216" s="261">
        <v>101050</v>
      </c>
      <c r="S216">
        <v>425</v>
      </c>
    </row>
    <row r="217" spans="1:19">
      <c r="A217" t="s">
        <v>255</v>
      </c>
      <c r="B217" t="s">
        <v>897</v>
      </c>
      <c r="C217" s="261">
        <v>19800</v>
      </c>
      <c r="D217" s="261">
        <v>22600</v>
      </c>
      <c r="E217" s="261">
        <v>25450</v>
      </c>
      <c r="F217" s="261">
        <v>28250</v>
      </c>
      <c r="G217" s="261">
        <v>30550</v>
      </c>
      <c r="H217" s="261">
        <v>32800</v>
      </c>
      <c r="I217" s="261">
        <v>35050</v>
      </c>
      <c r="J217" s="261">
        <v>37300</v>
      </c>
      <c r="K217" s="261">
        <v>47450</v>
      </c>
      <c r="L217" s="261">
        <v>54250</v>
      </c>
      <c r="M217" s="261">
        <v>61000</v>
      </c>
      <c r="N217" s="261">
        <v>67800</v>
      </c>
      <c r="O217" s="261">
        <v>73200</v>
      </c>
      <c r="P217" s="261">
        <v>78650</v>
      </c>
      <c r="Q217" s="261">
        <v>84050</v>
      </c>
      <c r="R217" s="261">
        <v>89500</v>
      </c>
      <c r="S217">
        <v>427</v>
      </c>
    </row>
    <row r="218" spans="1:19">
      <c r="A218" t="s">
        <v>256</v>
      </c>
      <c r="B218" t="s">
        <v>900</v>
      </c>
      <c r="C218" s="261">
        <v>20100</v>
      </c>
      <c r="D218" s="261">
        <v>23000</v>
      </c>
      <c r="E218" s="261">
        <v>25850</v>
      </c>
      <c r="F218" s="261">
        <v>28700</v>
      </c>
      <c r="G218" s="261">
        <v>31000</v>
      </c>
      <c r="H218" s="261">
        <v>33300</v>
      </c>
      <c r="I218" s="261">
        <v>35600</v>
      </c>
      <c r="J218" s="261">
        <v>37900</v>
      </c>
      <c r="K218" s="261">
        <v>48200</v>
      </c>
      <c r="L218" s="261">
        <v>55100</v>
      </c>
      <c r="M218" s="261">
        <v>62000</v>
      </c>
      <c r="N218" s="261">
        <v>68900</v>
      </c>
      <c r="O218" s="261">
        <v>74400</v>
      </c>
      <c r="P218" s="261">
        <v>79900</v>
      </c>
      <c r="Q218" s="261">
        <v>85400</v>
      </c>
      <c r="R218" s="261">
        <v>90900</v>
      </c>
      <c r="S218">
        <v>429</v>
      </c>
    </row>
    <row r="219" spans="1:19">
      <c r="A219" t="s">
        <v>257</v>
      </c>
      <c r="B219" t="s">
        <v>903</v>
      </c>
      <c r="C219" s="261">
        <v>22300</v>
      </c>
      <c r="D219" s="261">
        <v>25500</v>
      </c>
      <c r="E219" s="261">
        <v>28700</v>
      </c>
      <c r="F219" s="261">
        <v>31850</v>
      </c>
      <c r="G219" s="261">
        <v>34400</v>
      </c>
      <c r="H219" s="261">
        <v>36950</v>
      </c>
      <c r="I219" s="261">
        <v>39500</v>
      </c>
      <c r="J219" s="261">
        <v>42050</v>
      </c>
      <c r="K219" s="261">
        <v>53500</v>
      </c>
      <c r="L219" s="261">
        <v>61150</v>
      </c>
      <c r="M219" s="261">
        <v>68800</v>
      </c>
      <c r="N219" s="261">
        <v>76450</v>
      </c>
      <c r="O219" s="261">
        <v>82550</v>
      </c>
      <c r="P219" s="261">
        <v>88650</v>
      </c>
      <c r="Q219" s="261">
        <v>94800</v>
      </c>
      <c r="R219" s="261">
        <v>100900</v>
      </c>
      <c r="S219">
        <v>431</v>
      </c>
    </row>
    <row r="220" spans="1:19">
      <c r="A220" t="s">
        <v>258</v>
      </c>
      <c r="B220" t="s">
        <v>906</v>
      </c>
      <c r="C220" s="261">
        <v>21150</v>
      </c>
      <c r="D220" s="261">
        <v>24200</v>
      </c>
      <c r="E220" s="261">
        <v>27200</v>
      </c>
      <c r="F220" s="261">
        <v>30200</v>
      </c>
      <c r="G220" s="261">
        <v>32650</v>
      </c>
      <c r="H220" s="261">
        <v>35050</v>
      </c>
      <c r="I220" s="261">
        <v>37450</v>
      </c>
      <c r="J220" s="261">
        <v>39900</v>
      </c>
      <c r="K220" s="261">
        <v>50750</v>
      </c>
      <c r="L220" s="261">
        <v>58000</v>
      </c>
      <c r="M220" s="261">
        <v>65250</v>
      </c>
      <c r="N220" s="261">
        <v>72500</v>
      </c>
      <c r="O220" s="261">
        <v>78300</v>
      </c>
      <c r="P220" s="261">
        <v>84100</v>
      </c>
      <c r="Q220" s="261">
        <v>89900</v>
      </c>
      <c r="R220" s="261">
        <v>95650</v>
      </c>
      <c r="S220">
        <v>433</v>
      </c>
    </row>
    <row r="221" spans="1:19">
      <c r="A221" t="s">
        <v>259</v>
      </c>
      <c r="B221" t="s">
        <v>909</v>
      </c>
      <c r="C221" s="261">
        <v>20550</v>
      </c>
      <c r="D221" s="261">
        <v>23500</v>
      </c>
      <c r="E221" s="261">
        <v>26450</v>
      </c>
      <c r="F221" s="261">
        <v>29350</v>
      </c>
      <c r="G221" s="261">
        <v>31700</v>
      </c>
      <c r="H221" s="261">
        <v>34050</v>
      </c>
      <c r="I221" s="261">
        <v>36400</v>
      </c>
      <c r="J221" s="261">
        <v>38750</v>
      </c>
      <c r="K221" s="261">
        <v>49300</v>
      </c>
      <c r="L221" s="261">
        <v>56350</v>
      </c>
      <c r="M221" s="261">
        <v>63400</v>
      </c>
      <c r="N221" s="261">
        <v>70450</v>
      </c>
      <c r="O221" s="261">
        <v>76100</v>
      </c>
      <c r="P221" s="261">
        <v>81700</v>
      </c>
      <c r="Q221" s="261">
        <v>87350</v>
      </c>
      <c r="R221" s="261">
        <v>93000</v>
      </c>
      <c r="S221">
        <v>435</v>
      </c>
    </row>
    <row r="222" spans="1:19">
      <c r="A222" t="s">
        <v>260</v>
      </c>
      <c r="B222" t="s">
        <v>912</v>
      </c>
      <c r="C222" s="261">
        <v>19800</v>
      </c>
      <c r="D222" s="261">
        <v>22600</v>
      </c>
      <c r="E222" s="261">
        <v>25450</v>
      </c>
      <c r="F222" s="261">
        <v>28250</v>
      </c>
      <c r="G222" s="261">
        <v>30550</v>
      </c>
      <c r="H222" s="261">
        <v>32800</v>
      </c>
      <c r="I222" s="261">
        <v>35050</v>
      </c>
      <c r="J222" s="261">
        <v>37300</v>
      </c>
      <c r="K222" s="261">
        <v>47450</v>
      </c>
      <c r="L222" s="261">
        <v>54250</v>
      </c>
      <c r="M222" s="261">
        <v>61000</v>
      </c>
      <c r="N222" s="261">
        <v>67800</v>
      </c>
      <c r="O222" s="261">
        <v>73200</v>
      </c>
      <c r="P222" s="261">
        <v>78650</v>
      </c>
      <c r="Q222" s="261">
        <v>84050</v>
      </c>
      <c r="R222" s="261">
        <v>89500</v>
      </c>
      <c r="S222">
        <v>437</v>
      </c>
    </row>
    <row r="223" spans="1:19">
      <c r="A223" t="s">
        <v>50</v>
      </c>
      <c r="B223" t="s">
        <v>646</v>
      </c>
      <c r="C223" s="261">
        <v>26350</v>
      </c>
      <c r="D223" s="261">
        <v>30100</v>
      </c>
      <c r="E223" s="261">
        <v>33850</v>
      </c>
      <c r="F223" s="261">
        <v>37600</v>
      </c>
      <c r="G223" s="261">
        <v>40650</v>
      </c>
      <c r="H223" s="261">
        <v>43650</v>
      </c>
      <c r="I223" s="261">
        <v>46650</v>
      </c>
      <c r="J223" s="261">
        <v>49650</v>
      </c>
      <c r="K223" s="261">
        <v>63150</v>
      </c>
      <c r="L223" s="261">
        <v>72200</v>
      </c>
      <c r="M223" s="261">
        <v>81200</v>
      </c>
      <c r="N223" s="261">
        <v>90250</v>
      </c>
      <c r="O223" s="261">
        <v>97450</v>
      </c>
      <c r="P223" s="261">
        <v>104700</v>
      </c>
      <c r="Q223" s="261">
        <v>111900</v>
      </c>
      <c r="R223" s="261">
        <v>119100</v>
      </c>
      <c r="S223">
        <v>439</v>
      </c>
    </row>
    <row r="224" spans="1:19">
      <c r="A224" t="s">
        <v>19</v>
      </c>
      <c r="B224" t="s">
        <v>373</v>
      </c>
      <c r="C224" s="261">
        <v>21900</v>
      </c>
      <c r="D224" s="261">
        <v>25000</v>
      </c>
      <c r="E224" s="261">
        <v>28150</v>
      </c>
      <c r="F224" s="261">
        <v>31250</v>
      </c>
      <c r="G224" s="261">
        <v>33750</v>
      </c>
      <c r="H224" s="261">
        <v>36250</v>
      </c>
      <c r="I224" s="261">
        <v>38750</v>
      </c>
      <c r="J224" s="261">
        <v>41250</v>
      </c>
      <c r="K224" s="261">
        <v>52500</v>
      </c>
      <c r="L224" s="261">
        <v>60000</v>
      </c>
      <c r="M224" s="261">
        <v>67500</v>
      </c>
      <c r="N224" s="261">
        <v>75000</v>
      </c>
      <c r="O224" s="261">
        <v>81000</v>
      </c>
      <c r="P224" s="261">
        <v>87000</v>
      </c>
      <c r="Q224" s="261">
        <v>93000</v>
      </c>
      <c r="R224" s="261">
        <v>99000</v>
      </c>
      <c r="S224">
        <v>441</v>
      </c>
    </row>
    <row r="225" spans="1:19">
      <c r="A225" t="s">
        <v>261</v>
      </c>
      <c r="B225" t="s">
        <v>919</v>
      </c>
      <c r="C225" s="261">
        <v>19800</v>
      </c>
      <c r="D225" s="261">
        <v>22600</v>
      </c>
      <c r="E225" s="261">
        <v>25450</v>
      </c>
      <c r="F225" s="261">
        <v>28250</v>
      </c>
      <c r="G225" s="261">
        <v>30550</v>
      </c>
      <c r="H225" s="261">
        <v>32800</v>
      </c>
      <c r="I225" s="261">
        <v>35050</v>
      </c>
      <c r="J225" s="261">
        <v>37300</v>
      </c>
      <c r="K225" s="261">
        <v>47450</v>
      </c>
      <c r="L225" s="261">
        <v>54250</v>
      </c>
      <c r="M225" s="261">
        <v>61000</v>
      </c>
      <c r="N225" s="261">
        <v>67800</v>
      </c>
      <c r="O225" s="261">
        <v>73200</v>
      </c>
      <c r="P225" s="261">
        <v>78650</v>
      </c>
      <c r="Q225" s="261">
        <v>84050</v>
      </c>
      <c r="R225" s="261">
        <v>89500</v>
      </c>
      <c r="S225">
        <v>443</v>
      </c>
    </row>
    <row r="226" spans="1:19">
      <c r="A226" t="s">
        <v>262</v>
      </c>
      <c r="B226" t="s">
        <v>922</v>
      </c>
      <c r="C226" s="261">
        <v>19800</v>
      </c>
      <c r="D226" s="261">
        <v>22600</v>
      </c>
      <c r="E226" s="261">
        <v>25450</v>
      </c>
      <c r="F226" s="261">
        <v>28250</v>
      </c>
      <c r="G226" s="261">
        <v>30550</v>
      </c>
      <c r="H226" s="261">
        <v>32800</v>
      </c>
      <c r="I226" s="261">
        <v>35050</v>
      </c>
      <c r="J226" s="261">
        <v>37300</v>
      </c>
      <c r="K226" s="261">
        <v>47450</v>
      </c>
      <c r="L226" s="261">
        <v>54250</v>
      </c>
      <c r="M226" s="261">
        <v>61000</v>
      </c>
      <c r="N226" s="261">
        <v>67800</v>
      </c>
      <c r="O226" s="261">
        <v>73200</v>
      </c>
      <c r="P226" s="261">
        <v>78650</v>
      </c>
      <c r="Q226" s="261">
        <v>84050</v>
      </c>
      <c r="R226" s="261">
        <v>89500</v>
      </c>
      <c r="S226">
        <v>445</v>
      </c>
    </row>
    <row r="227" spans="1:19">
      <c r="A227" t="s">
        <v>263</v>
      </c>
      <c r="B227" t="s">
        <v>925</v>
      </c>
      <c r="C227" s="261">
        <v>19800</v>
      </c>
      <c r="D227" s="261">
        <v>22600</v>
      </c>
      <c r="E227" s="261">
        <v>25450</v>
      </c>
      <c r="F227" s="261">
        <v>28250</v>
      </c>
      <c r="G227" s="261">
        <v>30550</v>
      </c>
      <c r="H227" s="261">
        <v>32800</v>
      </c>
      <c r="I227" s="261">
        <v>35050</v>
      </c>
      <c r="J227" s="261">
        <v>37300</v>
      </c>
      <c r="K227" s="261">
        <v>47450</v>
      </c>
      <c r="L227" s="261">
        <v>54250</v>
      </c>
      <c r="M227" s="261">
        <v>61000</v>
      </c>
      <c r="N227" s="261">
        <v>67800</v>
      </c>
      <c r="O227" s="261">
        <v>73200</v>
      </c>
      <c r="P227" s="261">
        <v>78650</v>
      </c>
      <c r="Q227" s="261">
        <v>84050</v>
      </c>
      <c r="R227" s="261">
        <v>89500</v>
      </c>
      <c r="S227">
        <v>447</v>
      </c>
    </row>
    <row r="228" spans="1:19">
      <c r="A228" t="s">
        <v>264</v>
      </c>
      <c r="B228" t="s">
        <v>928</v>
      </c>
      <c r="C228" s="261">
        <v>19800</v>
      </c>
      <c r="D228" s="261">
        <v>22600</v>
      </c>
      <c r="E228" s="261">
        <v>25450</v>
      </c>
      <c r="F228" s="261">
        <v>28250</v>
      </c>
      <c r="G228" s="261">
        <v>30550</v>
      </c>
      <c r="H228" s="261">
        <v>32800</v>
      </c>
      <c r="I228" s="261">
        <v>35050</v>
      </c>
      <c r="J228" s="261">
        <v>37300</v>
      </c>
      <c r="K228" s="261">
        <v>47450</v>
      </c>
      <c r="L228" s="261">
        <v>54250</v>
      </c>
      <c r="M228" s="261">
        <v>61000</v>
      </c>
      <c r="N228" s="261">
        <v>67800</v>
      </c>
      <c r="O228" s="261">
        <v>73200</v>
      </c>
      <c r="P228" s="261">
        <v>78650</v>
      </c>
      <c r="Q228" s="261">
        <v>84050</v>
      </c>
      <c r="R228" s="261">
        <v>89500</v>
      </c>
      <c r="S228">
        <v>449</v>
      </c>
    </row>
    <row r="229" spans="1:19">
      <c r="A229" t="s">
        <v>76</v>
      </c>
      <c r="B229" t="s">
        <v>623</v>
      </c>
      <c r="C229" s="261">
        <v>22700</v>
      </c>
      <c r="D229" s="261">
        <v>25950</v>
      </c>
      <c r="E229" s="261">
        <v>29200</v>
      </c>
      <c r="F229" s="261">
        <v>32400</v>
      </c>
      <c r="G229" s="261">
        <v>35000</v>
      </c>
      <c r="H229" s="261">
        <v>37600</v>
      </c>
      <c r="I229" s="261">
        <v>40200</v>
      </c>
      <c r="J229" s="261">
        <v>42800</v>
      </c>
      <c r="K229" s="261">
        <v>54450</v>
      </c>
      <c r="L229" s="261">
        <v>62200</v>
      </c>
      <c r="M229" s="261">
        <v>70000</v>
      </c>
      <c r="N229" s="261">
        <v>77750</v>
      </c>
      <c r="O229" s="261">
        <v>84000</v>
      </c>
      <c r="P229" s="261">
        <v>90200</v>
      </c>
      <c r="Q229" s="261">
        <v>96400</v>
      </c>
      <c r="R229" s="261">
        <v>102650</v>
      </c>
      <c r="S229">
        <v>451</v>
      </c>
    </row>
    <row r="230" spans="1:19">
      <c r="A230" t="s">
        <v>28</v>
      </c>
      <c r="B230" t="s">
        <v>319</v>
      </c>
      <c r="C230" s="261">
        <v>30100</v>
      </c>
      <c r="D230" s="261">
        <v>34400</v>
      </c>
      <c r="E230" s="261">
        <v>38700</v>
      </c>
      <c r="F230" s="261">
        <v>43000</v>
      </c>
      <c r="G230" s="261">
        <v>46450</v>
      </c>
      <c r="H230" s="261">
        <v>49900</v>
      </c>
      <c r="I230" s="261">
        <v>53350</v>
      </c>
      <c r="J230" s="261">
        <v>56800</v>
      </c>
      <c r="K230" s="261">
        <v>72250</v>
      </c>
      <c r="L230" s="261">
        <v>82550</v>
      </c>
      <c r="M230" s="261">
        <v>92900</v>
      </c>
      <c r="N230" s="261">
        <v>103200</v>
      </c>
      <c r="O230" s="261">
        <v>111450</v>
      </c>
      <c r="P230" s="261">
        <v>119700</v>
      </c>
      <c r="Q230" s="261">
        <v>127950</v>
      </c>
      <c r="R230" s="261">
        <v>136200</v>
      </c>
      <c r="S230">
        <v>453</v>
      </c>
    </row>
    <row r="231" spans="1:19">
      <c r="A231" t="s">
        <v>265</v>
      </c>
      <c r="B231" t="s">
        <v>935</v>
      </c>
      <c r="C231" s="261">
        <v>19800</v>
      </c>
      <c r="D231" s="261">
        <v>22600</v>
      </c>
      <c r="E231" s="261">
        <v>25450</v>
      </c>
      <c r="F231" s="261">
        <v>28250</v>
      </c>
      <c r="G231" s="261">
        <v>30550</v>
      </c>
      <c r="H231" s="261">
        <v>32800</v>
      </c>
      <c r="I231" s="261">
        <v>35050</v>
      </c>
      <c r="J231" s="261">
        <v>37300</v>
      </c>
      <c r="K231" s="261">
        <v>47450</v>
      </c>
      <c r="L231" s="261">
        <v>54250</v>
      </c>
      <c r="M231" s="261">
        <v>61000</v>
      </c>
      <c r="N231" s="261">
        <v>67800</v>
      </c>
      <c r="O231" s="261">
        <v>73200</v>
      </c>
      <c r="P231" s="261">
        <v>78650</v>
      </c>
      <c r="Q231" s="261">
        <v>84050</v>
      </c>
      <c r="R231" s="261">
        <v>89500</v>
      </c>
      <c r="S231">
        <v>455</v>
      </c>
    </row>
    <row r="232" spans="1:19">
      <c r="A232" t="s">
        <v>85</v>
      </c>
      <c r="B232" t="s">
        <v>938</v>
      </c>
      <c r="C232" s="261">
        <v>19800</v>
      </c>
      <c r="D232" s="261">
        <v>22600</v>
      </c>
      <c r="E232" s="261">
        <v>25450</v>
      </c>
      <c r="F232" s="261">
        <v>28250</v>
      </c>
      <c r="G232" s="261">
        <v>30550</v>
      </c>
      <c r="H232" s="261">
        <v>32800</v>
      </c>
      <c r="I232" s="261">
        <v>35050</v>
      </c>
      <c r="J232" s="261">
        <v>37300</v>
      </c>
      <c r="K232" s="261">
        <v>47450</v>
      </c>
      <c r="L232" s="261">
        <v>54250</v>
      </c>
      <c r="M232" s="261">
        <v>61000</v>
      </c>
      <c r="N232" s="261">
        <v>67800</v>
      </c>
      <c r="O232" s="261">
        <v>73200</v>
      </c>
      <c r="P232" s="261">
        <v>78650</v>
      </c>
      <c r="Q232" s="261">
        <v>84050</v>
      </c>
      <c r="R232" s="261">
        <v>89500</v>
      </c>
      <c r="S232">
        <v>457</v>
      </c>
    </row>
    <row r="233" spans="1:19">
      <c r="A233" t="s">
        <v>67</v>
      </c>
      <c r="B233" t="s">
        <v>549</v>
      </c>
      <c r="C233" s="261">
        <v>20800</v>
      </c>
      <c r="D233" s="261">
        <v>23800</v>
      </c>
      <c r="E233" s="261">
        <v>26750</v>
      </c>
      <c r="F233" s="261">
        <v>29700</v>
      </c>
      <c r="G233" s="261">
        <v>32100</v>
      </c>
      <c r="H233" s="261">
        <v>34500</v>
      </c>
      <c r="I233" s="261">
        <v>36850</v>
      </c>
      <c r="J233" s="261">
        <v>39250</v>
      </c>
      <c r="K233" s="261">
        <v>49900</v>
      </c>
      <c r="L233" s="261">
        <v>57000</v>
      </c>
      <c r="M233" s="261">
        <v>64150</v>
      </c>
      <c r="N233" s="261">
        <v>71300</v>
      </c>
      <c r="O233" s="261">
        <v>77000</v>
      </c>
      <c r="P233" s="261">
        <v>82700</v>
      </c>
      <c r="Q233" s="261">
        <v>88400</v>
      </c>
      <c r="R233" s="261">
        <v>94100</v>
      </c>
      <c r="S233">
        <v>459</v>
      </c>
    </row>
    <row r="234" spans="1:19">
      <c r="A234" t="s">
        <v>266</v>
      </c>
      <c r="B234" t="s">
        <v>943</v>
      </c>
      <c r="C234" s="261">
        <v>21300</v>
      </c>
      <c r="D234" s="261">
        <v>24350</v>
      </c>
      <c r="E234" s="261">
        <v>27400</v>
      </c>
      <c r="F234" s="261">
        <v>30400</v>
      </c>
      <c r="G234" s="261">
        <v>32850</v>
      </c>
      <c r="H234" s="261">
        <v>35300</v>
      </c>
      <c r="I234" s="261">
        <v>37700</v>
      </c>
      <c r="J234" s="261">
        <v>40150</v>
      </c>
      <c r="K234" s="261">
        <v>51050</v>
      </c>
      <c r="L234" s="261">
        <v>58350</v>
      </c>
      <c r="M234" s="261">
        <v>65650</v>
      </c>
      <c r="N234" s="261">
        <v>72950</v>
      </c>
      <c r="O234" s="261">
        <v>78800</v>
      </c>
      <c r="P234" s="261">
        <v>84650</v>
      </c>
      <c r="Q234" s="261">
        <v>90450</v>
      </c>
      <c r="R234" s="261">
        <v>96300</v>
      </c>
      <c r="S234">
        <v>461</v>
      </c>
    </row>
    <row r="235" spans="1:19">
      <c r="A235" t="s">
        <v>267</v>
      </c>
      <c r="B235" t="s">
        <v>946</v>
      </c>
      <c r="C235" s="261">
        <v>19800</v>
      </c>
      <c r="D235" s="261">
        <v>22600</v>
      </c>
      <c r="E235" s="261">
        <v>25450</v>
      </c>
      <c r="F235" s="261">
        <v>28250</v>
      </c>
      <c r="G235" s="261">
        <v>30550</v>
      </c>
      <c r="H235" s="261">
        <v>32800</v>
      </c>
      <c r="I235" s="261">
        <v>35050</v>
      </c>
      <c r="J235" s="261">
        <v>37300</v>
      </c>
      <c r="K235" s="261">
        <v>47450</v>
      </c>
      <c r="L235" s="261">
        <v>54250</v>
      </c>
      <c r="M235" s="261">
        <v>61000</v>
      </c>
      <c r="N235" s="261">
        <v>67800</v>
      </c>
      <c r="O235" s="261">
        <v>73200</v>
      </c>
      <c r="P235" s="261">
        <v>78650</v>
      </c>
      <c r="Q235" s="261">
        <v>84050</v>
      </c>
      <c r="R235" s="261">
        <v>89500</v>
      </c>
      <c r="S235">
        <v>463</v>
      </c>
    </row>
    <row r="236" spans="1:19">
      <c r="A236" t="s">
        <v>269</v>
      </c>
      <c r="B236" t="s">
        <v>949</v>
      </c>
      <c r="C236" s="261">
        <v>19800</v>
      </c>
      <c r="D236" s="261">
        <v>22600</v>
      </c>
      <c r="E236" s="261">
        <v>25450</v>
      </c>
      <c r="F236" s="261">
        <v>28250</v>
      </c>
      <c r="G236" s="261">
        <v>30550</v>
      </c>
      <c r="H236" s="261">
        <v>32800</v>
      </c>
      <c r="I236" s="261">
        <v>35050</v>
      </c>
      <c r="J236" s="261">
        <v>37300</v>
      </c>
      <c r="K236" s="261">
        <v>47450</v>
      </c>
      <c r="L236" s="261">
        <v>54250</v>
      </c>
      <c r="M236" s="261">
        <v>61000</v>
      </c>
      <c r="N236" s="261">
        <v>67800</v>
      </c>
      <c r="O236" s="261">
        <v>73200</v>
      </c>
      <c r="P236" s="261">
        <v>78650</v>
      </c>
      <c r="Q236" s="261">
        <v>84050</v>
      </c>
      <c r="R236" s="261">
        <v>89500</v>
      </c>
      <c r="S236">
        <v>465</v>
      </c>
    </row>
    <row r="237" spans="1:19">
      <c r="A237" t="s">
        <v>270</v>
      </c>
      <c r="B237" t="s">
        <v>952</v>
      </c>
      <c r="C237" s="261">
        <v>20200</v>
      </c>
      <c r="D237" s="261">
        <v>23100</v>
      </c>
      <c r="E237" s="261">
        <v>26000</v>
      </c>
      <c r="F237" s="261">
        <v>28850</v>
      </c>
      <c r="G237" s="261">
        <v>31200</v>
      </c>
      <c r="H237" s="261">
        <v>33500</v>
      </c>
      <c r="I237" s="261">
        <v>35800</v>
      </c>
      <c r="J237" s="261">
        <v>38100</v>
      </c>
      <c r="K237" s="261">
        <v>48450</v>
      </c>
      <c r="L237" s="261">
        <v>55400</v>
      </c>
      <c r="M237" s="261">
        <v>62300</v>
      </c>
      <c r="N237" s="261">
        <v>69250</v>
      </c>
      <c r="O237" s="261">
        <v>74800</v>
      </c>
      <c r="P237" s="261">
        <v>80300</v>
      </c>
      <c r="Q237" s="261">
        <v>85850</v>
      </c>
      <c r="R237" s="261">
        <v>91400</v>
      </c>
      <c r="S237">
        <v>467</v>
      </c>
    </row>
    <row r="238" spans="1:19">
      <c r="A238" t="s">
        <v>87</v>
      </c>
      <c r="B238" t="s">
        <v>537</v>
      </c>
      <c r="C238" s="261">
        <v>24300</v>
      </c>
      <c r="D238" s="261">
        <v>27750</v>
      </c>
      <c r="E238" s="261">
        <v>31200</v>
      </c>
      <c r="F238" s="261">
        <v>34650</v>
      </c>
      <c r="G238" s="261">
        <v>37450</v>
      </c>
      <c r="H238" s="261">
        <v>40200</v>
      </c>
      <c r="I238" s="261">
        <v>43000</v>
      </c>
      <c r="J238" s="261">
        <v>45750</v>
      </c>
      <c r="K238" s="261">
        <v>58200</v>
      </c>
      <c r="L238" s="261">
        <v>66550</v>
      </c>
      <c r="M238" s="261">
        <v>74850</v>
      </c>
      <c r="N238" s="261">
        <v>83150</v>
      </c>
      <c r="O238" s="261">
        <v>89800</v>
      </c>
      <c r="P238" s="261">
        <v>96450</v>
      </c>
      <c r="Q238" s="261">
        <v>103100</v>
      </c>
      <c r="R238" s="261">
        <v>109750</v>
      </c>
      <c r="S238">
        <v>469</v>
      </c>
    </row>
    <row r="239" spans="1:19">
      <c r="A239" t="s">
        <v>271</v>
      </c>
      <c r="B239" t="s">
        <v>957</v>
      </c>
      <c r="C239" s="261">
        <v>22300</v>
      </c>
      <c r="D239" s="261">
        <v>25500</v>
      </c>
      <c r="E239" s="261">
        <v>28700</v>
      </c>
      <c r="F239" s="261">
        <v>31850</v>
      </c>
      <c r="G239" s="261">
        <v>34400</v>
      </c>
      <c r="H239" s="261">
        <v>36950</v>
      </c>
      <c r="I239" s="261">
        <v>39500</v>
      </c>
      <c r="J239" s="261">
        <v>42050</v>
      </c>
      <c r="K239" s="261">
        <v>53500</v>
      </c>
      <c r="L239" s="261">
        <v>61150</v>
      </c>
      <c r="M239" s="261">
        <v>68800</v>
      </c>
      <c r="N239" s="261">
        <v>76450</v>
      </c>
      <c r="O239" s="261">
        <v>82550</v>
      </c>
      <c r="P239" s="261">
        <v>88650</v>
      </c>
      <c r="Q239" s="261">
        <v>94800</v>
      </c>
      <c r="R239" s="261">
        <v>100900</v>
      </c>
      <c r="S239">
        <v>471</v>
      </c>
    </row>
    <row r="240" spans="1:19">
      <c r="A240" t="s">
        <v>59</v>
      </c>
      <c r="B240" t="s">
        <v>390</v>
      </c>
      <c r="C240" s="261">
        <v>26250</v>
      </c>
      <c r="D240" s="261">
        <v>30000</v>
      </c>
      <c r="E240" s="261">
        <v>33750</v>
      </c>
      <c r="F240" s="261">
        <v>37450</v>
      </c>
      <c r="G240" s="261">
        <v>40450</v>
      </c>
      <c r="H240" s="261">
        <v>43450</v>
      </c>
      <c r="I240" s="261">
        <v>46450</v>
      </c>
      <c r="J240" s="261">
        <v>49450</v>
      </c>
      <c r="K240" s="261">
        <v>62900</v>
      </c>
      <c r="L240" s="261">
        <v>71900</v>
      </c>
      <c r="M240" s="261">
        <v>80900</v>
      </c>
      <c r="N240" s="261">
        <v>89900</v>
      </c>
      <c r="O240" s="261">
        <v>97050</v>
      </c>
      <c r="P240" s="261">
        <v>104250</v>
      </c>
      <c r="Q240" s="261">
        <v>111450</v>
      </c>
      <c r="R240" s="261">
        <v>118650</v>
      </c>
      <c r="S240">
        <v>473</v>
      </c>
    </row>
    <row r="241" spans="1:19">
      <c r="A241" t="s">
        <v>272</v>
      </c>
      <c r="B241" t="s">
        <v>962</v>
      </c>
      <c r="C241" s="261">
        <v>22050</v>
      </c>
      <c r="D241" s="261">
        <v>25200</v>
      </c>
      <c r="E241" s="261">
        <v>28350</v>
      </c>
      <c r="F241" s="261">
        <v>31450</v>
      </c>
      <c r="G241" s="261">
        <v>34000</v>
      </c>
      <c r="H241" s="261">
        <v>36500</v>
      </c>
      <c r="I241" s="261">
        <v>39000</v>
      </c>
      <c r="J241" s="261">
        <v>41550</v>
      </c>
      <c r="K241" s="261">
        <v>52850</v>
      </c>
      <c r="L241" s="261">
        <v>60400</v>
      </c>
      <c r="M241" s="261">
        <v>67950</v>
      </c>
      <c r="N241" s="261">
        <v>75500</v>
      </c>
      <c r="O241" s="261">
        <v>81500</v>
      </c>
      <c r="P241" s="261">
        <v>87550</v>
      </c>
      <c r="Q241" s="261">
        <v>93600</v>
      </c>
      <c r="R241" s="261">
        <v>99650</v>
      </c>
      <c r="S241">
        <v>475</v>
      </c>
    </row>
    <row r="242" spans="1:19">
      <c r="A242" t="s">
        <v>273</v>
      </c>
      <c r="B242" t="s">
        <v>965</v>
      </c>
      <c r="C242" s="261">
        <v>22550</v>
      </c>
      <c r="D242" s="261">
        <v>25800</v>
      </c>
      <c r="E242" s="261">
        <v>29000</v>
      </c>
      <c r="F242" s="261">
        <v>32200</v>
      </c>
      <c r="G242" s="261">
        <v>34800</v>
      </c>
      <c r="H242" s="261">
        <v>37400</v>
      </c>
      <c r="I242" s="261">
        <v>39950</v>
      </c>
      <c r="J242" s="261">
        <v>42550</v>
      </c>
      <c r="K242" s="261">
        <v>54100</v>
      </c>
      <c r="L242" s="261">
        <v>61800</v>
      </c>
      <c r="M242" s="261">
        <v>69550</v>
      </c>
      <c r="N242" s="261">
        <v>77300</v>
      </c>
      <c r="O242" s="261">
        <v>83450</v>
      </c>
      <c r="P242" s="261">
        <v>89650</v>
      </c>
      <c r="Q242" s="261">
        <v>95850</v>
      </c>
      <c r="R242" s="261">
        <v>102000</v>
      </c>
      <c r="S242">
        <v>477</v>
      </c>
    </row>
    <row r="243" spans="1:19">
      <c r="A243" t="s">
        <v>63</v>
      </c>
      <c r="B243" t="s">
        <v>968</v>
      </c>
      <c r="C243" s="261">
        <v>19800</v>
      </c>
      <c r="D243" s="261">
        <v>22600</v>
      </c>
      <c r="E243" s="261">
        <v>25450</v>
      </c>
      <c r="F243" s="261">
        <v>28250</v>
      </c>
      <c r="G243" s="261">
        <v>30550</v>
      </c>
      <c r="H243" s="261">
        <v>32800</v>
      </c>
      <c r="I243" s="261">
        <v>35050</v>
      </c>
      <c r="J243" s="261">
        <v>37300</v>
      </c>
      <c r="K243" s="261">
        <v>47450</v>
      </c>
      <c r="L243" s="261">
        <v>54250</v>
      </c>
      <c r="M243" s="261">
        <v>61000</v>
      </c>
      <c r="N243" s="261">
        <v>67800</v>
      </c>
      <c r="O243" s="261">
        <v>73200</v>
      </c>
      <c r="P243" s="261">
        <v>78650</v>
      </c>
      <c r="Q243" s="261">
        <v>84050</v>
      </c>
      <c r="R243" s="261">
        <v>89500</v>
      </c>
      <c r="S243">
        <v>479</v>
      </c>
    </row>
    <row r="244" spans="1:19">
      <c r="A244" t="s">
        <v>274</v>
      </c>
      <c r="B244" t="s">
        <v>971</v>
      </c>
      <c r="C244" s="261">
        <v>19800</v>
      </c>
      <c r="D244" s="261">
        <v>22600</v>
      </c>
      <c r="E244" s="261">
        <v>25450</v>
      </c>
      <c r="F244" s="261">
        <v>28250</v>
      </c>
      <c r="G244" s="261">
        <v>30550</v>
      </c>
      <c r="H244" s="261">
        <v>32800</v>
      </c>
      <c r="I244" s="261">
        <v>35050</v>
      </c>
      <c r="J244" s="261">
        <v>37300</v>
      </c>
      <c r="K244" s="261">
        <v>47450</v>
      </c>
      <c r="L244" s="261">
        <v>54250</v>
      </c>
      <c r="M244" s="261">
        <v>61000</v>
      </c>
      <c r="N244" s="261">
        <v>67800</v>
      </c>
      <c r="O244" s="261">
        <v>73200</v>
      </c>
      <c r="P244" s="261">
        <v>78650</v>
      </c>
      <c r="Q244" s="261">
        <v>84050</v>
      </c>
      <c r="R244" s="261">
        <v>89500</v>
      </c>
      <c r="S244">
        <v>481</v>
      </c>
    </row>
    <row r="245" spans="1:19">
      <c r="A245" t="s">
        <v>275</v>
      </c>
      <c r="B245" t="s">
        <v>974</v>
      </c>
      <c r="C245" s="261">
        <v>21500</v>
      </c>
      <c r="D245" s="261">
        <v>24600</v>
      </c>
      <c r="E245" s="261">
        <v>27650</v>
      </c>
      <c r="F245" s="261">
        <v>30700</v>
      </c>
      <c r="G245" s="261">
        <v>33200</v>
      </c>
      <c r="H245" s="261">
        <v>35650</v>
      </c>
      <c r="I245" s="261">
        <v>38100</v>
      </c>
      <c r="J245" s="261">
        <v>40550</v>
      </c>
      <c r="K245" s="261">
        <v>51600</v>
      </c>
      <c r="L245" s="261">
        <v>58950</v>
      </c>
      <c r="M245" s="261">
        <v>66300</v>
      </c>
      <c r="N245" s="261">
        <v>73700</v>
      </c>
      <c r="O245" s="261">
        <v>79550</v>
      </c>
      <c r="P245" s="261">
        <v>85450</v>
      </c>
      <c r="Q245" s="261">
        <v>91350</v>
      </c>
      <c r="R245" s="261">
        <v>97250</v>
      </c>
      <c r="S245">
        <v>483</v>
      </c>
    </row>
    <row r="246" spans="1:19">
      <c r="A246" t="s">
        <v>94</v>
      </c>
      <c r="B246" t="s">
        <v>300</v>
      </c>
      <c r="C246" s="261">
        <v>22050</v>
      </c>
      <c r="D246" s="261">
        <v>25200</v>
      </c>
      <c r="E246" s="261">
        <v>28350</v>
      </c>
      <c r="F246" s="261">
        <v>31450</v>
      </c>
      <c r="G246" s="261">
        <v>34000</v>
      </c>
      <c r="H246" s="261">
        <v>36500</v>
      </c>
      <c r="I246" s="261">
        <v>39000</v>
      </c>
      <c r="J246" s="261">
        <v>41550</v>
      </c>
      <c r="K246" s="261">
        <v>52850</v>
      </c>
      <c r="L246" s="261">
        <v>60400</v>
      </c>
      <c r="M246" s="261">
        <v>67950</v>
      </c>
      <c r="N246" s="261">
        <v>75500</v>
      </c>
      <c r="O246" s="261">
        <v>81500</v>
      </c>
      <c r="P246" s="261">
        <v>87550</v>
      </c>
      <c r="Q246" s="261">
        <v>93600</v>
      </c>
      <c r="R246" s="261">
        <v>99650</v>
      </c>
      <c r="S246">
        <v>485</v>
      </c>
    </row>
    <row r="247" spans="1:19">
      <c r="A247" t="s">
        <v>276</v>
      </c>
      <c r="B247" t="s">
        <v>979</v>
      </c>
      <c r="C247" s="261">
        <v>19900</v>
      </c>
      <c r="D247" s="261">
        <v>22750</v>
      </c>
      <c r="E247" s="261">
        <v>25600</v>
      </c>
      <c r="F247" s="261">
        <v>28400</v>
      </c>
      <c r="G247" s="261">
        <v>30700</v>
      </c>
      <c r="H247" s="261">
        <v>32950</v>
      </c>
      <c r="I247" s="261">
        <v>35250</v>
      </c>
      <c r="J247" s="261">
        <v>37500</v>
      </c>
      <c r="K247" s="261">
        <v>47700</v>
      </c>
      <c r="L247" s="261">
        <v>54550</v>
      </c>
      <c r="M247" s="261">
        <v>61350</v>
      </c>
      <c r="N247" s="261">
        <v>68150</v>
      </c>
      <c r="O247" s="261">
        <v>73600</v>
      </c>
      <c r="P247" s="261">
        <v>79050</v>
      </c>
      <c r="Q247" s="261">
        <v>84500</v>
      </c>
      <c r="R247" s="261">
        <v>89950</v>
      </c>
      <c r="S247">
        <v>487</v>
      </c>
    </row>
    <row r="248" spans="1:19">
      <c r="A248" t="s">
        <v>277</v>
      </c>
      <c r="B248" t="s">
        <v>982</v>
      </c>
      <c r="C248" s="261">
        <v>19800</v>
      </c>
      <c r="D248" s="261">
        <v>22600</v>
      </c>
      <c r="E248" s="261">
        <v>25450</v>
      </c>
      <c r="F248" s="261">
        <v>28250</v>
      </c>
      <c r="G248" s="261">
        <v>30550</v>
      </c>
      <c r="H248" s="261">
        <v>32800</v>
      </c>
      <c r="I248" s="261">
        <v>35050</v>
      </c>
      <c r="J248" s="261">
        <v>37300</v>
      </c>
      <c r="K248" s="261">
        <v>47450</v>
      </c>
      <c r="L248" s="261">
        <v>54250</v>
      </c>
      <c r="M248" s="261">
        <v>61000</v>
      </c>
      <c r="N248" s="261">
        <v>67800</v>
      </c>
      <c r="O248" s="261">
        <v>73200</v>
      </c>
      <c r="P248" s="261">
        <v>78650</v>
      </c>
      <c r="Q248" s="261">
        <v>84050</v>
      </c>
      <c r="R248" s="261">
        <v>89500</v>
      </c>
      <c r="S248">
        <v>489</v>
      </c>
    </row>
    <row r="249" spans="1:19">
      <c r="A249" t="s">
        <v>29</v>
      </c>
      <c r="B249" t="s">
        <v>319</v>
      </c>
      <c r="C249" s="261">
        <v>30100</v>
      </c>
      <c r="D249" s="261">
        <v>34400</v>
      </c>
      <c r="E249" s="261">
        <v>38700</v>
      </c>
      <c r="F249" s="261">
        <v>43000</v>
      </c>
      <c r="G249" s="261">
        <v>46450</v>
      </c>
      <c r="H249" s="261">
        <v>49900</v>
      </c>
      <c r="I249" s="261">
        <v>53350</v>
      </c>
      <c r="J249" s="261">
        <v>56800</v>
      </c>
      <c r="K249" s="261">
        <v>72250</v>
      </c>
      <c r="L249" s="261">
        <v>82550</v>
      </c>
      <c r="M249" s="261">
        <v>92900</v>
      </c>
      <c r="N249" s="261">
        <v>103200</v>
      </c>
      <c r="O249" s="261">
        <v>111450</v>
      </c>
      <c r="P249" s="261">
        <v>119700</v>
      </c>
      <c r="Q249" s="261">
        <v>127950</v>
      </c>
      <c r="R249" s="261">
        <v>136200</v>
      </c>
      <c r="S249">
        <v>491</v>
      </c>
    </row>
    <row r="250" spans="1:19">
      <c r="A250" t="s">
        <v>82</v>
      </c>
      <c r="B250" t="s">
        <v>316</v>
      </c>
      <c r="C250" s="261">
        <v>23400</v>
      </c>
      <c r="D250" s="261">
        <v>26750</v>
      </c>
      <c r="E250" s="261">
        <v>30100</v>
      </c>
      <c r="F250" s="261">
        <v>33400</v>
      </c>
      <c r="G250" s="261">
        <v>36100</v>
      </c>
      <c r="H250" s="261">
        <v>38750</v>
      </c>
      <c r="I250" s="261">
        <v>41450</v>
      </c>
      <c r="J250" s="261">
        <v>44100</v>
      </c>
      <c r="K250" s="261">
        <v>56100</v>
      </c>
      <c r="L250" s="261">
        <v>64150</v>
      </c>
      <c r="M250" s="261">
        <v>72150</v>
      </c>
      <c r="N250" s="261">
        <v>80150</v>
      </c>
      <c r="O250" s="261">
        <v>86550</v>
      </c>
      <c r="P250" s="261">
        <v>93000</v>
      </c>
      <c r="Q250" s="261">
        <v>99400</v>
      </c>
      <c r="R250" s="261">
        <v>105800</v>
      </c>
      <c r="S250">
        <v>493</v>
      </c>
    </row>
    <row r="251" spans="1:19">
      <c r="A251" t="s">
        <v>278</v>
      </c>
      <c r="B251" t="s">
        <v>989</v>
      </c>
      <c r="C251" s="261">
        <v>22550</v>
      </c>
      <c r="D251" s="261">
        <v>25800</v>
      </c>
      <c r="E251" s="261">
        <v>29000</v>
      </c>
      <c r="F251" s="261">
        <v>32200</v>
      </c>
      <c r="G251" s="261">
        <v>34800</v>
      </c>
      <c r="H251" s="261">
        <v>37400</v>
      </c>
      <c r="I251" s="261">
        <v>39950</v>
      </c>
      <c r="J251" s="261">
        <v>42550</v>
      </c>
      <c r="K251" s="261">
        <v>54100</v>
      </c>
      <c r="L251" s="261">
        <v>61800</v>
      </c>
      <c r="M251" s="261">
        <v>69550</v>
      </c>
      <c r="N251" s="261">
        <v>77300</v>
      </c>
      <c r="O251" s="261">
        <v>83450</v>
      </c>
      <c r="P251" s="261">
        <v>89650</v>
      </c>
      <c r="Q251" s="261">
        <v>95850</v>
      </c>
      <c r="R251" s="261">
        <v>102000</v>
      </c>
      <c r="S251">
        <v>495</v>
      </c>
    </row>
    <row r="252" spans="1:19">
      <c r="A252" t="s">
        <v>279</v>
      </c>
      <c r="B252" t="s">
        <v>992</v>
      </c>
      <c r="C252" s="261">
        <v>24050</v>
      </c>
      <c r="D252" s="261">
        <v>27500</v>
      </c>
      <c r="E252" s="261">
        <v>30950</v>
      </c>
      <c r="F252" s="261">
        <v>34350</v>
      </c>
      <c r="G252" s="261">
        <v>37100</v>
      </c>
      <c r="H252" s="261">
        <v>39850</v>
      </c>
      <c r="I252" s="261">
        <v>42600</v>
      </c>
      <c r="J252" s="261">
        <v>45350</v>
      </c>
      <c r="K252" s="261">
        <v>57700</v>
      </c>
      <c r="L252" s="261">
        <v>65950</v>
      </c>
      <c r="M252" s="261">
        <v>74200</v>
      </c>
      <c r="N252" s="261">
        <v>82450</v>
      </c>
      <c r="O252" s="261">
        <v>89050</v>
      </c>
      <c r="P252" s="261">
        <v>95650</v>
      </c>
      <c r="Q252" s="261">
        <v>102250</v>
      </c>
      <c r="R252" s="261">
        <v>108800</v>
      </c>
      <c r="S252">
        <v>497</v>
      </c>
    </row>
    <row r="253" spans="1:19">
      <c r="A253" t="s">
        <v>280</v>
      </c>
      <c r="B253" t="s">
        <v>995</v>
      </c>
      <c r="C253" s="261">
        <v>19800</v>
      </c>
      <c r="D253" s="261">
        <v>22600</v>
      </c>
      <c r="E253" s="261">
        <v>25450</v>
      </c>
      <c r="F253" s="261">
        <v>28250</v>
      </c>
      <c r="G253" s="261">
        <v>30550</v>
      </c>
      <c r="H253" s="261">
        <v>32800</v>
      </c>
      <c r="I253" s="261">
        <v>35050</v>
      </c>
      <c r="J253" s="261">
        <v>37300</v>
      </c>
      <c r="K253" s="261">
        <v>47450</v>
      </c>
      <c r="L253" s="261">
        <v>54250</v>
      </c>
      <c r="M253" s="261">
        <v>61000</v>
      </c>
      <c r="N253" s="261">
        <v>67800</v>
      </c>
      <c r="O253" s="261">
        <v>73200</v>
      </c>
      <c r="P253" s="261">
        <v>78650</v>
      </c>
      <c r="Q253" s="261">
        <v>84050</v>
      </c>
      <c r="R253" s="261">
        <v>89500</v>
      </c>
      <c r="S253">
        <v>499</v>
      </c>
    </row>
    <row r="254" spans="1:19">
      <c r="A254" t="s">
        <v>281</v>
      </c>
      <c r="B254" t="s">
        <v>998</v>
      </c>
      <c r="C254" s="261">
        <v>23750</v>
      </c>
      <c r="D254" s="261">
        <v>27150</v>
      </c>
      <c r="E254" s="261">
        <v>30550</v>
      </c>
      <c r="F254" s="261">
        <v>33900</v>
      </c>
      <c r="G254" s="261">
        <v>36650</v>
      </c>
      <c r="H254" s="261">
        <v>39350</v>
      </c>
      <c r="I254" s="261">
        <v>42050</v>
      </c>
      <c r="J254" s="261">
        <v>44750</v>
      </c>
      <c r="K254" s="261">
        <v>56950</v>
      </c>
      <c r="L254" s="261">
        <v>65100</v>
      </c>
      <c r="M254" s="261">
        <v>73200</v>
      </c>
      <c r="N254" s="261">
        <v>81350</v>
      </c>
      <c r="O254" s="261">
        <v>87850</v>
      </c>
      <c r="P254" s="261">
        <v>94400</v>
      </c>
      <c r="Q254" s="261">
        <v>100900</v>
      </c>
      <c r="R254" s="261">
        <v>107400</v>
      </c>
      <c r="S254">
        <v>501</v>
      </c>
    </row>
    <row r="255" spans="1:19">
      <c r="A255" t="s">
        <v>282</v>
      </c>
      <c r="B255" t="s">
        <v>1001</v>
      </c>
      <c r="C255" s="261">
        <v>20900</v>
      </c>
      <c r="D255" s="261">
        <v>23850</v>
      </c>
      <c r="E255" s="261">
        <v>26850</v>
      </c>
      <c r="F255" s="261">
        <v>29800</v>
      </c>
      <c r="G255" s="261">
        <v>32200</v>
      </c>
      <c r="H255" s="261">
        <v>34600</v>
      </c>
      <c r="I255" s="261">
        <v>37000</v>
      </c>
      <c r="J255" s="261">
        <v>39350</v>
      </c>
      <c r="K255" s="261">
        <v>50050</v>
      </c>
      <c r="L255" s="261">
        <v>57200</v>
      </c>
      <c r="M255" s="261">
        <v>64350</v>
      </c>
      <c r="N255" s="261">
        <v>71500</v>
      </c>
      <c r="O255" s="261">
        <v>77250</v>
      </c>
      <c r="P255" s="261">
        <v>82950</v>
      </c>
      <c r="Q255" s="261">
        <v>88700</v>
      </c>
      <c r="R255" s="261">
        <v>94400</v>
      </c>
      <c r="S255">
        <v>503</v>
      </c>
    </row>
    <row r="256" spans="1:19">
      <c r="A256" t="s">
        <v>283</v>
      </c>
      <c r="B256" t="s">
        <v>1004</v>
      </c>
      <c r="C256" s="261">
        <v>19800</v>
      </c>
      <c r="D256" s="261">
        <v>22600</v>
      </c>
      <c r="E256" s="261">
        <v>25450</v>
      </c>
      <c r="F256" s="261">
        <v>28250</v>
      </c>
      <c r="G256" s="261">
        <v>30550</v>
      </c>
      <c r="H256" s="261">
        <v>32800</v>
      </c>
      <c r="I256" s="261">
        <v>35050</v>
      </c>
      <c r="J256" s="261">
        <v>37300</v>
      </c>
      <c r="K256" s="261">
        <v>47450</v>
      </c>
      <c r="L256" s="261">
        <v>54250</v>
      </c>
      <c r="M256" s="261">
        <v>61000</v>
      </c>
      <c r="N256" s="261">
        <v>67800</v>
      </c>
      <c r="O256" s="261">
        <v>73200</v>
      </c>
      <c r="P256" s="261">
        <v>78650</v>
      </c>
      <c r="Q256" s="261">
        <v>84050</v>
      </c>
      <c r="R256" s="261">
        <v>89500</v>
      </c>
      <c r="S256">
        <v>505</v>
      </c>
    </row>
    <row r="257" spans="1:19">
      <c r="A257" t="s">
        <v>284</v>
      </c>
      <c r="B257" t="s">
        <v>1007</v>
      </c>
      <c r="C257" s="261">
        <v>19800</v>
      </c>
      <c r="D257" s="261">
        <v>22600</v>
      </c>
      <c r="E257" s="261">
        <v>25450</v>
      </c>
      <c r="F257" s="261">
        <v>28250</v>
      </c>
      <c r="G257" s="261">
        <v>30550</v>
      </c>
      <c r="H257" s="261">
        <v>32800</v>
      </c>
      <c r="I257" s="261">
        <v>35050</v>
      </c>
      <c r="J257" s="261">
        <v>37300</v>
      </c>
      <c r="K257" s="261">
        <v>47450</v>
      </c>
      <c r="L257" s="261">
        <v>54250</v>
      </c>
      <c r="M257" s="261">
        <v>61000</v>
      </c>
      <c r="N257" s="261">
        <v>67800</v>
      </c>
      <c r="O257" s="261">
        <v>73200</v>
      </c>
      <c r="P257" s="261">
        <v>78650</v>
      </c>
      <c r="Q257" s="261">
        <v>84050</v>
      </c>
      <c r="R257" s="261">
        <v>89500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workbookViewId="0">
      <selection activeCell="E3" sqref="E3:AJ256"/>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5"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6" t="s">
        <v>1</v>
      </c>
      <c r="B2" s="143" t="s">
        <v>1</v>
      </c>
      <c r="C2" s="143" t="s">
        <v>1</v>
      </c>
      <c r="D2" s="143"/>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9" t="s">
        <v>1619</v>
      </c>
      <c r="AX2" s="149" t="s">
        <v>1620</v>
      </c>
      <c r="AY2" s="149" t="s">
        <v>1621</v>
      </c>
      <c r="AZ2" s="149" t="s">
        <v>1622</v>
      </c>
      <c r="BA2" s="149" t="s">
        <v>1623</v>
      </c>
      <c r="BB2" s="149" t="s">
        <v>1624</v>
      </c>
      <c r="BC2" s="149" t="s">
        <v>1625</v>
      </c>
      <c r="BD2" s="149" t="s">
        <v>1626</v>
      </c>
      <c r="BE2" s="149" t="s">
        <v>1627</v>
      </c>
      <c r="BF2" s="149" t="s">
        <v>1628</v>
      </c>
      <c r="BG2" s="149" t="s">
        <v>1629</v>
      </c>
      <c r="BH2" s="149" t="s">
        <v>1630</v>
      </c>
    </row>
    <row r="3" spans="1:60">
      <c r="A3" s="146" t="s">
        <v>95</v>
      </c>
      <c r="B3" s="144" t="s">
        <v>1708</v>
      </c>
      <c r="C3" s="192" t="s">
        <v>95</v>
      </c>
      <c r="D3" s="192"/>
      <c r="E3" s="258">
        <v>11900</v>
      </c>
      <c r="F3" s="258">
        <v>13600</v>
      </c>
      <c r="G3" s="258">
        <v>15300</v>
      </c>
      <c r="H3" s="258">
        <v>16950</v>
      </c>
      <c r="I3" s="258">
        <v>18350</v>
      </c>
      <c r="J3" s="258">
        <v>19700</v>
      </c>
      <c r="K3" s="258">
        <v>21050</v>
      </c>
      <c r="L3" s="258">
        <v>22400</v>
      </c>
      <c r="M3" s="208">
        <v>19800</v>
      </c>
      <c r="N3" s="208">
        <v>22600</v>
      </c>
      <c r="O3" s="208">
        <v>25450</v>
      </c>
      <c r="P3" s="208">
        <v>28250</v>
      </c>
      <c r="Q3" s="208">
        <v>30550</v>
      </c>
      <c r="R3" s="208">
        <v>32800</v>
      </c>
      <c r="S3" s="208">
        <v>35050</v>
      </c>
      <c r="T3" s="208">
        <v>37300</v>
      </c>
      <c r="U3" s="259">
        <v>23760</v>
      </c>
      <c r="V3" s="259">
        <v>27120</v>
      </c>
      <c r="W3" s="259">
        <v>30540</v>
      </c>
      <c r="X3" s="259">
        <v>33900</v>
      </c>
      <c r="Y3" s="259">
        <v>36660</v>
      </c>
      <c r="Z3" s="259">
        <v>39360</v>
      </c>
      <c r="AA3" s="259">
        <v>42060</v>
      </c>
      <c r="AB3" s="259">
        <v>44760</v>
      </c>
      <c r="AC3" s="260">
        <v>31650</v>
      </c>
      <c r="AD3" s="260">
        <v>36200</v>
      </c>
      <c r="AE3" s="260">
        <v>40700</v>
      </c>
      <c r="AF3" s="260">
        <v>45200</v>
      </c>
      <c r="AG3" s="260">
        <v>48850</v>
      </c>
      <c r="AH3" s="260">
        <v>52450</v>
      </c>
      <c r="AI3" s="260">
        <v>56050</v>
      </c>
      <c r="AJ3" s="260">
        <v>59700</v>
      </c>
      <c r="AK3" s="82">
        <v>462</v>
      </c>
      <c r="AL3" s="82">
        <v>495</v>
      </c>
      <c r="AM3" s="82">
        <v>595</v>
      </c>
      <c r="AN3" s="82">
        <v>686</v>
      </c>
      <c r="AO3" s="82">
        <v>766</v>
      </c>
      <c r="AP3" s="82">
        <v>845</v>
      </c>
      <c r="AQ3" s="82">
        <v>553</v>
      </c>
      <c r="AR3" s="82">
        <v>580</v>
      </c>
      <c r="AS3" s="82">
        <v>668</v>
      </c>
      <c r="AT3" s="82">
        <v>858</v>
      </c>
      <c r="AU3" s="82">
        <v>938</v>
      </c>
      <c r="AV3" s="82">
        <v>1016</v>
      </c>
      <c r="AW3" s="149">
        <v>462</v>
      </c>
      <c r="AX3" s="149">
        <v>495</v>
      </c>
      <c r="AY3" s="149">
        <v>595</v>
      </c>
      <c r="AZ3" s="149">
        <v>686</v>
      </c>
      <c r="BA3" s="149">
        <v>766</v>
      </c>
      <c r="BB3" s="149">
        <v>845</v>
      </c>
      <c r="BC3" s="149">
        <v>581</v>
      </c>
      <c r="BD3" s="149">
        <v>624</v>
      </c>
      <c r="BE3" s="149">
        <v>751</v>
      </c>
      <c r="BF3" s="149">
        <v>858</v>
      </c>
      <c r="BG3" s="149">
        <v>938</v>
      </c>
      <c r="BH3" s="149">
        <v>1016</v>
      </c>
    </row>
    <row r="4" spans="1:60">
      <c r="A4" s="146" t="s">
        <v>96</v>
      </c>
      <c r="B4" s="144" t="s">
        <v>1710</v>
      </c>
      <c r="C4" s="192" t="s">
        <v>96</v>
      </c>
      <c r="D4" s="192"/>
      <c r="E4" s="258">
        <v>15950</v>
      </c>
      <c r="F4" s="258">
        <v>18200</v>
      </c>
      <c r="G4" s="258">
        <v>20500</v>
      </c>
      <c r="H4" s="258">
        <v>22750</v>
      </c>
      <c r="I4" s="258">
        <v>24600</v>
      </c>
      <c r="J4" s="258">
        <v>26400</v>
      </c>
      <c r="K4" s="258">
        <v>28250</v>
      </c>
      <c r="L4" s="258">
        <v>30050</v>
      </c>
      <c r="M4" s="208">
        <v>26600</v>
      </c>
      <c r="N4" s="208">
        <v>30400</v>
      </c>
      <c r="O4" s="208">
        <v>34200</v>
      </c>
      <c r="P4" s="208">
        <v>37950</v>
      </c>
      <c r="Q4" s="208">
        <v>41000</v>
      </c>
      <c r="R4" s="208">
        <v>44050</v>
      </c>
      <c r="S4" s="208">
        <v>47100</v>
      </c>
      <c r="T4" s="208">
        <v>50100</v>
      </c>
      <c r="U4" s="259">
        <v>31920</v>
      </c>
      <c r="V4" s="259">
        <v>36480</v>
      </c>
      <c r="W4" s="259">
        <v>41040</v>
      </c>
      <c r="X4" s="259">
        <v>45540</v>
      </c>
      <c r="Y4" s="259">
        <v>49200</v>
      </c>
      <c r="Z4" s="259">
        <v>52860</v>
      </c>
      <c r="AA4" s="259">
        <v>56520</v>
      </c>
      <c r="AB4" s="259">
        <v>60120</v>
      </c>
      <c r="AC4" s="260">
        <v>42500</v>
      </c>
      <c r="AD4" s="260">
        <v>48550</v>
      </c>
      <c r="AE4" s="260">
        <v>54600</v>
      </c>
      <c r="AF4" s="260">
        <v>60650</v>
      </c>
      <c r="AG4" s="260">
        <v>65550</v>
      </c>
      <c r="AH4" s="260">
        <v>70400</v>
      </c>
      <c r="AI4" s="260">
        <v>75250</v>
      </c>
      <c r="AJ4" s="260">
        <v>80100</v>
      </c>
      <c r="AK4" s="82">
        <v>455</v>
      </c>
      <c r="AL4" s="82">
        <v>487</v>
      </c>
      <c r="AM4" s="82">
        <v>585</v>
      </c>
      <c r="AN4" s="82">
        <v>676</v>
      </c>
      <c r="AO4" s="82">
        <v>755</v>
      </c>
      <c r="AP4" s="82">
        <v>832</v>
      </c>
      <c r="AQ4" s="82">
        <v>502</v>
      </c>
      <c r="AR4" s="82">
        <v>516</v>
      </c>
      <c r="AS4" s="82">
        <v>606</v>
      </c>
      <c r="AT4" s="82">
        <v>811</v>
      </c>
      <c r="AU4" s="82">
        <v>906</v>
      </c>
      <c r="AV4" s="82">
        <v>1001</v>
      </c>
      <c r="AW4" s="149">
        <v>455</v>
      </c>
      <c r="AX4" s="149">
        <v>487</v>
      </c>
      <c r="AY4" s="149">
        <v>585</v>
      </c>
      <c r="AZ4" s="149">
        <v>676</v>
      </c>
      <c r="BA4" s="149">
        <v>755</v>
      </c>
      <c r="BB4" s="149">
        <v>832</v>
      </c>
      <c r="BC4" s="149">
        <v>573</v>
      </c>
      <c r="BD4" s="149">
        <v>614</v>
      </c>
      <c r="BE4" s="149">
        <v>739</v>
      </c>
      <c r="BF4" s="149">
        <v>845</v>
      </c>
      <c r="BG4" s="149">
        <v>924</v>
      </c>
      <c r="BH4" s="149">
        <v>1001</v>
      </c>
    </row>
    <row r="5" spans="1:60">
      <c r="A5" s="146" t="s">
        <v>97</v>
      </c>
      <c r="B5" s="144" t="s">
        <v>1712</v>
      </c>
      <c r="C5" s="192" t="s">
        <v>97</v>
      </c>
      <c r="D5" s="192"/>
      <c r="E5" s="258">
        <v>12150</v>
      </c>
      <c r="F5" s="258">
        <v>13900</v>
      </c>
      <c r="G5" s="258">
        <v>15650</v>
      </c>
      <c r="H5" s="258">
        <v>17350</v>
      </c>
      <c r="I5" s="258">
        <v>18750</v>
      </c>
      <c r="J5" s="258">
        <v>20150</v>
      </c>
      <c r="K5" s="258">
        <v>21550</v>
      </c>
      <c r="L5" s="258">
        <v>22950</v>
      </c>
      <c r="M5" s="208">
        <v>20250</v>
      </c>
      <c r="N5" s="208">
        <v>23150</v>
      </c>
      <c r="O5" s="208">
        <v>26050</v>
      </c>
      <c r="P5" s="208">
        <v>28900</v>
      </c>
      <c r="Q5" s="208">
        <v>31250</v>
      </c>
      <c r="R5" s="208">
        <v>33550</v>
      </c>
      <c r="S5" s="208">
        <v>35850</v>
      </c>
      <c r="T5" s="208">
        <v>38150</v>
      </c>
      <c r="U5" s="259">
        <v>24300</v>
      </c>
      <c r="V5" s="259">
        <v>27780</v>
      </c>
      <c r="W5" s="259">
        <v>31260</v>
      </c>
      <c r="X5" s="259">
        <v>34680</v>
      </c>
      <c r="Y5" s="259">
        <v>37500</v>
      </c>
      <c r="Z5" s="259">
        <v>40260</v>
      </c>
      <c r="AA5" s="259">
        <v>43020</v>
      </c>
      <c r="AB5" s="259">
        <v>45780</v>
      </c>
      <c r="AC5" s="260">
        <v>32400</v>
      </c>
      <c r="AD5" s="260">
        <v>37000</v>
      </c>
      <c r="AE5" s="260">
        <v>41650</v>
      </c>
      <c r="AF5" s="260">
        <v>46250</v>
      </c>
      <c r="AG5" s="260">
        <v>49950</v>
      </c>
      <c r="AH5" s="260">
        <v>53650</v>
      </c>
      <c r="AI5" s="260">
        <v>57350</v>
      </c>
      <c r="AJ5" s="260">
        <v>61050</v>
      </c>
      <c r="AK5" s="82">
        <v>437</v>
      </c>
      <c r="AL5" s="82">
        <v>468</v>
      </c>
      <c r="AM5" s="82">
        <v>562</v>
      </c>
      <c r="AN5" s="82">
        <v>650</v>
      </c>
      <c r="AO5" s="82">
        <v>725</v>
      </c>
      <c r="AP5" s="82">
        <v>800</v>
      </c>
      <c r="AQ5" s="82">
        <v>549</v>
      </c>
      <c r="AR5" s="82">
        <v>589</v>
      </c>
      <c r="AS5" s="82">
        <v>709</v>
      </c>
      <c r="AT5" s="82">
        <v>811</v>
      </c>
      <c r="AU5" s="82">
        <v>885</v>
      </c>
      <c r="AV5" s="82">
        <v>958</v>
      </c>
      <c r="AW5" s="149">
        <v>437</v>
      </c>
      <c r="AX5" s="149">
        <v>468</v>
      </c>
      <c r="AY5" s="149">
        <v>562</v>
      </c>
      <c r="AZ5" s="149">
        <v>650</v>
      </c>
      <c r="BA5" s="149">
        <v>725</v>
      </c>
      <c r="BB5" s="149">
        <v>800</v>
      </c>
      <c r="BC5" s="149">
        <v>549</v>
      </c>
      <c r="BD5" s="149">
        <v>589</v>
      </c>
      <c r="BE5" s="149">
        <v>709</v>
      </c>
      <c r="BF5" s="149">
        <v>811</v>
      </c>
      <c r="BG5" s="149">
        <v>885</v>
      </c>
      <c r="BH5" s="149">
        <v>958</v>
      </c>
    </row>
    <row r="6" spans="1:60">
      <c r="A6" s="146" t="s">
        <v>98</v>
      </c>
      <c r="B6" s="144" t="s">
        <v>299</v>
      </c>
      <c r="C6" s="193" t="s">
        <v>98</v>
      </c>
      <c r="D6" s="193"/>
      <c r="E6" s="258">
        <v>11900</v>
      </c>
      <c r="F6" s="258">
        <v>13600</v>
      </c>
      <c r="G6" s="258">
        <v>15300</v>
      </c>
      <c r="H6" s="258">
        <v>16950</v>
      </c>
      <c r="I6" s="258">
        <v>18350</v>
      </c>
      <c r="J6" s="258">
        <v>19700</v>
      </c>
      <c r="K6" s="258">
        <v>21050</v>
      </c>
      <c r="L6" s="258">
        <v>22400</v>
      </c>
      <c r="M6" s="208">
        <v>19800</v>
      </c>
      <c r="N6" s="208">
        <v>22600</v>
      </c>
      <c r="O6" s="208">
        <v>25450</v>
      </c>
      <c r="P6" s="208">
        <v>28250</v>
      </c>
      <c r="Q6" s="208">
        <v>30550</v>
      </c>
      <c r="R6" s="208">
        <v>32800</v>
      </c>
      <c r="S6" s="208">
        <v>35050</v>
      </c>
      <c r="T6" s="208">
        <v>37300</v>
      </c>
      <c r="U6" s="259">
        <v>23760</v>
      </c>
      <c r="V6" s="259">
        <v>27120</v>
      </c>
      <c r="W6" s="259">
        <v>30540</v>
      </c>
      <c r="X6" s="259">
        <v>33900</v>
      </c>
      <c r="Y6" s="259">
        <v>36660</v>
      </c>
      <c r="Z6" s="259">
        <v>39360</v>
      </c>
      <c r="AA6" s="259">
        <v>42060</v>
      </c>
      <c r="AB6" s="259">
        <v>44760</v>
      </c>
      <c r="AC6" s="260">
        <v>31650</v>
      </c>
      <c r="AD6" s="260">
        <v>36200</v>
      </c>
      <c r="AE6" s="260">
        <v>40700</v>
      </c>
      <c r="AF6" s="260">
        <v>45200</v>
      </c>
      <c r="AG6" s="260">
        <v>48850</v>
      </c>
      <c r="AH6" s="260">
        <v>52450</v>
      </c>
      <c r="AI6" s="260">
        <v>56050</v>
      </c>
      <c r="AJ6" s="260">
        <v>59700</v>
      </c>
      <c r="AK6" s="82">
        <v>448</v>
      </c>
      <c r="AL6" s="82">
        <v>480</v>
      </c>
      <c r="AM6" s="82">
        <v>576</v>
      </c>
      <c r="AN6" s="82">
        <v>665</v>
      </c>
      <c r="AO6" s="82">
        <v>742</v>
      </c>
      <c r="AP6" s="82">
        <v>819</v>
      </c>
      <c r="AQ6" s="82">
        <v>460</v>
      </c>
      <c r="AR6" s="82">
        <v>570</v>
      </c>
      <c r="AS6" s="82">
        <v>679</v>
      </c>
      <c r="AT6" s="82">
        <v>831</v>
      </c>
      <c r="AU6" s="82">
        <v>908</v>
      </c>
      <c r="AV6" s="82">
        <v>982</v>
      </c>
      <c r="AW6" s="149">
        <v>448</v>
      </c>
      <c r="AX6" s="149">
        <v>480</v>
      </c>
      <c r="AY6" s="149">
        <v>576</v>
      </c>
      <c r="AZ6" s="149">
        <v>665</v>
      </c>
      <c r="BA6" s="149">
        <v>742</v>
      </c>
      <c r="BB6" s="149">
        <v>819</v>
      </c>
      <c r="BC6" s="149">
        <v>563</v>
      </c>
      <c r="BD6" s="149">
        <v>604</v>
      </c>
      <c r="BE6" s="149">
        <v>727</v>
      </c>
      <c r="BF6" s="149">
        <v>831</v>
      </c>
      <c r="BG6" s="149">
        <v>908</v>
      </c>
      <c r="BH6" s="149">
        <v>982</v>
      </c>
    </row>
    <row r="7" spans="1:60">
      <c r="A7" s="146" t="s">
        <v>92</v>
      </c>
      <c r="B7" s="144" t="s">
        <v>303</v>
      </c>
      <c r="C7" s="193" t="s">
        <v>92</v>
      </c>
      <c r="D7" s="193"/>
      <c r="E7" s="258">
        <v>13200</v>
      </c>
      <c r="F7" s="258">
        <v>15100</v>
      </c>
      <c r="G7" s="258">
        <v>17000</v>
      </c>
      <c r="H7" s="258">
        <v>18850</v>
      </c>
      <c r="I7" s="258">
        <v>20400</v>
      </c>
      <c r="J7" s="258">
        <v>21900</v>
      </c>
      <c r="K7" s="258">
        <v>23400</v>
      </c>
      <c r="L7" s="258">
        <v>24900</v>
      </c>
      <c r="M7" s="208">
        <v>22050</v>
      </c>
      <c r="N7" s="208">
        <v>25200</v>
      </c>
      <c r="O7" s="208">
        <v>28350</v>
      </c>
      <c r="P7" s="208">
        <v>31450</v>
      </c>
      <c r="Q7" s="208">
        <v>34000</v>
      </c>
      <c r="R7" s="208">
        <v>36500</v>
      </c>
      <c r="S7" s="208">
        <v>39000</v>
      </c>
      <c r="T7" s="208">
        <v>41550</v>
      </c>
      <c r="U7" s="259">
        <v>26460</v>
      </c>
      <c r="V7" s="259">
        <v>30240</v>
      </c>
      <c r="W7" s="259">
        <v>34020</v>
      </c>
      <c r="X7" s="259">
        <v>37740</v>
      </c>
      <c r="Y7" s="259">
        <v>40800</v>
      </c>
      <c r="Z7" s="259">
        <v>43800</v>
      </c>
      <c r="AA7" s="259">
        <v>46800</v>
      </c>
      <c r="AB7" s="259">
        <v>49860</v>
      </c>
      <c r="AC7" s="260">
        <v>35250</v>
      </c>
      <c r="AD7" s="260">
        <v>40250</v>
      </c>
      <c r="AE7" s="260">
        <v>45300</v>
      </c>
      <c r="AF7" s="260">
        <v>50300</v>
      </c>
      <c r="AG7" s="260">
        <v>54350</v>
      </c>
      <c r="AH7" s="260">
        <v>58350</v>
      </c>
      <c r="AI7" s="260">
        <v>62400</v>
      </c>
      <c r="AJ7" s="260">
        <v>66400</v>
      </c>
      <c r="AK7" s="82">
        <v>488</v>
      </c>
      <c r="AL7" s="82">
        <v>523</v>
      </c>
      <c r="AM7" s="82">
        <v>628</v>
      </c>
      <c r="AN7" s="82">
        <v>725</v>
      </c>
      <c r="AO7" s="82">
        <v>810</v>
      </c>
      <c r="AP7" s="82">
        <v>893</v>
      </c>
      <c r="AQ7" s="82">
        <v>566</v>
      </c>
      <c r="AR7" s="82">
        <v>596</v>
      </c>
      <c r="AS7" s="82">
        <v>709</v>
      </c>
      <c r="AT7" s="82">
        <v>909</v>
      </c>
      <c r="AU7" s="82">
        <v>994</v>
      </c>
      <c r="AV7" s="82">
        <v>1078</v>
      </c>
      <c r="AW7" s="149">
        <v>488</v>
      </c>
      <c r="AX7" s="149">
        <v>523</v>
      </c>
      <c r="AY7" s="149">
        <v>628</v>
      </c>
      <c r="AZ7" s="149">
        <v>725</v>
      </c>
      <c r="BA7" s="149">
        <v>810</v>
      </c>
      <c r="BB7" s="149">
        <v>893</v>
      </c>
      <c r="BC7" s="149">
        <v>615</v>
      </c>
      <c r="BD7" s="149">
        <v>660</v>
      </c>
      <c r="BE7" s="149">
        <v>794</v>
      </c>
      <c r="BF7" s="149">
        <v>909</v>
      </c>
      <c r="BG7" s="149">
        <v>994</v>
      </c>
      <c r="BH7" s="149">
        <v>1078</v>
      </c>
    </row>
    <row r="8" spans="1:60">
      <c r="A8" s="146" t="s">
        <v>21</v>
      </c>
      <c r="B8" s="144" t="s">
        <v>306</v>
      </c>
      <c r="C8" s="193" t="s">
        <v>21</v>
      </c>
      <c r="D8" s="193"/>
      <c r="E8" s="258">
        <v>14000</v>
      </c>
      <c r="F8" s="258">
        <v>16000</v>
      </c>
      <c r="G8" s="258">
        <v>18000</v>
      </c>
      <c r="H8" s="258">
        <v>19950</v>
      </c>
      <c r="I8" s="258">
        <v>21550</v>
      </c>
      <c r="J8" s="258">
        <v>23150</v>
      </c>
      <c r="K8" s="258">
        <v>24750</v>
      </c>
      <c r="L8" s="258">
        <v>26350</v>
      </c>
      <c r="M8" s="208">
        <v>23300</v>
      </c>
      <c r="N8" s="208">
        <v>26600</v>
      </c>
      <c r="O8" s="208">
        <v>29950</v>
      </c>
      <c r="P8" s="208">
        <v>33250</v>
      </c>
      <c r="Q8" s="208">
        <v>35950</v>
      </c>
      <c r="R8" s="208">
        <v>38600</v>
      </c>
      <c r="S8" s="208">
        <v>41250</v>
      </c>
      <c r="T8" s="208">
        <v>43900</v>
      </c>
      <c r="U8" s="259">
        <v>27960</v>
      </c>
      <c r="V8" s="259">
        <v>31920</v>
      </c>
      <c r="W8" s="259">
        <v>35940</v>
      </c>
      <c r="X8" s="259">
        <v>39900</v>
      </c>
      <c r="Y8" s="259">
        <v>43140</v>
      </c>
      <c r="Z8" s="259">
        <v>46320</v>
      </c>
      <c r="AA8" s="259">
        <v>49500</v>
      </c>
      <c r="AB8" s="259">
        <v>52680</v>
      </c>
      <c r="AC8" s="260">
        <v>37250</v>
      </c>
      <c r="AD8" s="260">
        <v>42600</v>
      </c>
      <c r="AE8" s="260">
        <v>47900</v>
      </c>
      <c r="AF8" s="260">
        <v>53200</v>
      </c>
      <c r="AG8" s="260">
        <v>57500</v>
      </c>
      <c r="AH8" s="260">
        <v>61750</v>
      </c>
      <c r="AI8" s="260">
        <v>66000</v>
      </c>
      <c r="AJ8" s="260">
        <v>70250</v>
      </c>
      <c r="AK8" s="82">
        <v>514</v>
      </c>
      <c r="AL8" s="82">
        <v>553</v>
      </c>
      <c r="AM8" s="82">
        <v>663</v>
      </c>
      <c r="AN8" s="82">
        <v>766</v>
      </c>
      <c r="AO8" s="82">
        <v>855</v>
      </c>
      <c r="AP8" s="82">
        <v>943</v>
      </c>
      <c r="AQ8" s="82">
        <v>514</v>
      </c>
      <c r="AR8" s="82">
        <v>557</v>
      </c>
      <c r="AS8" s="82">
        <v>696</v>
      </c>
      <c r="AT8" s="82">
        <v>959</v>
      </c>
      <c r="AU8" s="82">
        <v>1054</v>
      </c>
      <c r="AV8" s="82">
        <v>1144</v>
      </c>
      <c r="AW8" s="149">
        <v>516</v>
      </c>
      <c r="AX8" s="149">
        <v>553</v>
      </c>
      <c r="AY8" s="149">
        <v>663</v>
      </c>
      <c r="AZ8" s="149">
        <v>766</v>
      </c>
      <c r="BA8" s="149">
        <v>855</v>
      </c>
      <c r="BB8" s="149">
        <v>943</v>
      </c>
      <c r="BC8" s="149">
        <v>651</v>
      </c>
      <c r="BD8" s="149">
        <v>699</v>
      </c>
      <c r="BE8" s="149">
        <v>841</v>
      </c>
      <c r="BF8" s="149">
        <v>962</v>
      </c>
      <c r="BG8" s="149">
        <v>1054</v>
      </c>
      <c r="BH8" s="149">
        <v>1144</v>
      </c>
    </row>
    <row r="9" spans="1:60">
      <c r="A9" s="146" t="s">
        <v>99</v>
      </c>
      <c r="B9" s="144" t="s">
        <v>309</v>
      </c>
      <c r="C9" s="193" t="s">
        <v>99</v>
      </c>
      <c r="D9" s="193"/>
      <c r="E9" s="258">
        <v>12650</v>
      </c>
      <c r="F9" s="258">
        <v>14450</v>
      </c>
      <c r="G9" s="258">
        <v>16250</v>
      </c>
      <c r="H9" s="258">
        <v>18050</v>
      </c>
      <c r="I9" s="258">
        <v>19500</v>
      </c>
      <c r="J9" s="258">
        <v>20950</v>
      </c>
      <c r="K9" s="258">
        <v>22400</v>
      </c>
      <c r="L9" s="258">
        <v>23850</v>
      </c>
      <c r="M9" s="208">
        <v>21050</v>
      </c>
      <c r="N9" s="208">
        <v>24050</v>
      </c>
      <c r="O9" s="208">
        <v>27050</v>
      </c>
      <c r="P9" s="208">
        <v>30050</v>
      </c>
      <c r="Q9" s="208">
        <v>32500</v>
      </c>
      <c r="R9" s="208">
        <v>34900</v>
      </c>
      <c r="S9" s="208">
        <v>37300</v>
      </c>
      <c r="T9" s="208">
        <v>39700</v>
      </c>
      <c r="U9" s="259">
        <v>25260</v>
      </c>
      <c r="V9" s="259">
        <v>28860</v>
      </c>
      <c r="W9" s="259">
        <v>32460</v>
      </c>
      <c r="X9" s="259">
        <v>36060</v>
      </c>
      <c r="Y9" s="259">
        <v>39000</v>
      </c>
      <c r="Z9" s="259">
        <v>41880</v>
      </c>
      <c r="AA9" s="259">
        <v>44760</v>
      </c>
      <c r="AB9" s="259">
        <v>47640</v>
      </c>
      <c r="AC9" s="260">
        <v>33700</v>
      </c>
      <c r="AD9" s="260">
        <v>38500</v>
      </c>
      <c r="AE9" s="260">
        <v>43300</v>
      </c>
      <c r="AF9" s="260">
        <v>48100</v>
      </c>
      <c r="AG9" s="260">
        <v>51950</v>
      </c>
      <c r="AH9" s="260">
        <v>55800</v>
      </c>
      <c r="AI9" s="260">
        <v>59650</v>
      </c>
      <c r="AJ9" s="260">
        <v>63500</v>
      </c>
      <c r="AK9" s="82">
        <v>406</v>
      </c>
      <c r="AL9" s="82">
        <v>472</v>
      </c>
      <c r="AM9" s="82">
        <v>583</v>
      </c>
      <c r="AN9" s="82">
        <v>673</v>
      </c>
      <c r="AO9" s="82">
        <v>751</v>
      </c>
      <c r="AP9" s="82">
        <v>829</v>
      </c>
      <c r="AQ9" s="82">
        <v>406</v>
      </c>
      <c r="AR9" s="82">
        <v>472</v>
      </c>
      <c r="AS9" s="82">
        <v>623</v>
      </c>
      <c r="AT9" s="82">
        <v>787</v>
      </c>
      <c r="AU9" s="82">
        <v>810</v>
      </c>
      <c r="AV9" s="82">
        <v>932</v>
      </c>
      <c r="AW9" s="149">
        <v>453</v>
      </c>
      <c r="AX9" s="149">
        <v>486</v>
      </c>
      <c r="AY9" s="149">
        <v>583</v>
      </c>
      <c r="AZ9" s="149">
        <v>673</v>
      </c>
      <c r="BA9" s="149">
        <v>751</v>
      </c>
      <c r="BB9" s="149">
        <v>829</v>
      </c>
      <c r="BC9" s="149">
        <v>570</v>
      </c>
      <c r="BD9" s="149">
        <v>612</v>
      </c>
      <c r="BE9" s="149">
        <v>736</v>
      </c>
      <c r="BF9" s="149">
        <v>841</v>
      </c>
      <c r="BG9" s="149">
        <v>919</v>
      </c>
      <c r="BH9" s="149">
        <v>996</v>
      </c>
    </row>
    <row r="10" spans="1:60">
      <c r="A10" s="146" t="s">
        <v>100</v>
      </c>
      <c r="B10" s="144" t="s">
        <v>312</v>
      </c>
      <c r="C10" s="193" t="s">
        <v>100</v>
      </c>
      <c r="D10" s="193"/>
      <c r="E10" s="258">
        <v>15200</v>
      </c>
      <c r="F10" s="258">
        <v>17400</v>
      </c>
      <c r="G10" s="258">
        <v>19550</v>
      </c>
      <c r="H10" s="258">
        <v>21700</v>
      </c>
      <c r="I10" s="258">
        <v>23450</v>
      </c>
      <c r="J10" s="258">
        <v>25200</v>
      </c>
      <c r="K10" s="258">
        <v>26950</v>
      </c>
      <c r="L10" s="258">
        <v>28650</v>
      </c>
      <c r="M10" s="208">
        <v>25350</v>
      </c>
      <c r="N10" s="208">
        <v>29000</v>
      </c>
      <c r="O10" s="208">
        <v>32600</v>
      </c>
      <c r="P10" s="208">
        <v>36200</v>
      </c>
      <c r="Q10" s="208">
        <v>39100</v>
      </c>
      <c r="R10" s="208">
        <v>42000</v>
      </c>
      <c r="S10" s="208">
        <v>44900</v>
      </c>
      <c r="T10" s="208">
        <v>47800</v>
      </c>
      <c r="U10" s="259">
        <v>30420</v>
      </c>
      <c r="V10" s="259">
        <v>34800</v>
      </c>
      <c r="W10" s="259">
        <v>39120</v>
      </c>
      <c r="X10" s="259">
        <v>43440</v>
      </c>
      <c r="Y10" s="259">
        <v>46920</v>
      </c>
      <c r="Z10" s="259">
        <v>50400</v>
      </c>
      <c r="AA10" s="259">
        <v>53880</v>
      </c>
      <c r="AB10" s="259">
        <v>57360</v>
      </c>
      <c r="AC10" s="260">
        <v>40550</v>
      </c>
      <c r="AD10" s="260">
        <v>46350</v>
      </c>
      <c r="AE10" s="260">
        <v>52150</v>
      </c>
      <c r="AF10" s="260">
        <v>57900</v>
      </c>
      <c r="AG10" s="260">
        <v>62550</v>
      </c>
      <c r="AH10" s="260">
        <v>67200</v>
      </c>
      <c r="AI10" s="260">
        <v>71800</v>
      </c>
      <c r="AJ10" s="260">
        <v>76450</v>
      </c>
      <c r="AK10" s="82">
        <v>570</v>
      </c>
      <c r="AL10" s="82">
        <v>597</v>
      </c>
      <c r="AM10" s="82">
        <v>718</v>
      </c>
      <c r="AN10" s="82">
        <v>846</v>
      </c>
      <c r="AO10" s="82">
        <v>945</v>
      </c>
      <c r="AP10" s="82">
        <v>1042</v>
      </c>
      <c r="AQ10" s="82">
        <v>595</v>
      </c>
      <c r="AR10" s="82">
        <v>597</v>
      </c>
      <c r="AS10" s="82">
        <v>718</v>
      </c>
      <c r="AT10" s="82">
        <v>953</v>
      </c>
      <c r="AU10" s="82">
        <v>983</v>
      </c>
      <c r="AV10" s="82">
        <v>1130</v>
      </c>
      <c r="AW10" s="149">
        <v>570</v>
      </c>
      <c r="AX10" s="149">
        <v>610</v>
      </c>
      <c r="AY10" s="149">
        <v>732</v>
      </c>
      <c r="AZ10" s="149">
        <v>846</v>
      </c>
      <c r="BA10" s="149">
        <v>945</v>
      </c>
      <c r="BB10" s="149">
        <v>1042</v>
      </c>
      <c r="BC10" s="149">
        <v>721</v>
      </c>
      <c r="BD10" s="149">
        <v>774</v>
      </c>
      <c r="BE10" s="149">
        <v>931</v>
      </c>
      <c r="BF10" s="149">
        <v>1066</v>
      </c>
      <c r="BG10" s="149">
        <v>1170</v>
      </c>
      <c r="BH10" s="149">
        <v>1272</v>
      </c>
    </row>
    <row r="11" spans="1:60">
      <c r="A11" s="146" t="s">
        <v>101</v>
      </c>
      <c r="B11" s="144" t="s">
        <v>1714</v>
      </c>
      <c r="C11" s="192" t="s">
        <v>101</v>
      </c>
      <c r="D11" s="192"/>
      <c r="E11" s="258">
        <v>11900</v>
      </c>
      <c r="F11" s="258">
        <v>13600</v>
      </c>
      <c r="G11" s="258">
        <v>15300</v>
      </c>
      <c r="H11" s="258">
        <v>16950</v>
      </c>
      <c r="I11" s="258">
        <v>18350</v>
      </c>
      <c r="J11" s="258">
        <v>19700</v>
      </c>
      <c r="K11" s="258">
        <v>21050</v>
      </c>
      <c r="L11" s="258">
        <v>22400</v>
      </c>
      <c r="M11" s="208">
        <v>19800</v>
      </c>
      <c r="N11" s="208">
        <v>22600</v>
      </c>
      <c r="O11" s="208">
        <v>25450</v>
      </c>
      <c r="P11" s="208">
        <v>28250</v>
      </c>
      <c r="Q11" s="208">
        <v>30550</v>
      </c>
      <c r="R11" s="208">
        <v>32800</v>
      </c>
      <c r="S11" s="208">
        <v>35050</v>
      </c>
      <c r="T11" s="208">
        <v>37300</v>
      </c>
      <c r="U11" s="259">
        <v>23760</v>
      </c>
      <c r="V11" s="259">
        <v>27120</v>
      </c>
      <c r="W11" s="259">
        <v>30540</v>
      </c>
      <c r="X11" s="259">
        <v>33900</v>
      </c>
      <c r="Y11" s="259">
        <v>36660</v>
      </c>
      <c r="Z11" s="259">
        <v>39360</v>
      </c>
      <c r="AA11" s="259">
        <v>42060</v>
      </c>
      <c r="AB11" s="259">
        <v>44760</v>
      </c>
      <c r="AC11" s="260">
        <v>31650</v>
      </c>
      <c r="AD11" s="260">
        <v>36200</v>
      </c>
      <c r="AE11" s="260">
        <v>40700</v>
      </c>
      <c r="AF11" s="260">
        <v>45200</v>
      </c>
      <c r="AG11" s="260">
        <v>48850</v>
      </c>
      <c r="AH11" s="260">
        <v>52450</v>
      </c>
      <c r="AI11" s="260">
        <v>56050</v>
      </c>
      <c r="AJ11" s="260">
        <v>59700</v>
      </c>
      <c r="AK11" s="82">
        <v>448</v>
      </c>
      <c r="AL11" s="82">
        <v>480</v>
      </c>
      <c r="AM11" s="82">
        <v>576</v>
      </c>
      <c r="AN11" s="82">
        <v>665</v>
      </c>
      <c r="AO11" s="82">
        <v>742</v>
      </c>
      <c r="AP11" s="82">
        <v>819</v>
      </c>
      <c r="AQ11" s="82">
        <v>563</v>
      </c>
      <c r="AR11" s="82">
        <v>604</v>
      </c>
      <c r="AS11" s="82">
        <v>727</v>
      </c>
      <c r="AT11" s="82">
        <v>831</v>
      </c>
      <c r="AU11" s="82">
        <v>908</v>
      </c>
      <c r="AV11" s="82">
        <v>982</v>
      </c>
      <c r="AW11" s="149">
        <v>448</v>
      </c>
      <c r="AX11" s="149">
        <v>480</v>
      </c>
      <c r="AY11" s="149">
        <v>576</v>
      </c>
      <c r="AZ11" s="149">
        <v>665</v>
      </c>
      <c r="BA11" s="149">
        <v>742</v>
      </c>
      <c r="BB11" s="149">
        <v>819</v>
      </c>
      <c r="BC11" s="149">
        <v>563</v>
      </c>
      <c r="BD11" s="149">
        <v>604</v>
      </c>
      <c r="BE11" s="149">
        <v>727</v>
      </c>
      <c r="BF11" s="149">
        <v>831</v>
      </c>
      <c r="BG11" s="149">
        <v>908</v>
      </c>
      <c r="BH11" s="149">
        <v>982</v>
      </c>
    </row>
    <row r="12" spans="1:60">
      <c r="A12" s="146" t="s">
        <v>78</v>
      </c>
      <c r="B12" s="144" t="s">
        <v>318</v>
      </c>
      <c r="C12" s="193" t="s">
        <v>78</v>
      </c>
      <c r="D12" s="193"/>
      <c r="E12" s="258">
        <v>14050</v>
      </c>
      <c r="F12" s="258">
        <v>16050</v>
      </c>
      <c r="G12" s="258">
        <v>18050</v>
      </c>
      <c r="H12" s="258">
        <v>20050</v>
      </c>
      <c r="I12" s="258">
        <v>21700</v>
      </c>
      <c r="J12" s="258">
        <v>23300</v>
      </c>
      <c r="K12" s="258">
        <v>24900</v>
      </c>
      <c r="L12" s="258">
        <v>26500</v>
      </c>
      <c r="M12" s="208">
        <v>23400</v>
      </c>
      <c r="N12" s="208">
        <v>26750</v>
      </c>
      <c r="O12" s="208">
        <v>30100</v>
      </c>
      <c r="P12" s="208">
        <v>33400</v>
      </c>
      <c r="Q12" s="208">
        <v>36100</v>
      </c>
      <c r="R12" s="208">
        <v>38750</v>
      </c>
      <c r="S12" s="208">
        <v>41450</v>
      </c>
      <c r="T12" s="208">
        <v>44100</v>
      </c>
      <c r="U12" s="259">
        <v>28080</v>
      </c>
      <c r="V12" s="259">
        <v>32100</v>
      </c>
      <c r="W12" s="259">
        <v>36120</v>
      </c>
      <c r="X12" s="259">
        <v>40080</v>
      </c>
      <c r="Y12" s="259">
        <v>43320</v>
      </c>
      <c r="Z12" s="259">
        <v>46500</v>
      </c>
      <c r="AA12" s="259">
        <v>49740</v>
      </c>
      <c r="AB12" s="259">
        <v>52920</v>
      </c>
      <c r="AC12" s="260">
        <v>37450</v>
      </c>
      <c r="AD12" s="260">
        <v>42800</v>
      </c>
      <c r="AE12" s="260">
        <v>48150</v>
      </c>
      <c r="AF12" s="260">
        <v>53450</v>
      </c>
      <c r="AG12" s="260">
        <v>57750</v>
      </c>
      <c r="AH12" s="260">
        <v>62050</v>
      </c>
      <c r="AI12" s="260">
        <v>66300</v>
      </c>
      <c r="AJ12" s="260">
        <v>70600</v>
      </c>
      <c r="AK12" s="82">
        <v>532</v>
      </c>
      <c r="AL12" s="82">
        <v>570</v>
      </c>
      <c r="AM12" s="82">
        <v>685</v>
      </c>
      <c r="AN12" s="82">
        <v>790</v>
      </c>
      <c r="AO12" s="82">
        <v>882</v>
      </c>
      <c r="AP12" s="82">
        <v>973</v>
      </c>
      <c r="AQ12" s="82">
        <v>614</v>
      </c>
      <c r="AR12" s="82">
        <v>683</v>
      </c>
      <c r="AS12" s="82">
        <v>842</v>
      </c>
      <c r="AT12" s="82">
        <v>980</v>
      </c>
      <c r="AU12" s="82">
        <v>1089</v>
      </c>
      <c r="AV12" s="82">
        <v>1182</v>
      </c>
      <c r="AW12" s="149">
        <v>532</v>
      </c>
      <c r="AX12" s="149">
        <v>570</v>
      </c>
      <c r="AY12" s="149">
        <v>685</v>
      </c>
      <c r="AZ12" s="149">
        <v>790</v>
      </c>
      <c r="BA12" s="149">
        <v>882</v>
      </c>
      <c r="BB12" s="149">
        <v>973</v>
      </c>
      <c r="BC12" s="149">
        <v>671</v>
      </c>
      <c r="BD12" s="149">
        <v>721</v>
      </c>
      <c r="BE12" s="149">
        <v>867</v>
      </c>
      <c r="BF12" s="149">
        <v>994</v>
      </c>
      <c r="BG12" s="149">
        <v>1089</v>
      </c>
      <c r="BH12" s="149">
        <v>1182</v>
      </c>
    </row>
    <row r="13" spans="1:60">
      <c r="A13" s="146" t="s">
        <v>25</v>
      </c>
      <c r="B13" s="144" t="s">
        <v>321</v>
      </c>
      <c r="C13" s="193" t="s">
        <v>25</v>
      </c>
      <c r="D13" s="193"/>
      <c r="E13" s="258">
        <v>18100</v>
      </c>
      <c r="F13" s="258">
        <v>20650</v>
      </c>
      <c r="G13" s="258">
        <v>23250</v>
      </c>
      <c r="H13" s="258">
        <v>25800</v>
      </c>
      <c r="I13" s="258">
        <v>27900</v>
      </c>
      <c r="J13" s="258">
        <v>29950</v>
      </c>
      <c r="K13" s="258">
        <v>32000</v>
      </c>
      <c r="L13" s="258">
        <v>34100</v>
      </c>
      <c r="M13" s="208">
        <v>30100</v>
      </c>
      <c r="N13" s="208">
        <v>34400</v>
      </c>
      <c r="O13" s="208">
        <v>38700</v>
      </c>
      <c r="P13" s="208">
        <v>43000</v>
      </c>
      <c r="Q13" s="208">
        <v>46450</v>
      </c>
      <c r="R13" s="208">
        <v>49900</v>
      </c>
      <c r="S13" s="208">
        <v>53350</v>
      </c>
      <c r="T13" s="208">
        <v>56800</v>
      </c>
      <c r="U13" s="259">
        <v>36120</v>
      </c>
      <c r="V13" s="259">
        <v>41280</v>
      </c>
      <c r="W13" s="259">
        <v>46440</v>
      </c>
      <c r="X13" s="259">
        <v>51600</v>
      </c>
      <c r="Y13" s="259">
        <v>55740</v>
      </c>
      <c r="Z13" s="259">
        <v>59880</v>
      </c>
      <c r="AA13" s="259">
        <v>64020</v>
      </c>
      <c r="AB13" s="259">
        <v>68160</v>
      </c>
      <c r="AC13" s="260">
        <v>48200</v>
      </c>
      <c r="AD13" s="260">
        <v>55050</v>
      </c>
      <c r="AE13" s="260">
        <v>61950</v>
      </c>
      <c r="AF13" s="260">
        <v>68800</v>
      </c>
      <c r="AG13" s="260">
        <v>74350</v>
      </c>
      <c r="AH13" s="260">
        <v>79850</v>
      </c>
      <c r="AI13" s="260">
        <v>85350</v>
      </c>
      <c r="AJ13" s="260">
        <v>90850</v>
      </c>
      <c r="AK13" s="82">
        <v>665</v>
      </c>
      <c r="AL13" s="82">
        <v>712</v>
      </c>
      <c r="AM13" s="82">
        <v>855</v>
      </c>
      <c r="AN13" s="82">
        <v>986</v>
      </c>
      <c r="AO13" s="82">
        <v>1101</v>
      </c>
      <c r="AP13" s="82">
        <v>1215</v>
      </c>
      <c r="AQ13" s="82">
        <v>713</v>
      </c>
      <c r="AR13" s="82">
        <v>812</v>
      </c>
      <c r="AS13" s="82">
        <v>989</v>
      </c>
      <c r="AT13" s="82">
        <v>1249</v>
      </c>
      <c r="AU13" s="82">
        <v>1374</v>
      </c>
      <c r="AV13" s="82">
        <v>1497</v>
      </c>
      <c r="AW13" s="149">
        <v>665</v>
      </c>
      <c r="AX13" s="149">
        <v>712</v>
      </c>
      <c r="AY13" s="149">
        <v>855</v>
      </c>
      <c r="AZ13" s="149">
        <v>986</v>
      </c>
      <c r="BA13" s="149">
        <v>1101</v>
      </c>
      <c r="BB13" s="149">
        <v>1215</v>
      </c>
      <c r="BC13" s="149">
        <v>844</v>
      </c>
      <c r="BD13" s="149">
        <v>906</v>
      </c>
      <c r="BE13" s="149">
        <v>1089</v>
      </c>
      <c r="BF13" s="149">
        <v>1249</v>
      </c>
      <c r="BG13" s="149">
        <v>1374</v>
      </c>
      <c r="BH13" s="149">
        <v>1497</v>
      </c>
    </row>
    <row r="14" spans="1:60">
      <c r="A14" s="146" t="s">
        <v>102</v>
      </c>
      <c r="B14" s="144" t="s">
        <v>1716</v>
      </c>
      <c r="C14" s="192" t="s">
        <v>102</v>
      </c>
      <c r="D14" s="192"/>
      <c r="E14" s="258">
        <v>12950</v>
      </c>
      <c r="F14" s="258">
        <v>14800</v>
      </c>
      <c r="G14" s="258">
        <v>16650</v>
      </c>
      <c r="H14" s="258">
        <v>18500</v>
      </c>
      <c r="I14" s="258">
        <v>20000</v>
      </c>
      <c r="J14" s="258">
        <v>21500</v>
      </c>
      <c r="K14" s="258">
        <v>22950</v>
      </c>
      <c r="L14" s="258">
        <v>24450</v>
      </c>
      <c r="M14" s="208">
        <v>21600</v>
      </c>
      <c r="N14" s="208">
        <v>24700</v>
      </c>
      <c r="O14" s="208">
        <v>27800</v>
      </c>
      <c r="P14" s="208">
        <v>30850</v>
      </c>
      <c r="Q14" s="208">
        <v>33350</v>
      </c>
      <c r="R14" s="208">
        <v>35800</v>
      </c>
      <c r="S14" s="208">
        <v>38300</v>
      </c>
      <c r="T14" s="208">
        <v>40750</v>
      </c>
      <c r="U14" s="259">
        <v>25920</v>
      </c>
      <c r="V14" s="259">
        <v>29640</v>
      </c>
      <c r="W14" s="259">
        <v>33360</v>
      </c>
      <c r="X14" s="259">
        <v>37020</v>
      </c>
      <c r="Y14" s="259">
        <v>40020</v>
      </c>
      <c r="Z14" s="259">
        <v>42960</v>
      </c>
      <c r="AA14" s="259">
        <v>45960</v>
      </c>
      <c r="AB14" s="259">
        <v>48900</v>
      </c>
      <c r="AC14" s="260">
        <v>34550</v>
      </c>
      <c r="AD14" s="260">
        <v>39500</v>
      </c>
      <c r="AE14" s="260">
        <v>44450</v>
      </c>
      <c r="AF14" s="260">
        <v>49350</v>
      </c>
      <c r="AG14" s="260">
        <v>53300</v>
      </c>
      <c r="AH14" s="260">
        <v>57250</v>
      </c>
      <c r="AI14" s="260">
        <v>61200</v>
      </c>
      <c r="AJ14" s="260">
        <v>65150</v>
      </c>
      <c r="AK14" s="82">
        <v>408</v>
      </c>
      <c r="AL14" s="82">
        <v>480</v>
      </c>
      <c r="AM14" s="82">
        <v>576</v>
      </c>
      <c r="AN14" s="82">
        <v>665</v>
      </c>
      <c r="AO14" s="82">
        <v>742</v>
      </c>
      <c r="AP14" s="82">
        <v>819</v>
      </c>
      <c r="AQ14" s="82">
        <v>408</v>
      </c>
      <c r="AR14" s="82">
        <v>484</v>
      </c>
      <c r="AS14" s="82">
        <v>602</v>
      </c>
      <c r="AT14" s="82">
        <v>767</v>
      </c>
      <c r="AU14" s="82">
        <v>908</v>
      </c>
      <c r="AV14" s="82">
        <v>982</v>
      </c>
      <c r="AW14" s="149">
        <v>448</v>
      </c>
      <c r="AX14" s="149">
        <v>480</v>
      </c>
      <c r="AY14" s="149">
        <v>576</v>
      </c>
      <c r="AZ14" s="149">
        <v>665</v>
      </c>
      <c r="BA14" s="149">
        <v>742</v>
      </c>
      <c r="BB14" s="149">
        <v>819</v>
      </c>
      <c r="BC14" s="149">
        <v>563</v>
      </c>
      <c r="BD14" s="149">
        <v>604</v>
      </c>
      <c r="BE14" s="149">
        <v>727</v>
      </c>
      <c r="BF14" s="149">
        <v>831</v>
      </c>
      <c r="BG14" s="149">
        <v>908</v>
      </c>
      <c r="BH14" s="149">
        <v>982</v>
      </c>
    </row>
    <row r="15" spans="1:60">
      <c r="A15" s="146" t="s">
        <v>103</v>
      </c>
      <c r="B15" s="144" t="s">
        <v>1718</v>
      </c>
      <c r="C15" s="192" t="s">
        <v>103</v>
      </c>
      <c r="D15" s="192"/>
      <c r="E15" s="258">
        <v>11900</v>
      </c>
      <c r="F15" s="258">
        <v>13600</v>
      </c>
      <c r="G15" s="258">
        <v>15300</v>
      </c>
      <c r="H15" s="258">
        <v>16950</v>
      </c>
      <c r="I15" s="258">
        <v>18350</v>
      </c>
      <c r="J15" s="258">
        <v>19700</v>
      </c>
      <c r="K15" s="258">
        <v>21050</v>
      </c>
      <c r="L15" s="258">
        <v>22400</v>
      </c>
      <c r="M15" s="208">
        <v>19800</v>
      </c>
      <c r="N15" s="208">
        <v>22600</v>
      </c>
      <c r="O15" s="208">
        <v>25450</v>
      </c>
      <c r="P15" s="208">
        <v>28250</v>
      </c>
      <c r="Q15" s="208">
        <v>30550</v>
      </c>
      <c r="R15" s="208">
        <v>32800</v>
      </c>
      <c r="S15" s="208">
        <v>35050</v>
      </c>
      <c r="T15" s="208">
        <v>37300</v>
      </c>
      <c r="U15" s="259">
        <v>23760</v>
      </c>
      <c r="V15" s="259">
        <v>27120</v>
      </c>
      <c r="W15" s="259">
        <v>30540</v>
      </c>
      <c r="X15" s="259">
        <v>33900</v>
      </c>
      <c r="Y15" s="259">
        <v>36660</v>
      </c>
      <c r="Z15" s="259">
        <v>39360</v>
      </c>
      <c r="AA15" s="259">
        <v>42060</v>
      </c>
      <c r="AB15" s="259">
        <v>44760</v>
      </c>
      <c r="AC15" s="260">
        <v>31650</v>
      </c>
      <c r="AD15" s="260">
        <v>36200</v>
      </c>
      <c r="AE15" s="260">
        <v>40700</v>
      </c>
      <c r="AF15" s="260">
        <v>45200</v>
      </c>
      <c r="AG15" s="260">
        <v>48850</v>
      </c>
      <c r="AH15" s="260">
        <v>52450</v>
      </c>
      <c r="AI15" s="260">
        <v>56050</v>
      </c>
      <c r="AJ15" s="260">
        <v>59700</v>
      </c>
      <c r="AK15" s="82">
        <v>432</v>
      </c>
      <c r="AL15" s="82">
        <v>463</v>
      </c>
      <c r="AM15" s="82">
        <v>555</v>
      </c>
      <c r="AN15" s="82">
        <v>641</v>
      </c>
      <c r="AO15" s="82">
        <v>715</v>
      </c>
      <c r="AP15" s="82">
        <v>789</v>
      </c>
      <c r="AQ15" s="82">
        <v>508</v>
      </c>
      <c r="AR15" s="82">
        <v>509</v>
      </c>
      <c r="AS15" s="82">
        <v>610</v>
      </c>
      <c r="AT15" s="82">
        <v>800</v>
      </c>
      <c r="AU15" s="82">
        <v>873</v>
      </c>
      <c r="AV15" s="82">
        <v>944</v>
      </c>
      <c r="AW15" s="149">
        <v>432</v>
      </c>
      <c r="AX15" s="149">
        <v>463</v>
      </c>
      <c r="AY15" s="149">
        <v>555</v>
      </c>
      <c r="AZ15" s="149">
        <v>641</v>
      </c>
      <c r="BA15" s="149">
        <v>715</v>
      </c>
      <c r="BB15" s="149">
        <v>789</v>
      </c>
      <c r="BC15" s="149">
        <v>541</v>
      </c>
      <c r="BD15" s="149">
        <v>581</v>
      </c>
      <c r="BE15" s="149">
        <v>699</v>
      </c>
      <c r="BF15" s="149">
        <v>800</v>
      </c>
      <c r="BG15" s="149">
        <v>873</v>
      </c>
      <c r="BH15" s="149">
        <v>944</v>
      </c>
    </row>
    <row r="16" spans="1:60">
      <c r="A16" s="146" t="s">
        <v>60</v>
      </c>
      <c r="B16" s="144" t="s">
        <v>330</v>
      </c>
      <c r="C16" s="193" t="s">
        <v>60</v>
      </c>
      <c r="D16" s="193"/>
      <c r="E16" s="258">
        <v>12550</v>
      </c>
      <c r="F16" s="258">
        <v>14350</v>
      </c>
      <c r="G16" s="258">
        <v>16150</v>
      </c>
      <c r="H16" s="258">
        <v>17900</v>
      </c>
      <c r="I16" s="258">
        <v>19350</v>
      </c>
      <c r="J16" s="258">
        <v>20800</v>
      </c>
      <c r="K16" s="258">
        <v>22200</v>
      </c>
      <c r="L16" s="258">
        <v>23650</v>
      </c>
      <c r="M16" s="208">
        <v>20900</v>
      </c>
      <c r="N16" s="208">
        <v>23900</v>
      </c>
      <c r="O16" s="208">
        <v>26900</v>
      </c>
      <c r="P16" s="208">
        <v>29850</v>
      </c>
      <c r="Q16" s="208">
        <v>32250</v>
      </c>
      <c r="R16" s="208">
        <v>34650</v>
      </c>
      <c r="S16" s="208">
        <v>37050</v>
      </c>
      <c r="T16" s="208">
        <v>39450</v>
      </c>
      <c r="U16" s="259">
        <v>25080</v>
      </c>
      <c r="V16" s="259">
        <v>28680</v>
      </c>
      <c r="W16" s="259">
        <v>32280</v>
      </c>
      <c r="X16" s="259">
        <v>35820</v>
      </c>
      <c r="Y16" s="259">
        <v>38700</v>
      </c>
      <c r="Z16" s="259">
        <v>41580</v>
      </c>
      <c r="AA16" s="259">
        <v>44460</v>
      </c>
      <c r="AB16" s="259">
        <v>47340</v>
      </c>
      <c r="AC16" s="260">
        <v>33450</v>
      </c>
      <c r="AD16" s="260">
        <v>38200</v>
      </c>
      <c r="AE16" s="260">
        <v>43000</v>
      </c>
      <c r="AF16" s="260">
        <v>47750</v>
      </c>
      <c r="AG16" s="260">
        <v>51600</v>
      </c>
      <c r="AH16" s="260">
        <v>55400</v>
      </c>
      <c r="AI16" s="260">
        <v>59250</v>
      </c>
      <c r="AJ16" s="260">
        <v>63050</v>
      </c>
      <c r="AK16" s="82">
        <v>496</v>
      </c>
      <c r="AL16" s="82">
        <v>531</v>
      </c>
      <c r="AM16" s="82">
        <v>638</v>
      </c>
      <c r="AN16" s="82">
        <v>737</v>
      </c>
      <c r="AO16" s="82">
        <v>822</v>
      </c>
      <c r="AP16" s="82">
        <v>908</v>
      </c>
      <c r="AQ16" s="82">
        <v>534</v>
      </c>
      <c r="AR16" s="82">
        <v>590</v>
      </c>
      <c r="AS16" s="82">
        <v>749</v>
      </c>
      <c r="AT16" s="82">
        <v>924</v>
      </c>
      <c r="AU16" s="82">
        <v>1011</v>
      </c>
      <c r="AV16" s="82">
        <v>1097</v>
      </c>
      <c r="AW16" s="149">
        <v>496</v>
      </c>
      <c r="AX16" s="149">
        <v>531</v>
      </c>
      <c r="AY16" s="149">
        <v>638</v>
      </c>
      <c r="AZ16" s="149">
        <v>737</v>
      </c>
      <c r="BA16" s="149">
        <v>822</v>
      </c>
      <c r="BB16" s="149">
        <v>908</v>
      </c>
      <c r="BC16" s="149">
        <v>625</v>
      </c>
      <c r="BD16" s="149">
        <v>671</v>
      </c>
      <c r="BE16" s="149">
        <v>808</v>
      </c>
      <c r="BF16" s="149">
        <v>924</v>
      </c>
      <c r="BG16" s="149">
        <v>1011</v>
      </c>
      <c r="BH16" s="149">
        <v>1097</v>
      </c>
    </row>
    <row r="17" spans="1:60">
      <c r="A17" s="146" t="s">
        <v>79</v>
      </c>
      <c r="B17" s="144" t="s">
        <v>332</v>
      </c>
      <c r="C17" s="193" t="s">
        <v>79</v>
      </c>
      <c r="D17" s="193"/>
      <c r="E17" s="258">
        <v>14050</v>
      </c>
      <c r="F17" s="258">
        <v>16050</v>
      </c>
      <c r="G17" s="258">
        <v>18050</v>
      </c>
      <c r="H17" s="258">
        <v>20050</v>
      </c>
      <c r="I17" s="258">
        <v>21700</v>
      </c>
      <c r="J17" s="258">
        <v>23300</v>
      </c>
      <c r="K17" s="258">
        <v>24900</v>
      </c>
      <c r="L17" s="258">
        <v>26500</v>
      </c>
      <c r="M17" s="208">
        <v>23400</v>
      </c>
      <c r="N17" s="208">
        <v>26750</v>
      </c>
      <c r="O17" s="208">
        <v>30100</v>
      </c>
      <c r="P17" s="208">
        <v>33400</v>
      </c>
      <c r="Q17" s="208">
        <v>36100</v>
      </c>
      <c r="R17" s="208">
        <v>38750</v>
      </c>
      <c r="S17" s="208">
        <v>41450</v>
      </c>
      <c r="T17" s="208">
        <v>44100</v>
      </c>
      <c r="U17" s="259">
        <v>28080</v>
      </c>
      <c r="V17" s="259">
        <v>32100</v>
      </c>
      <c r="W17" s="259">
        <v>36120</v>
      </c>
      <c r="X17" s="259">
        <v>40080</v>
      </c>
      <c r="Y17" s="259">
        <v>43320</v>
      </c>
      <c r="Z17" s="259">
        <v>46500</v>
      </c>
      <c r="AA17" s="259">
        <v>49740</v>
      </c>
      <c r="AB17" s="259">
        <v>52920</v>
      </c>
      <c r="AC17" s="260">
        <v>37450</v>
      </c>
      <c r="AD17" s="260">
        <v>42800</v>
      </c>
      <c r="AE17" s="260">
        <v>48150</v>
      </c>
      <c r="AF17" s="260">
        <v>53450</v>
      </c>
      <c r="AG17" s="260">
        <v>57750</v>
      </c>
      <c r="AH17" s="260">
        <v>62050</v>
      </c>
      <c r="AI17" s="260">
        <v>66300</v>
      </c>
      <c r="AJ17" s="260">
        <v>70600</v>
      </c>
      <c r="AK17" s="82">
        <v>532</v>
      </c>
      <c r="AL17" s="82">
        <v>570</v>
      </c>
      <c r="AM17" s="82">
        <v>685</v>
      </c>
      <c r="AN17" s="82">
        <v>790</v>
      </c>
      <c r="AO17" s="82">
        <v>882</v>
      </c>
      <c r="AP17" s="82">
        <v>973</v>
      </c>
      <c r="AQ17" s="82">
        <v>614</v>
      </c>
      <c r="AR17" s="82">
        <v>683</v>
      </c>
      <c r="AS17" s="82">
        <v>842</v>
      </c>
      <c r="AT17" s="82">
        <v>980</v>
      </c>
      <c r="AU17" s="82">
        <v>1089</v>
      </c>
      <c r="AV17" s="82">
        <v>1182</v>
      </c>
      <c r="AW17" s="149">
        <v>532</v>
      </c>
      <c r="AX17" s="149">
        <v>570</v>
      </c>
      <c r="AY17" s="149">
        <v>685</v>
      </c>
      <c r="AZ17" s="149">
        <v>790</v>
      </c>
      <c r="BA17" s="149">
        <v>882</v>
      </c>
      <c r="BB17" s="149">
        <v>973</v>
      </c>
      <c r="BC17" s="149">
        <v>671</v>
      </c>
      <c r="BD17" s="149">
        <v>721</v>
      </c>
      <c r="BE17" s="149">
        <v>867</v>
      </c>
      <c r="BF17" s="149">
        <v>994</v>
      </c>
      <c r="BG17" s="149">
        <v>1089</v>
      </c>
      <c r="BH17" s="149">
        <v>1182</v>
      </c>
    </row>
    <row r="18" spans="1:60">
      <c r="A18" s="146" t="s">
        <v>104</v>
      </c>
      <c r="B18" s="144" t="s">
        <v>1720</v>
      </c>
      <c r="C18" s="192" t="s">
        <v>104</v>
      </c>
      <c r="D18" s="192"/>
      <c r="E18" s="258">
        <v>15200</v>
      </c>
      <c r="F18" s="258">
        <v>17400</v>
      </c>
      <c r="G18" s="258">
        <v>19550</v>
      </c>
      <c r="H18" s="258">
        <v>21700</v>
      </c>
      <c r="I18" s="258">
        <v>23450</v>
      </c>
      <c r="J18" s="258">
        <v>25200</v>
      </c>
      <c r="K18" s="258">
        <v>26950</v>
      </c>
      <c r="L18" s="258">
        <v>28650</v>
      </c>
      <c r="M18" s="208">
        <v>25350</v>
      </c>
      <c r="N18" s="208">
        <v>29000</v>
      </c>
      <c r="O18" s="208">
        <v>32600</v>
      </c>
      <c r="P18" s="208">
        <v>36200</v>
      </c>
      <c r="Q18" s="208">
        <v>39100</v>
      </c>
      <c r="R18" s="208">
        <v>42000</v>
      </c>
      <c r="S18" s="208">
        <v>44900</v>
      </c>
      <c r="T18" s="208">
        <v>47800</v>
      </c>
      <c r="U18" s="259">
        <v>30420</v>
      </c>
      <c r="V18" s="259">
        <v>34800</v>
      </c>
      <c r="W18" s="259">
        <v>39120</v>
      </c>
      <c r="X18" s="259">
        <v>43440</v>
      </c>
      <c r="Y18" s="259">
        <v>46920</v>
      </c>
      <c r="Z18" s="259">
        <v>50400</v>
      </c>
      <c r="AA18" s="259">
        <v>53880</v>
      </c>
      <c r="AB18" s="259">
        <v>57360</v>
      </c>
      <c r="AC18" s="260">
        <v>40550</v>
      </c>
      <c r="AD18" s="260">
        <v>46350</v>
      </c>
      <c r="AE18" s="260">
        <v>52150</v>
      </c>
      <c r="AF18" s="260">
        <v>57900</v>
      </c>
      <c r="AG18" s="260">
        <v>62550</v>
      </c>
      <c r="AH18" s="260">
        <v>67200</v>
      </c>
      <c r="AI18" s="260">
        <v>71800</v>
      </c>
      <c r="AJ18" s="260">
        <v>76450</v>
      </c>
      <c r="AK18" s="82">
        <v>524</v>
      </c>
      <c r="AL18" s="82">
        <v>563</v>
      </c>
      <c r="AM18" s="82">
        <v>712</v>
      </c>
      <c r="AN18" s="82">
        <v>831</v>
      </c>
      <c r="AO18" s="82">
        <v>927</v>
      </c>
      <c r="AP18" s="82">
        <v>1023</v>
      </c>
      <c r="AQ18" s="82">
        <v>524</v>
      </c>
      <c r="AR18" s="82">
        <v>563</v>
      </c>
      <c r="AS18" s="82">
        <v>712</v>
      </c>
      <c r="AT18" s="82">
        <v>935</v>
      </c>
      <c r="AU18" s="82">
        <v>1071</v>
      </c>
      <c r="AV18" s="82">
        <v>1232</v>
      </c>
      <c r="AW18" s="149">
        <v>560</v>
      </c>
      <c r="AX18" s="149">
        <v>600</v>
      </c>
      <c r="AY18" s="149">
        <v>720</v>
      </c>
      <c r="AZ18" s="149">
        <v>831</v>
      </c>
      <c r="BA18" s="149">
        <v>927</v>
      </c>
      <c r="BB18" s="149">
        <v>1023</v>
      </c>
      <c r="BC18" s="149">
        <v>706</v>
      </c>
      <c r="BD18" s="149">
        <v>758</v>
      </c>
      <c r="BE18" s="149">
        <v>912</v>
      </c>
      <c r="BF18" s="149">
        <v>1045</v>
      </c>
      <c r="BG18" s="149">
        <v>1146</v>
      </c>
      <c r="BH18" s="149">
        <v>1247</v>
      </c>
    </row>
    <row r="19" spans="1:60">
      <c r="A19" s="146" t="s">
        <v>105</v>
      </c>
      <c r="B19" s="144" t="s">
        <v>1722</v>
      </c>
      <c r="C19" s="192" t="s">
        <v>105</v>
      </c>
      <c r="D19" s="192"/>
      <c r="E19" s="258">
        <v>15650</v>
      </c>
      <c r="F19" s="258">
        <v>17900</v>
      </c>
      <c r="G19" s="258">
        <v>20150</v>
      </c>
      <c r="H19" s="258">
        <v>22350</v>
      </c>
      <c r="I19" s="258">
        <v>24150</v>
      </c>
      <c r="J19" s="258">
        <v>25950</v>
      </c>
      <c r="K19" s="258">
        <v>27750</v>
      </c>
      <c r="L19" s="258">
        <v>29550</v>
      </c>
      <c r="M19" s="208">
        <v>26100</v>
      </c>
      <c r="N19" s="208">
        <v>29800</v>
      </c>
      <c r="O19" s="208">
        <v>33550</v>
      </c>
      <c r="P19" s="208">
        <v>37250</v>
      </c>
      <c r="Q19" s="208">
        <v>40250</v>
      </c>
      <c r="R19" s="208">
        <v>43250</v>
      </c>
      <c r="S19" s="208">
        <v>46200</v>
      </c>
      <c r="T19" s="208">
        <v>49200</v>
      </c>
      <c r="U19" s="259">
        <v>31320</v>
      </c>
      <c r="V19" s="259">
        <v>35760</v>
      </c>
      <c r="W19" s="259">
        <v>40260</v>
      </c>
      <c r="X19" s="259">
        <v>44700</v>
      </c>
      <c r="Y19" s="259">
        <v>48300</v>
      </c>
      <c r="Z19" s="259">
        <v>51900</v>
      </c>
      <c r="AA19" s="259">
        <v>55440</v>
      </c>
      <c r="AB19" s="259">
        <v>59040</v>
      </c>
      <c r="AC19" s="260">
        <v>41750</v>
      </c>
      <c r="AD19" s="260">
        <v>47700</v>
      </c>
      <c r="AE19" s="260">
        <v>53650</v>
      </c>
      <c r="AF19" s="260">
        <v>59600</v>
      </c>
      <c r="AG19" s="260">
        <v>64400</v>
      </c>
      <c r="AH19" s="260">
        <v>69150</v>
      </c>
      <c r="AI19" s="260">
        <v>73950</v>
      </c>
      <c r="AJ19" s="260">
        <v>78700</v>
      </c>
      <c r="AK19" s="82">
        <v>450</v>
      </c>
      <c r="AL19" s="82">
        <v>481</v>
      </c>
      <c r="AM19" s="82">
        <v>577</v>
      </c>
      <c r="AN19" s="82">
        <v>667</v>
      </c>
      <c r="AO19" s="82">
        <v>745</v>
      </c>
      <c r="AP19" s="82">
        <v>821</v>
      </c>
      <c r="AQ19" s="82">
        <v>524</v>
      </c>
      <c r="AR19" s="82">
        <v>525</v>
      </c>
      <c r="AS19" s="82">
        <v>634</v>
      </c>
      <c r="AT19" s="82">
        <v>818</v>
      </c>
      <c r="AU19" s="82">
        <v>844</v>
      </c>
      <c r="AV19" s="82">
        <v>971</v>
      </c>
      <c r="AW19" s="149">
        <v>450</v>
      </c>
      <c r="AX19" s="149">
        <v>481</v>
      </c>
      <c r="AY19" s="149">
        <v>577</v>
      </c>
      <c r="AZ19" s="149">
        <v>667</v>
      </c>
      <c r="BA19" s="149">
        <v>745</v>
      </c>
      <c r="BB19" s="149">
        <v>821</v>
      </c>
      <c r="BC19" s="149">
        <v>564</v>
      </c>
      <c r="BD19" s="149">
        <v>606</v>
      </c>
      <c r="BE19" s="149">
        <v>729</v>
      </c>
      <c r="BF19" s="149">
        <v>834</v>
      </c>
      <c r="BG19" s="149">
        <v>910</v>
      </c>
      <c r="BH19" s="149">
        <v>986</v>
      </c>
    </row>
    <row r="20" spans="1:60">
      <c r="A20" s="146" t="s">
        <v>106</v>
      </c>
      <c r="B20" s="144" t="s">
        <v>1724</v>
      </c>
      <c r="C20" s="192" t="s">
        <v>106</v>
      </c>
      <c r="D20" s="192"/>
      <c r="E20" s="258">
        <v>12150</v>
      </c>
      <c r="F20" s="258">
        <v>13900</v>
      </c>
      <c r="G20" s="258">
        <v>15650</v>
      </c>
      <c r="H20" s="258">
        <v>17350</v>
      </c>
      <c r="I20" s="258">
        <v>18750</v>
      </c>
      <c r="J20" s="258">
        <v>20150</v>
      </c>
      <c r="K20" s="258">
        <v>21550</v>
      </c>
      <c r="L20" s="258">
        <v>22950</v>
      </c>
      <c r="M20" s="208">
        <v>20300</v>
      </c>
      <c r="N20" s="208">
        <v>23200</v>
      </c>
      <c r="O20" s="208">
        <v>26100</v>
      </c>
      <c r="P20" s="208">
        <v>28950</v>
      </c>
      <c r="Q20" s="208">
        <v>31300</v>
      </c>
      <c r="R20" s="208">
        <v>33600</v>
      </c>
      <c r="S20" s="208">
        <v>35900</v>
      </c>
      <c r="T20" s="208">
        <v>38250</v>
      </c>
      <c r="U20" s="259">
        <v>24360</v>
      </c>
      <c r="V20" s="259">
        <v>27840</v>
      </c>
      <c r="W20" s="259">
        <v>31320</v>
      </c>
      <c r="X20" s="259">
        <v>34740</v>
      </c>
      <c r="Y20" s="259">
        <v>37560</v>
      </c>
      <c r="Z20" s="259">
        <v>40320</v>
      </c>
      <c r="AA20" s="259">
        <v>43080</v>
      </c>
      <c r="AB20" s="259">
        <v>45900</v>
      </c>
      <c r="AC20" s="260">
        <v>32450</v>
      </c>
      <c r="AD20" s="260">
        <v>37050</v>
      </c>
      <c r="AE20" s="260">
        <v>41700</v>
      </c>
      <c r="AF20" s="260">
        <v>46300</v>
      </c>
      <c r="AG20" s="260">
        <v>50050</v>
      </c>
      <c r="AH20" s="260">
        <v>53750</v>
      </c>
      <c r="AI20" s="260">
        <v>57450</v>
      </c>
      <c r="AJ20" s="260">
        <v>61150</v>
      </c>
      <c r="AK20" s="82">
        <v>470</v>
      </c>
      <c r="AL20" s="82">
        <v>503</v>
      </c>
      <c r="AM20" s="82">
        <v>603</v>
      </c>
      <c r="AN20" s="82">
        <v>696</v>
      </c>
      <c r="AO20" s="82">
        <v>777</v>
      </c>
      <c r="AP20" s="82">
        <v>858</v>
      </c>
      <c r="AQ20" s="82">
        <v>508</v>
      </c>
      <c r="AR20" s="82">
        <v>509</v>
      </c>
      <c r="AS20" s="82">
        <v>612</v>
      </c>
      <c r="AT20" s="82">
        <v>744</v>
      </c>
      <c r="AU20" s="82">
        <v>891</v>
      </c>
      <c r="AV20" s="82">
        <v>1025</v>
      </c>
      <c r="AW20" s="149">
        <v>470</v>
      </c>
      <c r="AX20" s="149">
        <v>503</v>
      </c>
      <c r="AY20" s="149">
        <v>603</v>
      </c>
      <c r="AZ20" s="149">
        <v>696</v>
      </c>
      <c r="BA20" s="149">
        <v>777</v>
      </c>
      <c r="BB20" s="149">
        <v>858</v>
      </c>
      <c r="BC20" s="149">
        <v>590</v>
      </c>
      <c r="BD20" s="149">
        <v>634</v>
      </c>
      <c r="BE20" s="149">
        <v>763</v>
      </c>
      <c r="BF20" s="149">
        <v>872</v>
      </c>
      <c r="BG20" s="149">
        <v>954</v>
      </c>
      <c r="BH20" s="149">
        <v>1034</v>
      </c>
    </row>
    <row r="21" spans="1:60">
      <c r="A21" s="146" t="s">
        <v>84</v>
      </c>
      <c r="B21" s="144" t="s">
        <v>344</v>
      </c>
      <c r="C21" s="193" t="s">
        <v>84</v>
      </c>
      <c r="D21" s="193"/>
      <c r="E21" s="258">
        <v>11900</v>
      </c>
      <c r="F21" s="258">
        <v>13600</v>
      </c>
      <c r="G21" s="258">
        <v>15300</v>
      </c>
      <c r="H21" s="258">
        <v>16950</v>
      </c>
      <c r="I21" s="258">
        <v>18350</v>
      </c>
      <c r="J21" s="258">
        <v>19700</v>
      </c>
      <c r="K21" s="258">
        <v>21050</v>
      </c>
      <c r="L21" s="258">
        <v>22400</v>
      </c>
      <c r="M21" s="208">
        <v>19800</v>
      </c>
      <c r="N21" s="208">
        <v>22600</v>
      </c>
      <c r="O21" s="208">
        <v>25450</v>
      </c>
      <c r="P21" s="208">
        <v>28250</v>
      </c>
      <c r="Q21" s="208">
        <v>30550</v>
      </c>
      <c r="R21" s="208">
        <v>32800</v>
      </c>
      <c r="S21" s="208">
        <v>35050</v>
      </c>
      <c r="T21" s="208">
        <v>37300</v>
      </c>
      <c r="U21" s="259">
        <v>23760</v>
      </c>
      <c r="V21" s="259">
        <v>27120</v>
      </c>
      <c r="W21" s="259">
        <v>30540</v>
      </c>
      <c r="X21" s="259">
        <v>33900</v>
      </c>
      <c r="Y21" s="259">
        <v>36660</v>
      </c>
      <c r="Z21" s="259">
        <v>39360</v>
      </c>
      <c r="AA21" s="259">
        <v>42060</v>
      </c>
      <c r="AB21" s="259">
        <v>44760</v>
      </c>
      <c r="AC21" s="260">
        <v>31650</v>
      </c>
      <c r="AD21" s="260">
        <v>36200</v>
      </c>
      <c r="AE21" s="260">
        <v>40700</v>
      </c>
      <c r="AF21" s="260">
        <v>45200</v>
      </c>
      <c r="AG21" s="260">
        <v>48850</v>
      </c>
      <c r="AH21" s="260">
        <v>52450</v>
      </c>
      <c r="AI21" s="260">
        <v>56050</v>
      </c>
      <c r="AJ21" s="260">
        <v>59700</v>
      </c>
      <c r="AK21" s="82">
        <v>455</v>
      </c>
      <c r="AL21" s="82">
        <v>487</v>
      </c>
      <c r="AM21" s="82">
        <v>585</v>
      </c>
      <c r="AN21" s="82">
        <v>675</v>
      </c>
      <c r="AO21" s="82">
        <v>753</v>
      </c>
      <c r="AP21" s="82">
        <v>831</v>
      </c>
      <c r="AQ21" s="82">
        <v>510</v>
      </c>
      <c r="AR21" s="82">
        <v>515</v>
      </c>
      <c r="AS21" s="82">
        <v>634</v>
      </c>
      <c r="AT21" s="82">
        <v>773</v>
      </c>
      <c r="AU21" s="82">
        <v>841</v>
      </c>
      <c r="AV21" s="82">
        <v>967</v>
      </c>
      <c r="AW21" s="149">
        <v>455</v>
      </c>
      <c r="AX21" s="149">
        <v>487</v>
      </c>
      <c r="AY21" s="149">
        <v>585</v>
      </c>
      <c r="AZ21" s="149">
        <v>675</v>
      </c>
      <c r="BA21" s="149">
        <v>753</v>
      </c>
      <c r="BB21" s="149">
        <v>831</v>
      </c>
      <c r="BC21" s="149">
        <v>571</v>
      </c>
      <c r="BD21" s="149">
        <v>613</v>
      </c>
      <c r="BE21" s="149">
        <v>738</v>
      </c>
      <c r="BF21" s="149">
        <v>844</v>
      </c>
      <c r="BG21" s="149">
        <v>921</v>
      </c>
      <c r="BH21" s="149">
        <v>998</v>
      </c>
    </row>
    <row r="22" spans="1:60">
      <c r="A22" s="146" t="s">
        <v>107</v>
      </c>
      <c r="B22" s="144" t="s">
        <v>347</v>
      </c>
      <c r="C22" s="193" t="s">
        <v>107</v>
      </c>
      <c r="D22" s="193"/>
      <c r="E22" s="258">
        <v>19150</v>
      </c>
      <c r="F22" s="258">
        <v>21900</v>
      </c>
      <c r="G22" s="258">
        <v>24650</v>
      </c>
      <c r="H22" s="258">
        <v>27350</v>
      </c>
      <c r="I22" s="258">
        <v>29550</v>
      </c>
      <c r="J22" s="258">
        <v>31750</v>
      </c>
      <c r="K22" s="258">
        <v>33950</v>
      </c>
      <c r="L22" s="258">
        <v>36150</v>
      </c>
      <c r="M22" s="208">
        <v>31900</v>
      </c>
      <c r="N22" s="208">
        <v>36450</v>
      </c>
      <c r="O22" s="208">
        <v>41000</v>
      </c>
      <c r="P22" s="208">
        <v>45550</v>
      </c>
      <c r="Q22" s="208">
        <v>49200</v>
      </c>
      <c r="R22" s="208">
        <v>52850</v>
      </c>
      <c r="S22" s="208">
        <v>56500</v>
      </c>
      <c r="T22" s="208">
        <v>60150</v>
      </c>
      <c r="U22" s="259">
        <v>38280</v>
      </c>
      <c r="V22" s="259">
        <v>43740</v>
      </c>
      <c r="W22" s="259">
        <v>49200</v>
      </c>
      <c r="X22" s="259">
        <v>54660</v>
      </c>
      <c r="Y22" s="259">
        <v>59040</v>
      </c>
      <c r="Z22" s="259">
        <v>63420</v>
      </c>
      <c r="AA22" s="259">
        <v>67800</v>
      </c>
      <c r="AB22" s="259">
        <v>72180</v>
      </c>
      <c r="AC22" s="260">
        <v>50350</v>
      </c>
      <c r="AD22" s="260">
        <v>57550</v>
      </c>
      <c r="AE22" s="260">
        <v>64750</v>
      </c>
      <c r="AF22" s="260">
        <v>71900</v>
      </c>
      <c r="AG22" s="260">
        <v>77700</v>
      </c>
      <c r="AH22" s="260">
        <v>83450</v>
      </c>
      <c r="AI22" s="260">
        <v>89200</v>
      </c>
      <c r="AJ22" s="260">
        <v>94950</v>
      </c>
      <c r="AK22" s="82">
        <v>614</v>
      </c>
      <c r="AL22" s="82">
        <v>684</v>
      </c>
      <c r="AM22" s="82">
        <v>786</v>
      </c>
      <c r="AN22" s="82">
        <v>1010</v>
      </c>
      <c r="AO22" s="82">
        <v>1127</v>
      </c>
      <c r="AP22" s="82">
        <v>1243</v>
      </c>
      <c r="AQ22" s="82">
        <v>614</v>
      </c>
      <c r="AR22" s="82">
        <v>684</v>
      </c>
      <c r="AS22" s="82">
        <v>786</v>
      </c>
      <c r="AT22" s="82">
        <v>1084</v>
      </c>
      <c r="AU22" s="82">
        <v>1164</v>
      </c>
      <c r="AV22" s="82">
        <v>1339</v>
      </c>
      <c r="AW22" s="149">
        <v>680</v>
      </c>
      <c r="AX22" s="149">
        <v>728</v>
      </c>
      <c r="AY22" s="149">
        <v>875</v>
      </c>
      <c r="AZ22" s="149">
        <v>1010</v>
      </c>
      <c r="BA22" s="149">
        <v>1127</v>
      </c>
      <c r="BB22" s="149">
        <v>1243</v>
      </c>
      <c r="BC22" s="149">
        <v>864</v>
      </c>
      <c r="BD22" s="149">
        <v>927</v>
      </c>
      <c r="BE22" s="149">
        <v>1114</v>
      </c>
      <c r="BF22" s="149">
        <v>1279</v>
      </c>
      <c r="BG22" s="149">
        <v>1408</v>
      </c>
      <c r="BH22" s="149">
        <v>1535</v>
      </c>
    </row>
    <row r="23" spans="1:60">
      <c r="A23" s="146" t="s">
        <v>34</v>
      </c>
      <c r="B23" s="144" t="s">
        <v>350</v>
      </c>
      <c r="C23" s="193" t="s">
        <v>34</v>
      </c>
      <c r="D23" s="193"/>
      <c r="E23" s="258">
        <v>14150</v>
      </c>
      <c r="F23" s="258">
        <v>16200</v>
      </c>
      <c r="G23" s="258">
        <v>18200</v>
      </c>
      <c r="H23" s="258">
        <v>20200</v>
      </c>
      <c r="I23" s="258">
        <v>21850</v>
      </c>
      <c r="J23" s="258">
        <v>23450</v>
      </c>
      <c r="K23" s="258">
        <v>25050</v>
      </c>
      <c r="L23" s="258">
        <v>26700</v>
      </c>
      <c r="M23" s="208">
        <v>23600</v>
      </c>
      <c r="N23" s="208">
        <v>26950</v>
      </c>
      <c r="O23" s="208">
        <v>30300</v>
      </c>
      <c r="P23" s="208">
        <v>33650</v>
      </c>
      <c r="Q23" s="208">
        <v>36350</v>
      </c>
      <c r="R23" s="208">
        <v>39050</v>
      </c>
      <c r="S23" s="208">
        <v>41750</v>
      </c>
      <c r="T23" s="208">
        <v>44450</v>
      </c>
      <c r="U23" s="259">
        <v>28320</v>
      </c>
      <c r="V23" s="259">
        <v>32340</v>
      </c>
      <c r="W23" s="259">
        <v>36360</v>
      </c>
      <c r="X23" s="259">
        <v>40380</v>
      </c>
      <c r="Y23" s="259">
        <v>43620</v>
      </c>
      <c r="Z23" s="259">
        <v>46860</v>
      </c>
      <c r="AA23" s="259">
        <v>50100</v>
      </c>
      <c r="AB23" s="259">
        <v>53340</v>
      </c>
      <c r="AC23" s="260">
        <v>37700</v>
      </c>
      <c r="AD23" s="260">
        <v>43050</v>
      </c>
      <c r="AE23" s="260">
        <v>48450</v>
      </c>
      <c r="AF23" s="260">
        <v>53800</v>
      </c>
      <c r="AG23" s="260">
        <v>58150</v>
      </c>
      <c r="AH23" s="260">
        <v>62450</v>
      </c>
      <c r="AI23" s="260">
        <v>66750</v>
      </c>
      <c r="AJ23" s="260">
        <v>71050</v>
      </c>
      <c r="AK23" s="82">
        <v>510</v>
      </c>
      <c r="AL23" s="82">
        <v>546</v>
      </c>
      <c r="AM23" s="82">
        <v>655</v>
      </c>
      <c r="AN23" s="82">
        <v>756</v>
      </c>
      <c r="AO23" s="82">
        <v>845</v>
      </c>
      <c r="AP23" s="82">
        <v>931</v>
      </c>
      <c r="AQ23" s="82">
        <v>610</v>
      </c>
      <c r="AR23" s="82">
        <v>680</v>
      </c>
      <c r="AS23" s="82">
        <v>818</v>
      </c>
      <c r="AT23" s="82">
        <v>941</v>
      </c>
      <c r="AU23" s="82">
        <v>1025</v>
      </c>
      <c r="AV23" s="82">
        <v>1116</v>
      </c>
      <c r="AW23" s="149">
        <v>510</v>
      </c>
      <c r="AX23" s="149">
        <v>546</v>
      </c>
      <c r="AY23" s="149">
        <v>655</v>
      </c>
      <c r="AZ23" s="149">
        <v>756</v>
      </c>
      <c r="BA23" s="149">
        <v>845</v>
      </c>
      <c r="BB23" s="149">
        <v>931</v>
      </c>
      <c r="BC23" s="149">
        <v>643</v>
      </c>
      <c r="BD23" s="149">
        <v>690</v>
      </c>
      <c r="BE23" s="149">
        <v>831</v>
      </c>
      <c r="BF23" s="149">
        <v>950</v>
      </c>
      <c r="BG23" s="149">
        <v>1041</v>
      </c>
      <c r="BH23" s="149">
        <v>1130</v>
      </c>
    </row>
    <row r="24" spans="1:60">
      <c r="A24" s="146" t="s">
        <v>108</v>
      </c>
      <c r="B24" s="144" t="s">
        <v>1726</v>
      </c>
      <c r="C24" s="192" t="s">
        <v>108</v>
      </c>
      <c r="D24" s="192"/>
      <c r="E24" s="258">
        <v>11900</v>
      </c>
      <c r="F24" s="258">
        <v>13600</v>
      </c>
      <c r="G24" s="258">
        <v>15300</v>
      </c>
      <c r="H24" s="258">
        <v>16950</v>
      </c>
      <c r="I24" s="258">
        <v>18350</v>
      </c>
      <c r="J24" s="258">
        <v>19700</v>
      </c>
      <c r="K24" s="258">
        <v>21050</v>
      </c>
      <c r="L24" s="258">
        <v>22400</v>
      </c>
      <c r="M24" s="208">
        <v>19800</v>
      </c>
      <c r="N24" s="208">
        <v>22600</v>
      </c>
      <c r="O24" s="208">
        <v>25450</v>
      </c>
      <c r="P24" s="208">
        <v>28250</v>
      </c>
      <c r="Q24" s="208">
        <v>30550</v>
      </c>
      <c r="R24" s="208">
        <v>32800</v>
      </c>
      <c r="S24" s="208">
        <v>35050</v>
      </c>
      <c r="T24" s="208">
        <v>37300</v>
      </c>
      <c r="U24" s="259">
        <v>23760</v>
      </c>
      <c r="V24" s="259">
        <v>27120</v>
      </c>
      <c r="W24" s="259">
        <v>30540</v>
      </c>
      <c r="X24" s="259">
        <v>33900</v>
      </c>
      <c r="Y24" s="259">
        <v>36660</v>
      </c>
      <c r="Z24" s="259">
        <v>39360</v>
      </c>
      <c r="AA24" s="259">
        <v>42060</v>
      </c>
      <c r="AB24" s="259">
        <v>44760</v>
      </c>
      <c r="AC24" s="260">
        <v>31650</v>
      </c>
      <c r="AD24" s="260">
        <v>36200</v>
      </c>
      <c r="AE24" s="260">
        <v>40700</v>
      </c>
      <c r="AF24" s="260">
        <v>45200</v>
      </c>
      <c r="AG24" s="260">
        <v>48850</v>
      </c>
      <c r="AH24" s="260">
        <v>52450</v>
      </c>
      <c r="AI24" s="260">
        <v>56050</v>
      </c>
      <c r="AJ24" s="260">
        <v>59700</v>
      </c>
      <c r="AK24" s="82">
        <v>448</v>
      </c>
      <c r="AL24" s="82">
        <v>480</v>
      </c>
      <c r="AM24" s="82">
        <v>576</v>
      </c>
      <c r="AN24" s="82">
        <v>665</v>
      </c>
      <c r="AO24" s="82">
        <v>742</v>
      </c>
      <c r="AP24" s="82">
        <v>819</v>
      </c>
      <c r="AQ24" s="82">
        <v>563</v>
      </c>
      <c r="AR24" s="82">
        <v>604</v>
      </c>
      <c r="AS24" s="82">
        <v>727</v>
      </c>
      <c r="AT24" s="82">
        <v>831</v>
      </c>
      <c r="AU24" s="82">
        <v>908</v>
      </c>
      <c r="AV24" s="82">
        <v>982</v>
      </c>
      <c r="AW24" s="149">
        <v>448</v>
      </c>
      <c r="AX24" s="149">
        <v>480</v>
      </c>
      <c r="AY24" s="149">
        <v>576</v>
      </c>
      <c r="AZ24" s="149">
        <v>665</v>
      </c>
      <c r="BA24" s="149">
        <v>742</v>
      </c>
      <c r="BB24" s="149">
        <v>819</v>
      </c>
      <c r="BC24" s="149">
        <v>563</v>
      </c>
      <c r="BD24" s="149">
        <v>604</v>
      </c>
      <c r="BE24" s="149">
        <v>727</v>
      </c>
      <c r="BF24" s="149">
        <v>831</v>
      </c>
      <c r="BG24" s="149">
        <v>908</v>
      </c>
      <c r="BH24" s="149">
        <v>982</v>
      </c>
    </row>
    <row r="25" spans="1:60">
      <c r="A25" s="146" t="s">
        <v>109</v>
      </c>
      <c r="B25" s="144" t="s">
        <v>1728</v>
      </c>
      <c r="C25" s="192" t="s">
        <v>109</v>
      </c>
      <c r="D25" s="192"/>
      <c r="E25" s="258">
        <v>11900</v>
      </c>
      <c r="F25" s="258">
        <v>13600</v>
      </c>
      <c r="G25" s="258">
        <v>15300</v>
      </c>
      <c r="H25" s="258">
        <v>16950</v>
      </c>
      <c r="I25" s="258">
        <v>18350</v>
      </c>
      <c r="J25" s="258">
        <v>19700</v>
      </c>
      <c r="K25" s="258">
        <v>21050</v>
      </c>
      <c r="L25" s="258">
        <v>22400</v>
      </c>
      <c r="M25" s="208">
        <v>19800</v>
      </c>
      <c r="N25" s="208">
        <v>22600</v>
      </c>
      <c r="O25" s="208">
        <v>25450</v>
      </c>
      <c r="P25" s="208">
        <v>28250</v>
      </c>
      <c r="Q25" s="208">
        <v>30550</v>
      </c>
      <c r="R25" s="208">
        <v>32800</v>
      </c>
      <c r="S25" s="208">
        <v>35050</v>
      </c>
      <c r="T25" s="208">
        <v>37300</v>
      </c>
      <c r="U25" s="259">
        <v>23760</v>
      </c>
      <c r="V25" s="259">
        <v>27120</v>
      </c>
      <c r="W25" s="259">
        <v>30540</v>
      </c>
      <c r="X25" s="259">
        <v>33900</v>
      </c>
      <c r="Y25" s="259">
        <v>36660</v>
      </c>
      <c r="Z25" s="259">
        <v>39360</v>
      </c>
      <c r="AA25" s="259">
        <v>42060</v>
      </c>
      <c r="AB25" s="259">
        <v>44760</v>
      </c>
      <c r="AC25" s="260">
        <v>31650</v>
      </c>
      <c r="AD25" s="260">
        <v>36200</v>
      </c>
      <c r="AE25" s="260">
        <v>40700</v>
      </c>
      <c r="AF25" s="260">
        <v>45200</v>
      </c>
      <c r="AG25" s="260">
        <v>48850</v>
      </c>
      <c r="AH25" s="260">
        <v>52450</v>
      </c>
      <c r="AI25" s="260">
        <v>56050</v>
      </c>
      <c r="AJ25" s="260">
        <v>59700</v>
      </c>
      <c r="AK25" s="82">
        <v>432</v>
      </c>
      <c r="AL25" s="82">
        <v>463</v>
      </c>
      <c r="AM25" s="82">
        <v>555</v>
      </c>
      <c r="AN25" s="82">
        <v>641</v>
      </c>
      <c r="AO25" s="82">
        <v>715</v>
      </c>
      <c r="AP25" s="82">
        <v>789</v>
      </c>
      <c r="AQ25" s="82">
        <v>484</v>
      </c>
      <c r="AR25" s="82">
        <v>487</v>
      </c>
      <c r="AS25" s="82">
        <v>595</v>
      </c>
      <c r="AT25" s="82">
        <v>788</v>
      </c>
      <c r="AU25" s="82">
        <v>818</v>
      </c>
      <c r="AV25" s="82">
        <v>930</v>
      </c>
      <c r="AW25" s="149">
        <v>432</v>
      </c>
      <c r="AX25" s="149">
        <v>463</v>
      </c>
      <c r="AY25" s="149">
        <v>555</v>
      </c>
      <c r="AZ25" s="149">
        <v>641</v>
      </c>
      <c r="BA25" s="149">
        <v>715</v>
      </c>
      <c r="BB25" s="149">
        <v>789</v>
      </c>
      <c r="BC25" s="149">
        <v>541</v>
      </c>
      <c r="BD25" s="149">
        <v>581</v>
      </c>
      <c r="BE25" s="149">
        <v>699</v>
      </c>
      <c r="BF25" s="149">
        <v>800</v>
      </c>
      <c r="BG25" s="149">
        <v>873</v>
      </c>
      <c r="BH25" s="149">
        <v>944</v>
      </c>
    </row>
    <row r="26" spans="1:60">
      <c r="A26" s="146" t="s">
        <v>110</v>
      </c>
      <c r="B26" s="144" t="s">
        <v>1730</v>
      </c>
      <c r="C26" s="192" t="s">
        <v>110</v>
      </c>
      <c r="D26" s="192"/>
      <c r="E26" s="258">
        <v>11900</v>
      </c>
      <c r="F26" s="258">
        <v>13600</v>
      </c>
      <c r="G26" s="258">
        <v>15300</v>
      </c>
      <c r="H26" s="258">
        <v>16950</v>
      </c>
      <c r="I26" s="258">
        <v>18350</v>
      </c>
      <c r="J26" s="258">
        <v>19700</v>
      </c>
      <c r="K26" s="258">
        <v>21050</v>
      </c>
      <c r="L26" s="258">
        <v>22400</v>
      </c>
      <c r="M26" s="208">
        <v>19800</v>
      </c>
      <c r="N26" s="208">
        <v>22600</v>
      </c>
      <c r="O26" s="208">
        <v>25450</v>
      </c>
      <c r="P26" s="208">
        <v>28250</v>
      </c>
      <c r="Q26" s="208">
        <v>30550</v>
      </c>
      <c r="R26" s="208">
        <v>32800</v>
      </c>
      <c r="S26" s="208">
        <v>35050</v>
      </c>
      <c r="T26" s="208">
        <v>37300</v>
      </c>
      <c r="U26" s="259">
        <v>23760</v>
      </c>
      <c r="V26" s="259">
        <v>27120</v>
      </c>
      <c r="W26" s="259">
        <v>30540</v>
      </c>
      <c r="X26" s="259">
        <v>33900</v>
      </c>
      <c r="Y26" s="259">
        <v>36660</v>
      </c>
      <c r="Z26" s="259">
        <v>39360</v>
      </c>
      <c r="AA26" s="259">
        <v>42060</v>
      </c>
      <c r="AB26" s="259">
        <v>44760</v>
      </c>
      <c r="AC26" s="260">
        <v>31650</v>
      </c>
      <c r="AD26" s="260">
        <v>36200</v>
      </c>
      <c r="AE26" s="260">
        <v>40700</v>
      </c>
      <c r="AF26" s="260">
        <v>45200</v>
      </c>
      <c r="AG26" s="260">
        <v>48850</v>
      </c>
      <c r="AH26" s="260">
        <v>52450</v>
      </c>
      <c r="AI26" s="260">
        <v>56050</v>
      </c>
      <c r="AJ26" s="260">
        <v>59700</v>
      </c>
      <c r="AK26" s="82">
        <v>432</v>
      </c>
      <c r="AL26" s="82">
        <v>463</v>
      </c>
      <c r="AM26" s="82">
        <v>555</v>
      </c>
      <c r="AN26" s="82">
        <v>641</v>
      </c>
      <c r="AO26" s="82">
        <v>715</v>
      </c>
      <c r="AP26" s="82">
        <v>789</v>
      </c>
      <c r="AQ26" s="82">
        <v>494</v>
      </c>
      <c r="AR26" s="82">
        <v>531</v>
      </c>
      <c r="AS26" s="82">
        <v>595</v>
      </c>
      <c r="AT26" s="82">
        <v>800</v>
      </c>
      <c r="AU26" s="82">
        <v>873</v>
      </c>
      <c r="AV26" s="82">
        <v>944</v>
      </c>
      <c r="AW26" s="149">
        <v>432</v>
      </c>
      <c r="AX26" s="149">
        <v>463</v>
      </c>
      <c r="AY26" s="149">
        <v>555</v>
      </c>
      <c r="AZ26" s="149">
        <v>641</v>
      </c>
      <c r="BA26" s="149">
        <v>715</v>
      </c>
      <c r="BB26" s="149">
        <v>789</v>
      </c>
      <c r="BC26" s="149">
        <v>541</v>
      </c>
      <c r="BD26" s="149">
        <v>581</v>
      </c>
      <c r="BE26" s="149">
        <v>699</v>
      </c>
      <c r="BF26" s="149">
        <v>800</v>
      </c>
      <c r="BG26" s="149">
        <v>873</v>
      </c>
      <c r="BH26" s="149">
        <v>944</v>
      </c>
    </row>
    <row r="27" spans="1:60">
      <c r="A27" s="146" t="s">
        <v>111</v>
      </c>
      <c r="B27" s="144" t="s">
        <v>1732</v>
      </c>
      <c r="C27" s="192" t="s">
        <v>111</v>
      </c>
      <c r="D27" s="192"/>
      <c r="E27" s="258">
        <v>11900</v>
      </c>
      <c r="F27" s="258">
        <v>13600</v>
      </c>
      <c r="G27" s="258">
        <v>15300</v>
      </c>
      <c r="H27" s="258">
        <v>16950</v>
      </c>
      <c r="I27" s="258">
        <v>18350</v>
      </c>
      <c r="J27" s="258">
        <v>19700</v>
      </c>
      <c r="K27" s="258">
        <v>21050</v>
      </c>
      <c r="L27" s="258">
        <v>22400</v>
      </c>
      <c r="M27" s="208">
        <v>19800</v>
      </c>
      <c r="N27" s="208">
        <v>22600</v>
      </c>
      <c r="O27" s="208">
        <v>25450</v>
      </c>
      <c r="P27" s="208">
        <v>28250</v>
      </c>
      <c r="Q27" s="208">
        <v>30550</v>
      </c>
      <c r="R27" s="208">
        <v>32800</v>
      </c>
      <c r="S27" s="208">
        <v>35050</v>
      </c>
      <c r="T27" s="208">
        <v>37300</v>
      </c>
      <c r="U27" s="259">
        <v>23760</v>
      </c>
      <c r="V27" s="259">
        <v>27120</v>
      </c>
      <c r="W27" s="259">
        <v>30540</v>
      </c>
      <c r="X27" s="259">
        <v>33900</v>
      </c>
      <c r="Y27" s="259">
        <v>36660</v>
      </c>
      <c r="Z27" s="259">
        <v>39360</v>
      </c>
      <c r="AA27" s="259">
        <v>42060</v>
      </c>
      <c r="AB27" s="259">
        <v>44760</v>
      </c>
      <c r="AC27" s="260">
        <v>31650</v>
      </c>
      <c r="AD27" s="260">
        <v>36200</v>
      </c>
      <c r="AE27" s="260">
        <v>40700</v>
      </c>
      <c r="AF27" s="260">
        <v>45200</v>
      </c>
      <c r="AG27" s="260">
        <v>48850</v>
      </c>
      <c r="AH27" s="260">
        <v>52450</v>
      </c>
      <c r="AI27" s="260">
        <v>56050</v>
      </c>
      <c r="AJ27" s="260">
        <v>59700</v>
      </c>
      <c r="AK27" s="82">
        <v>458</v>
      </c>
      <c r="AL27" s="82">
        <v>491</v>
      </c>
      <c r="AM27" s="82">
        <v>588</v>
      </c>
      <c r="AN27" s="82">
        <v>680</v>
      </c>
      <c r="AO27" s="82">
        <v>758</v>
      </c>
      <c r="AP27" s="82">
        <v>837</v>
      </c>
      <c r="AQ27" s="82">
        <v>493</v>
      </c>
      <c r="AR27" s="82">
        <v>536</v>
      </c>
      <c r="AS27" s="82">
        <v>676</v>
      </c>
      <c r="AT27" s="82">
        <v>850</v>
      </c>
      <c r="AU27" s="82">
        <v>929</v>
      </c>
      <c r="AV27" s="82">
        <v>1007</v>
      </c>
      <c r="AW27" s="149">
        <v>458</v>
      </c>
      <c r="AX27" s="149">
        <v>491</v>
      </c>
      <c r="AY27" s="149">
        <v>588</v>
      </c>
      <c r="AZ27" s="149">
        <v>680</v>
      </c>
      <c r="BA27" s="149">
        <v>758</v>
      </c>
      <c r="BB27" s="149">
        <v>837</v>
      </c>
      <c r="BC27" s="149">
        <v>575</v>
      </c>
      <c r="BD27" s="149">
        <v>618</v>
      </c>
      <c r="BE27" s="149">
        <v>743</v>
      </c>
      <c r="BF27" s="149">
        <v>850</v>
      </c>
      <c r="BG27" s="149">
        <v>929</v>
      </c>
      <c r="BH27" s="149">
        <v>1007</v>
      </c>
    </row>
    <row r="28" spans="1:60">
      <c r="A28" s="146" t="s">
        <v>35</v>
      </c>
      <c r="B28" s="144" t="s">
        <v>364</v>
      </c>
      <c r="C28" s="193" t="s">
        <v>35</v>
      </c>
      <c r="D28" s="193"/>
      <c r="E28" s="258">
        <v>14150</v>
      </c>
      <c r="F28" s="258">
        <v>16200</v>
      </c>
      <c r="G28" s="258">
        <v>18200</v>
      </c>
      <c r="H28" s="258">
        <v>20200</v>
      </c>
      <c r="I28" s="258">
        <v>21850</v>
      </c>
      <c r="J28" s="258">
        <v>23450</v>
      </c>
      <c r="K28" s="258">
        <v>25050</v>
      </c>
      <c r="L28" s="258">
        <v>26700</v>
      </c>
      <c r="M28" s="208">
        <v>23600</v>
      </c>
      <c r="N28" s="208">
        <v>26950</v>
      </c>
      <c r="O28" s="208">
        <v>30300</v>
      </c>
      <c r="P28" s="208">
        <v>33650</v>
      </c>
      <c r="Q28" s="208">
        <v>36350</v>
      </c>
      <c r="R28" s="208">
        <v>39050</v>
      </c>
      <c r="S28" s="208">
        <v>41750</v>
      </c>
      <c r="T28" s="208">
        <v>44450</v>
      </c>
      <c r="U28" s="259">
        <v>28320</v>
      </c>
      <c r="V28" s="259">
        <v>32340</v>
      </c>
      <c r="W28" s="259">
        <v>36360</v>
      </c>
      <c r="X28" s="259">
        <v>40380</v>
      </c>
      <c r="Y28" s="259">
        <v>43620</v>
      </c>
      <c r="Z28" s="259">
        <v>46860</v>
      </c>
      <c r="AA28" s="259">
        <v>50100</v>
      </c>
      <c r="AB28" s="259">
        <v>53340</v>
      </c>
      <c r="AC28" s="260">
        <v>37700</v>
      </c>
      <c r="AD28" s="260">
        <v>43050</v>
      </c>
      <c r="AE28" s="260">
        <v>48450</v>
      </c>
      <c r="AF28" s="260">
        <v>53800</v>
      </c>
      <c r="AG28" s="260">
        <v>58150</v>
      </c>
      <c r="AH28" s="260">
        <v>62450</v>
      </c>
      <c r="AI28" s="260">
        <v>66750</v>
      </c>
      <c r="AJ28" s="260">
        <v>71050</v>
      </c>
      <c r="AK28" s="82">
        <v>510</v>
      </c>
      <c r="AL28" s="82">
        <v>546</v>
      </c>
      <c r="AM28" s="82">
        <v>655</v>
      </c>
      <c r="AN28" s="82">
        <v>756</v>
      </c>
      <c r="AO28" s="82">
        <v>845</v>
      </c>
      <c r="AP28" s="82">
        <v>931</v>
      </c>
      <c r="AQ28" s="82">
        <v>610</v>
      </c>
      <c r="AR28" s="82">
        <v>680</v>
      </c>
      <c r="AS28" s="82">
        <v>818</v>
      </c>
      <c r="AT28" s="82">
        <v>941</v>
      </c>
      <c r="AU28" s="82">
        <v>1025</v>
      </c>
      <c r="AV28" s="82">
        <v>1116</v>
      </c>
      <c r="AW28" s="149">
        <v>510</v>
      </c>
      <c r="AX28" s="149">
        <v>546</v>
      </c>
      <c r="AY28" s="149">
        <v>655</v>
      </c>
      <c r="AZ28" s="149">
        <v>756</v>
      </c>
      <c r="BA28" s="149">
        <v>845</v>
      </c>
      <c r="BB28" s="149">
        <v>931</v>
      </c>
      <c r="BC28" s="149">
        <v>643</v>
      </c>
      <c r="BD28" s="149">
        <v>690</v>
      </c>
      <c r="BE28" s="149">
        <v>831</v>
      </c>
      <c r="BF28" s="149">
        <v>950</v>
      </c>
      <c r="BG28" s="149">
        <v>1041</v>
      </c>
      <c r="BH28" s="149">
        <v>1130</v>
      </c>
    </row>
    <row r="29" spans="1:60">
      <c r="A29" s="146" t="s">
        <v>112</v>
      </c>
      <c r="B29" s="144" t="s">
        <v>1734</v>
      </c>
      <c r="C29" s="192" t="s">
        <v>112</v>
      </c>
      <c r="D29" s="192"/>
      <c r="E29" s="258">
        <v>13200</v>
      </c>
      <c r="F29" s="258">
        <v>15050</v>
      </c>
      <c r="G29" s="258">
        <v>16950</v>
      </c>
      <c r="H29" s="258">
        <v>18800</v>
      </c>
      <c r="I29" s="258">
        <v>20350</v>
      </c>
      <c r="J29" s="258">
        <v>21850</v>
      </c>
      <c r="K29" s="258">
        <v>23350</v>
      </c>
      <c r="L29" s="258">
        <v>24850</v>
      </c>
      <c r="M29" s="208">
        <v>21950</v>
      </c>
      <c r="N29" s="208">
        <v>25100</v>
      </c>
      <c r="O29" s="208">
        <v>28250</v>
      </c>
      <c r="P29" s="208">
        <v>31350</v>
      </c>
      <c r="Q29" s="208">
        <v>33900</v>
      </c>
      <c r="R29" s="208">
        <v>36400</v>
      </c>
      <c r="S29" s="208">
        <v>38900</v>
      </c>
      <c r="T29" s="208">
        <v>41400</v>
      </c>
      <c r="U29" s="259">
        <v>26340</v>
      </c>
      <c r="V29" s="259">
        <v>30120</v>
      </c>
      <c r="W29" s="259">
        <v>33900</v>
      </c>
      <c r="X29" s="259">
        <v>37620</v>
      </c>
      <c r="Y29" s="259">
        <v>40680</v>
      </c>
      <c r="Z29" s="259">
        <v>43680</v>
      </c>
      <c r="AA29" s="259">
        <v>46680</v>
      </c>
      <c r="AB29" s="259">
        <v>49680</v>
      </c>
      <c r="AC29" s="260">
        <v>35150</v>
      </c>
      <c r="AD29" s="260">
        <v>40150</v>
      </c>
      <c r="AE29" s="260">
        <v>45150</v>
      </c>
      <c r="AF29" s="260">
        <v>50150</v>
      </c>
      <c r="AG29" s="260">
        <v>54200</v>
      </c>
      <c r="AH29" s="260">
        <v>58200</v>
      </c>
      <c r="AI29" s="260">
        <v>62200</v>
      </c>
      <c r="AJ29" s="260">
        <v>66200</v>
      </c>
      <c r="AK29" s="82">
        <v>484</v>
      </c>
      <c r="AL29" s="82">
        <v>553</v>
      </c>
      <c r="AM29" s="82">
        <v>663</v>
      </c>
      <c r="AN29" s="82">
        <v>767</v>
      </c>
      <c r="AO29" s="82">
        <v>856</v>
      </c>
      <c r="AP29" s="82">
        <v>944</v>
      </c>
      <c r="AQ29" s="82">
        <v>484</v>
      </c>
      <c r="AR29" s="82">
        <v>567</v>
      </c>
      <c r="AS29" s="82">
        <v>745</v>
      </c>
      <c r="AT29" s="82">
        <v>937</v>
      </c>
      <c r="AU29" s="82">
        <v>964</v>
      </c>
      <c r="AV29" s="82">
        <v>1109</v>
      </c>
      <c r="AW29" s="149">
        <v>516</v>
      </c>
      <c r="AX29" s="149">
        <v>553</v>
      </c>
      <c r="AY29" s="149">
        <v>663</v>
      </c>
      <c r="AZ29" s="149">
        <v>767</v>
      </c>
      <c r="BA29" s="149">
        <v>856</v>
      </c>
      <c r="BB29" s="149">
        <v>944</v>
      </c>
      <c r="BC29" s="149">
        <v>651</v>
      </c>
      <c r="BD29" s="149">
        <v>699</v>
      </c>
      <c r="BE29" s="149">
        <v>842</v>
      </c>
      <c r="BF29" s="149">
        <v>964</v>
      </c>
      <c r="BG29" s="149">
        <v>1055</v>
      </c>
      <c r="BH29" s="149">
        <v>1146</v>
      </c>
    </row>
    <row r="30" spans="1:60">
      <c r="A30" s="146" t="s">
        <v>26</v>
      </c>
      <c r="B30" s="144" t="s">
        <v>369</v>
      </c>
      <c r="C30" s="193" t="s">
        <v>26</v>
      </c>
      <c r="D30" s="193"/>
      <c r="E30" s="258">
        <v>18100</v>
      </c>
      <c r="F30" s="258">
        <v>20650</v>
      </c>
      <c r="G30" s="258">
        <v>23250</v>
      </c>
      <c r="H30" s="258">
        <v>25800</v>
      </c>
      <c r="I30" s="258">
        <v>27900</v>
      </c>
      <c r="J30" s="258">
        <v>29950</v>
      </c>
      <c r="K30" s="258">
        <v>32000</v>
      </c>
      <c r="L30" s="258">
        <v>34100</v>
      </c>
      <c r="M30" s="208">
        <v>30100</v>
      </c>
      <c r="N30" s="208">
        <v>34400</v>
      </c>
      <c r="O30" s="208">
        <v>38700</v>
      </c>
      <c r="P30" s="208">
        <v>43000</v>
      </c>
      <c r="Q30" s="208">
        <v>46450</v>
      </c>
      <c r="R30" s="208">
        <v>49900</v>
      </c>
      <c r="S30" s="208">
        <v>53350</v>
      </c>
      <c r="T30" s="208">
        <v>56800</v>
      </c>
      <c r="U30" s="259">
        <v>36120</v>
      </c>
      <c r="V30" s="259">
        <v>41280</v>
      </c>
      <c r="W30" s="259">
        <v>46440</v>
      </c>
      <c r="X30" s="259">
        <v>51600</v>
      </c>
      <c r="Y30" s="259">
        <v>55740</v>
      </c>
      <c r="Z30" s="259">
        <v>59880</v>
      </c>
      <c r="AA30" s="259">
        <v>64020</v>
      </c>
      <c r="AB30" s="259">
        <v>68160</v>
      </c>
      <c r="AC30" s="260">
        <v>48200</v>
      </c>
      <c r="AD30" s="260">
        <v>55050</v>
      </c>
      <c r="AE30" s="260">
        <v>61950</v>
      </c>
      <c r="AF30" s="260">
        <v>68800</v>
      </c>
      <c r="AG30" s="260">
        <v>74350</v>
      </c>
      <c r="AH30" s="260">
        <v>79850</v>
      </c>
      <c r="AI30" s="260">
        <v>85350</v>
      </c>
      <c r="AJ30" s="260">
        <v>90850</v>
      </c>
      <c r="AK30" s="82">
        <v>665</v>
      </c>
      <c r="AL30" s="82">
        <v>712</v>
      </c>
      <c r="AM30" s="82">
        <v>855</v>
      </c>
      <c r="AN30" s="82">
        <v>986</v>
      </c>
      <c r="AO30" s="82">
        <v>1101</v>
      </c>
      <c r="AP30" s="82">
        <v>1215</v>
      </c>
      <c r="AQ30" s="82">
        <v>713</v>
      </c>
      <c r="AR30" s="82">
        <v>812</v>
      </c>
      <c r="AS30" s="82">
        <v>989</v>
      </c>
      <c r="AT30" s="82">
        <v>1249</v>
      </c>
      <c r="AU30" s="82">
        <v>1374</v>
      </c>
      <c r="AV30" s="82">
        <v>1497</v>
      </c>
      <c r="AW30" s="149">
        <v>665</v>
      </c>
      <c r="AX30" s="149">
        <v>712</v>
      </c>
      <c r="AY30" s="149">
        <v>855</v>
      </c>
      <c r="AZ30" s="149">
        <v>986</v>
      </c>
      <c r="BA30" s="149">
        <v>1101</v>
      </c>
      <c r="BB30" s="149">
        <v>1215</v>
      </c>
      <c r="BC30" s="149">
        <v>844</v>
      </c>
      <c r="BD30" s="149">
        <v>906</v>
      </c>
      <c r="BE30" s="149">
        <v>1089</v>
      </c>
      <c r="BF30" s="149">
        <v>1249</v>
      </c>
      <c r="BG30" s="149">
        <v>1374</v>
      </c>
      <c r="BH30" s="149">
        <v>1497</v>
      </c>
    </row>
    <row r="31" spans="1:60">
      <c r="A31" s="146" t="s">
        <v>113</v>
      </c>
      <c r="B31" s="144" t="s">
        <v>372</v>
      </c>
      <c r="C31" s="193" t="s">
        <v>113</v>
      </c>
      <c r="D31" s="193"/>
      <c r="E31" s="258">
        <v>13800</v>
      </c>
      <c r="F31" s="258">
        <v>15800</v>
      </c>
      <c r="G31" s="258">
        <v>17750</v>
      </c>
      <c r="H31" s="258">
        <v>19700</v>
      </c>
      <c r="I31" s="258">
        <v>21300</v>
      </c>
      <c r="J31" s="258">
        <v>22900</v>
      </c>
      <c r="K31" s="258">
        <v>24450</v>
      </c>
      <c r="L31" s="258">
        <v>26050</v>
      </c>
      <c r="M31" s="208">
        <v>23000</v>
      </c>
      <c r="N31" s="208">
        <v>26300</v>
      </c>
      <c r="O31" s="208">
        <v>29600</v>
      </c>
      <c r="P31" s="208">
        <v>32850</v>
      </c>
      <c r="Q31" s="208">
        <v>35500</v>
      </c>
      <c r="R31" s="208">
        <v>38150</v>
      </c>
      <c r="S31" s="208">
        <v>40750</v>
      </c>
      <c r="T31" s="208">
        <v>43400</v>
      </c>
      <c r="U31" s="259">
        <v>27600</v>
      </c>
      <c r="V31" s="259">
        <v>31560</v>
      </c>
      <c r="W31" s="259">
        <v>35520</v>
      </c>
      <c r="X31" s="259">
        <v>39420</v>
      </c>
      <c r="Y31" s="259">
        <v>42600</v>
      </c>
      <c r="Z31" s="259">
        <v>45780</v>
      </c>
      <c r="AA31" s="259">
        <v>48900</v>
      </c>
      <c r="AB31" s="259">
        <v>52080</v>
      </c>
      <c r="AC31" s="260">
        <v>36800</v>
      </c>
      <c r="AD31" s="260">
        <v>42050</v>
      </c>
      <c r="AE31" s="260">
        <v>47300</v>
      </c>
      <c r="AF31" s="260">
        <v>52550</v>
      </c>
      <c r="AG31" s="260">
        <v>56800</v>
      </c>
      <c r="AH31" s="260">
        <v>61000</v>
      </c>
      <c r="AI31" s="260">
        <v>65200</v>
      </c>
      <c r="AJ31" s="260">
        <v>69400</v>
      </c>
      <c r="AK31" s="82">
        <v>438</v>
      </c>
      <c r="AL31" s="82">
        <v>519</v>
      </c>
      <c r="AM31" s="82">
        <v>641</v>
      </c>
      <c r="AN31" s="82">
        <v>740</v>
      </c>
      <c r="AO31" s="82">
        <v>826</v>
      </c>
      <c r="AP31" s="82">
        <v>911</v>
      </c>
      <c r="AQ31" s="82">
        <v>438</v>
      </c>
      <c r="AR31" s="82">
        <v>519</v>
      </c>
      <c r="AS31" s="82">
        <v>665</v>
      </c>
      <c r="AT31" s="82">
        <v>838</v>
      </c>
      <c r="AU31" s="82">
        <v>1016</v>
      </c>
      <c r="AV31" s="82">
        <v>1102</v>
      </c>
      <c r="AW31" s="149">
        <v>498</v>
      </c>
      <c r="AX31" s="149">
        <v>534</v>
      </c>
      <c r="AY31" s="149">
        <v>641</v>
      </c>
      <c r="AZ31" s="149">
        <v>740</v>
      </c>
      <c r="BA31" s="149">
        <v>826</v>
      </c>
      <c r="BB31" s="149">
        <v>911</v>
      </c>
      <c r="BC31" s="149">
        <v>628</v>
      </c>
      <c r="BD31" s="149">
        <v>674</v>
      </c>
      <c r="BE31" s="149">
        <v>811</v>
      </c>
      <c r="BF31" s="149">
        <v>929</v>
      </c>
      <c r="BG31" s="149">
        <v>1016</v>
      </c>
      <c r="BH31" s="149">
        <v>1102</v>
      </c>
    </row>
    <row r="32" spans="1:60">
      <c r="A32" s="146" t="s">
        <v>12</v>
      </c>
      <c r="B32" s="144" t="s">
        <v>375</v>
      </c>
      <c r="C32" s="193" t="s">
        <v>12</v>
      </c>
      <c r="D32" s="193"/>
      <c r="E32" s="258">
        <v>13150</v>
      </c>
      <c r="F32" s="258">
        <v>15000</v>
      </c>
      <c r="G32" s="258">
        <v>16900</v>
      </c>
      <c r="H32" s="258">
        <v>18750</v>
      </c>
      <c r="I32" s="258">
        <v>20250</v>
      </c>
      <c r="J32" s="258">
        <v>21750</v>
      </c>
      <c r="K32" s="258">
        <v>23250</v>
      </c>
      <c r="L32" s="258">
        <v>24750</v>
      </c>
      <c r="M32" s="208">
        <v>21900</v>
      </c>
      <c r="N32" s="208">
        <v>25000</v>
      </c>
      <c r="O32" s="208">
        <v>28150</v>
      </c>
      <c r="P32" s="208">
        <v>31250</v>
      </c>
      <c r="Q32" s="208">
        <v>33750</v>
      </c>
      <c r="R32" s="208">
        <v>36250</v>
      </c>
      <c r="S32" s="208">
        <v>38750</v>
      </c>
      <c r="T32" s="208">
        <v>41250</v>
      </c>
      <c r="U32" s="259">
        <v>26280</v>
      </c>
      <c r="V32" s="259">
        <v>30000</v>
      </c>
      <c r="W32" s="259">
        <v>33780</v>
      </c>
      <c r="X32" s="259">
        <v>37500</v>
      </c>
      <c r="Y32" s="259">
        <v>40500</v>
      </c>
      <c r="Z32" s="259">
        <v>43500</v>
      </c>
      <c r="AA32" s="259">
        <v>46500</v>
      </c>
      <c r="AB32" s="259">
        <v>49500</v>
      </c>
      <c r="AC32" s="260">
        <v>35000</v>
      </c>
      <c r="AD32" s="260">
        <v>40000</v>
      </c>
      <c r="AE32" s="260">
        <v>45000</v>
      </c>
      <c r="AF32" s="260">
        <v>50000</v>
      </c>
      <c r="AG32" s="260">
        <v>54000</v>
      </c>
      <c r="AH32" s="260">
        <v>58000</v>
      </c>
      <c r="AI32" s="260">
        <v>62000</v>
      </c>
      <c r="AJ32" s="260">
        <v>66000</v>
      </c>
      <c r="AK32" s="82">
        <v>463</v>
      </c>
      <c r="AL32" s="82">
        <v>496</v>
      </c>
      <c r="AM32" s="82">
        <v>596</v>
      </c>
      <c r="AN32" s="82">
        <v>688</v>
      </c>
      <c r="AO32" s="82">
        <v>767</v>
      </c>
      <c r="AP32" s="82">
        <v>846</v>
      </c>
      <c r="AQ32" s="82">
        <v>541</v>
      </c>
      <c r="AR32" s="82">
        <v>569</v>
      </c>
      <c r="AS32" s="82">
        <v>718</v>
      </c>
      <c r="AT32" s="82">
        <v>861</v>
      </c>
      <c r="AU32" s="82">
        <v>941</v>
      </c>
      <c r="AV32" s="82">
        <v>1020</v>
      </c>
      <c r="AW32" s="149">
        <v>463</v>
      </c>
      <c r="AX32" s="149">
        <v>496</v>
      </c>
      <c r="AY32" s="149">
        <v>596</v>
      </c>
      <c r="AZ32" s="149">
        <v>688</v>
      </c>
      <c r="BA32" s="149">
        <v>767</v>
      </c>
      <c r="BB32" s="149">
        <v>846</v>
      </c>
      <c r="BC32" s="149">
        <v>583</v>
      </c>
      <c r="BD32" s="149">
        <v>626</v>
      </c>
      <c r="BE32" s="149">
        <v>753</v>
      </c>
      <c r="BF32" s="149">
        <v>861</v>
      </c>
      <c r="BG32" s="149">
        <v>941</v>
      </c>
      <c r="BH32" s="149">
        <v>1020</v>
      </c>
    </row>
    <row r="33" spans="1:60">
      <c r="A33" s="146" t="s">
        <v>33</v>
      </c>
      <c r="B33" s="144" t="s">
        <v>378</v>
      </c>
      <c r="C33" s="193" t="s">
        <v>33</v>
      </c>
      <c r="D33" s="193"/>
      <c r="E33" s="258">
        <v>11900</v>
      </c>
      <c r="F33" s="258">
        <v>13600</v>
      </c>
      <c r="G33" s="258">
        <v>15300</v>
      </c>
      <c r="H33" s="258">
        <v>16950</v>
      </c>
      <c r="I33" s="258">
        <v>18350</v>
      </c>
      <c r="J33" s="258">
        <v>19700</v>
      </c>
      <c r="K33" s="258">
        <v>21050</v>
      </c>
      <c r="L33" s="258">
        <v>22400</v>
      </c>
      <c r="M33" s="208">
        <v>19800</v>
      </c>
      <c r="N33" s="208">
        <v>22600</v>
      </c>
      <c r="O33" s="208">
        <v>25450</v>
      </c>
      <c r="P33" s="208">
        <v>28250</v>
      </c>
      <c r="Q33" s="208">
        <v>30550</v>
      </c>
      <c r="R33" s="208">
        <v>32800</v>
      </c>
      <c r="S33" s="208">
        <v>35050</v>
      </c>
      <c r="T33" s="208">
        <v>37300</v>
      </c>
      <c r="U33" s="259">
        <v>23760</v>
      </c>
      <c r="V33" s="259">
        <v>27120</v>
      </c>
      <c r="W33" s="259">
        <v>30540</v>
      </c>
      <c r="X33" s="259">
        <v>33900</v>
      </c>
      <c r="Y33" s="259">
        <v>36660</v>
      </c>
      <c r="Z33" s="259">
        <v>39360</v>
      </c>
      <c r="AA33" s="259">
        <v>42060</v>
      </c>
      <c r="AB33" s="259">
        <v>44760</v>
      </c>
      <c r="AC33" s="260">
        <v>31650</v>
      </c>
      <c r="AD33" s="260">
        <v>36200</v>
      </c>
      <c r="AE33" s="260">
        <v>40700</v>
      </c>
      <c r="AF33" s="260">
        <v>45200</v>
      </c>
      <c r="AG33" s="260">
        <v>48850</v>
      </c>
      <c r="AH33" s="260">
        <v>52450</v>
      </c>
      <c r="AI33" s="260">
        <v>56050</v>
      </c>
      <c r="AJ33" s="260">
        <v>59700</v>
      </c>
      <c r="AK33" s="82">
        <v>432</v>
      </c>
      <c r="AL33" s="82">
        <v>463</v>
      </c>
      <c r="AM33" s="82">
        <v>555</v>
      </c>
      <c r="AN33" s="82">
        <v>641</v>
      </c>
      <c r="AO33" s="82">
        <v>715</v>
      </c>
      <c r="AP33" s="82">
        <v>789</v>
      </c>
      <c r="AQ33" s="82">
        <v>463</v>
      </c>
      <c r="AR33" s="82">
        <v>535</v>
      </c>
      <c r="AS33" s="82">
        <v>613</v>
      </c>
      <c r="AT33" s="82">
        <v>758</v>
      </c>
      <c r="AU33" s="82">
        <v>856</v>
      </c>
      <c r="AV33" s="82">
        <v>944</v>
      </c>
      <c r="AW33" s="149">
        <v>432</v>
      </c>
      <c r="AX33" s="149">
        <v>463</v>
      </c>
      <c r="AY33" s="149">
        <v>555</v>
      </c>
      <c r="AZ33" s="149">
        <v>641</v>
      </c>
      <c r="BA33" s="149">
        <v>715</v>
      </c>
      <c r="BB33" s="149">
        <v>789</v>
      </c>
      <c r="BC33" s="149">
        <v>541</v>
      </c>
      <c r="BD33" s="149">
        <v>581</v>
      </c>
      <c r="BE33" s="149">
        <v>699</v>
      </c>
      <c r="BF33" s="149">
        <v>800</v>
      </c>
      <c r="BG33" s="149">
        <v>873</v>
      </c>
      <c r="BH33" s="149">
        <v>944</v>
      </c>
    </row>
    <row r="34" spans="1:60">
      <c r="A34" s="146" t="s">
        <v>114</v>
      </c>
      <c r="B34" s="144" t="s">
        <v>1736</v>
      </c>
      <c r="C34" s="192" t="s">
        <v>114</v>
      </c>
      <c r="D34" s="192"/>
      <c r="E34" s="258">
        <v>11900</v>
      </c>
      <c r="F34" s="258">
        <v>13600</v>
      </c>
      <c r="G34" s="258">
        <v>15300</v>
      </c>
      <c r="H34" s="258">
        <v>16950</v>
      </c>
      <c r="I34" s="258">
        <v>18350</v>
      </c>
      <c r="J34" s="258">
        <v>19700</v>
      </c>
      <c r="K34" s="258">
        <v>21050</v>
      </c>
      <c r="L34" s="258">
        <v>22400</v>
      </c>
      <c r="M34" s="208">
        <v>19800</v>
      </c>
      <c r="N34" s="208">
        <v>22600</v>
      </c>
      <c r="O34" s="208">
        <v>25450</v>
      </c>
      <c r="P34" s="208">
        <v>28250</v>
      </c>
      <c r="Q34" s="208">
        <v>30550</v>
      </c>
      <c r="R34" s="208">
        <v>32800</v>
      </c>
      <c r="S34" s="208">
        <v>35050</v>
      </c>
      <c r="T34" s="208">
        <v>37300</v>
      </c>
      <c r="U34" s="259">
        <v>23760</v>
      </c>
      <c r="V34" s="259">
        <v>27120</v>
      </c>
      <c r="W34" s="259">
        <v>30540</v>
      </c>
      <c r="X34" s="259">
        <v>33900</v>
      </c>
      <c r="Y34" s="259">
        <v>36660</v>
      </c>
      <c r="Z34" s="259">
        <v>39360</v>
      </c>
      <c r="AA34" s="259">
        <v>42060</v>
      </c>
      <c r="AB34" s="259">
        <v>44760</v>
      </c>
      <c r="AC34" s="260">
        <v>31650</v>
      </c>
      <c r="AD34" s="260">
        <v>36200</v>
      </c>
      <c r="AE34" s="260">
        <v>40700</v>
      </c>
      <c r="AF34" s="260">
        <v>45200</v>
      </c>
      <c r="AG34" s="260">
        <v>48850</v>
      </c>
      <c r="AH34" s="260">
        <v>52450</v>
      </c>
      <c r="AI34" s="260">
        <v>56050</v>
      </c>
      <c r="AJ34" s="260">
        <v>59700</v>
      </c>
      <c r="AK34" s="82">
        <v>432</v>
      </c>
      <c r="AL34" s="82">
        <v>463</v>
      </c>
      <c r="AM34" s="82">
        <v>555</v>
      </c>
      <c r="AN34" s="82">
        <v>641</v>
      </c>
      <c r="AO34" s="82">
        <v>715</v>
      </c>
      <c r="AP34" s="82">
        <v>789</v>
      </c>
      <c r="AQ34" s="82">
        <v>498</v>
      </c>
      <c r="AR34" s="82">
        <v>499</v>
      </c>
      <c r="AS34" s="82">
        <v>613</v>
      </c>
      <c r="AT34" s="82">
        <v>797</v>
      </c>
      <c r="AU34" s="82">
        <v>860</v>
      </c>
      <c r="AV34" s="82">
        <v>944</v>
      </c>
      <c r="AW34" s="149">
        <v>432</v>
      </c>
      <c r="AX34" s="149">
        <v>463</v>
      </c>
      <c r="AY34" s="149">
        <v>555</v>
      </c>
      <c r="AZ34" s="149">
        <v>641</v>
      </c>
      <c r="BA34" s="149">
        <v>715</v>
      </c>
      <c r="BB34" s="149">
        <v>789</v>
      </c>
      <c r="BC34" s="149">
        <v>541</v>
      </c>
      <c r="BD34" s="149">
        <v>581</v>
      </c>
      <c r="BE34" s="149">
        <v>699</v>
      </c>
      <c r="BF34" s="149">
        <v>800</v>
      </c>
      <c r="BG34" s="149">
        <v>873</v>
      </c>
      <c r="BH34" s="149">
        <v>944</v>
      </c>
    </row>
    <row r="35" spans="1:60">
      <c r="A35" s="146" t="s">
        <v>22</v>
      </c>
      <c r="B35" s="144" t="s">
        <v>383</v>
      </c>
      <c r="C35" s="193" t="s">
        <v>22</v>
      </c>
      <c r="D35" s="193"/>
      <c r="E35" s="258">
        <v>14000</v>
      </c>
      <c r="F35" s="258">
        <v>16000</v>
      </c>
      <c r="G35" s="258">
        <v>18000</v>
      </c>
      <c r="H35" s="258">
        <v>19950</v>
      </c>
      <c r="I35" s="258">
        <v>21550</v>
      </c>
      <c r="J35" s="258">
        <v>23150</v>
      </c>
      <c r="K35" s="258">
        <v>24750</v>
      </c>
      <c r="L35" s="258">
        <v>26350</v>
      </c>
      <c r="M35" s="208">
        <v>23300</v>
      </c>
      <c r="N35" s="208">
        <v>26600</v>
      </c>
      <c r="O35" s="208">
        <v>29950</v>
      </c>
      <c r="P35" s="208">
        <v>33250</v>
      </c>
      <c r="Q35" s="208">
        <v>35950</v>
      </c>
      <c r="R35" s="208">
        <v>38600</v>
      </c>
      <c r="S35" s="208">
        <v>41250</v>
      </c>
      <c r="T35" s="208">
        <v>43900</v>
      </c>
      <c r="U35" s="259">
        <v>27960</v>
      </c>
      <c r="V35" s="259">
        <v>31920</v>
      </c>
      <c r="W35" s="259">
        <v>35940</v>
      </c>
      <c r="X35" s="259">
        <v>39900</v>
      </c>
      <c r="Y35" s="259">
        <v>43140</v>
      </c>
      <c r="Z35" s="259">
        <v>46320</v>
      </c>
      <c r="AA35" s="259">
        <v>49500</v>
      </c>
      <c r="AB35" s="259">
        <v>52680</v>
      </c>
      <c r="AC35" s="260">
        <v>37250</v>
      </c>
      <c r="AD35" s="260">
        <v>42600</v>
      </c>
      <c r="AE35" s="260">
        <v>47900</v>
      </c>
      <c r="AF35" s="260">
        <v>53200</v>
      </c>
      <c r="AG35" s="260">
        <v>57500</v>
      </c>
      <c r="AH35" s="260">
        <v>61750</v>
      </c>
      <c r="AI35" s="260">
        <v>66000</v>
      </c>
      <c r="AJ35" s="260">
        <v>70250</v>
      </c>
      <c r="AK35" s="82">
        <v>514</v>
      </c>
      <c r="AL35" s="82">
        <v>553</v>
      </c>
      <c r="AM35" s="82">
        <v>663</v>
      </c>
      <c r="AN35" s="82">
        <v>766</v>
      </c>
      <c r="AO35" s="82">
        <v>855</v>
      </c>
      <c r="AP35" s="82">
        <v>943</v>
      </c>
      <c r="AQ35" s="82">
        <v>514</v>
      </c>
      <c r="AR35" s="82">
        <v>557</v>
      </c>
      <c r="AS35" s="82">
        <v>696</v>
      </c>
      <c r="AT35" s="82">
        <v>959</v>
      </c>
      <c r="AU35" s="82">
        <v>1054</v>
      </c>
      <c r="AV35" s="82">
        <v>1144</v>
      </c>
      <c r="AW35" s="149">
        <v>516</v>
      </c>
      <c r="AX35" s="149">
        <v>553</v>
      </c>
      <c r="AY35" s="149">
        <v>663</v>
      </c>
      <c r="AZ35" s="149">
        <v>766</v>
      </c>
      <c r="BA35" s="149">
        <v>855</v>
      </c>
      <c r="BB35" s="149">
        <v>943</v>
      </c>
      <c r="BC35" s="149">
        <v>651</v>
      </c>
      <c r="BD35" s="149">
        <v>699</v>
      </c>
      <c r="BE35" s="149">
        <v>841</v>
      </c>
      <c r="BF35" s="149">
        <v>962</v>
      </c>
      <c r="BG35" s="149">
        <v>1054</v>
      </c>
      <c r="BH35" s="149">
        <v>1144</v>
      </c>
    </row>
    <row r="36" spans="1:60">
      <c r="A36" s="146" t="s">
        <v>115</v>
      </c>
      <c r="B36" s="144" t="s">
        <v>1738</v>
      </c>
      <c r="C36" s="192" t="s">
        <v>115</v>
      </c>
      <c r="D36" s="192"/>
      <c r="E36" s="258">
        <v>11900</v>
      </c>
      <c r="F36" s="258">
        <v>13600</v>
      </c>
      <c r="G36" s="258">
        <v>15300</v>
      </c>
      <c r="H36" s="258">
        <v>16950</v>
      </c>
      <c r="I36" s="258">
        <v>18350</v>
      </c>
      <c r="J36" s="258">
        <v>19700</v>
      </c>
      <c r="K36" s="258">
        <v>21050</v>
      </c>
      <c r="L36" s="258">
        <v>22400</v>
      </c>
      <c r="M36" s="208">
        <v>19800</v>
      </c>
      <c r="N36" s="208">
        <v>22600</v>
      </c>
      <c r="O36" s="208">
        <v>25450</v>
      </c>
      <c r="P36" s="208">
        <v>28250</v>
      </c>
      <c r="Q36" s="208">
        <v>30550</v>
      </c>
      <c r="R36" s="208">
        <v>32800</v>
      </c>
      <c r="S36" s="208">
        <v>35050</v>
      </c>
      <c r="T36" s="208">
        <v>37300</v>
      </c>
      <c r="U36" s="259">
        <v>23760</v>
      </c>
      <c r="V36" s="259">
        <v>27120</v>
      </c>
      <c r="W36" s="259">
        <v>30540</v>
      </c>
      <c r="X36" s="259">
        <v>33900</v>
      </c>
      <c r="Y36" s="259">
        <v>36660</v>
      </c>
      <c r="Z36" s="259">
        <v>39360</v>
      </c>
      <c r="AA36" s="259">
        <v>42060</v>
      </c>
      <c r="AB36" s="259">
        <v>44760</v>
      </c>
      <c r="AC36" s="260">
        <v>31650</v>
      </c>
      <c r="AD36" s="260">
        <v>36200</v>
      </c>
      <c r="AE36" s="260">
        <v>40700</v>
      </c>
      <c r="AF36" s="260">
        <v>45200</v>
      </c>
      <c r="AG36" s="260">
        <v>48850</v>
      </c>
      <c r="AH36" s="260">
        <v>52450</v>
      </c>
      <c r="AI36" s="260">
        <v>56050</v>
      </c>
      <c r="AJ36" s="260">
        <v>59700</v>
      </c>
      <c r="AK36" s="82">
        <v>388</v>
      </c>
      <c r="AL36" s="82">
        <v>463</v>
      </c>
      <c r="AM36" s="82">
        <v>555</v>
      </c>
      <c r="AN36" s="82">
        <v>641</v>
      </c>
      <c r="AO36" s="82">
        <v>715</v>
      </c>
      <c r="AP36" s="82">
        <v>789</v>
      </c>
      <c r="AQ36" s="82">
        <v>388</v>
      </c>
      <c r="AR36" s="82">
        <v>536</v>
      </c>
      <c r="AS36" s="82">
        <v>595</v>
      </c>
      <c r="AT36" s="82">
        <v>800</v>
      </c>
      <c r="AU36" s="82">
        <v>873</v>
      </c>
      <c r="AV36" s="82">
        <v>944</v>
      </c>
      <c r="AW36" s="149">
        <v>432</v>
      </c>
      <c r="AX36" s="149">
        <v>463</v>
      </c>
      <c r="AY36" s="149">
        <v>555</v>
      </c>
      <c r="AZ36" s="149">
        <v>641</v>
      </c>
      <c r="BA36" s="149">
        <v>715</v>
      </c>
      <c r="BB36" s="149">
        <v>789</v>
      </c>
      <c r="BC36" s="149">
        <v>541</v>
      </c>
      <c r="BD36" s="149">
        <v>581</v>
      </c>
      <c r="BE36" s="149">
        <v>699</v>
      </c>
      <c r="BF36" s="149">
        <v>800</v>
      </c>
      <c r="BG36" s="149">
        <v>873</v>
      </c>
      <c r="BH36" s="149">
        <v>944</v>
      </c>
    </row>
    <row r="37" spans="1:60">
      <c r="A37" s="146" t="s">
        <v>116</v>
      </c>
      <c r="B37" s="144" t="s">
        <v>1740</v>
      </c>
      <c r="C37" s="192" t="s">
        <v>116</v>
      </c>
      <c r="D37" s="192"/>
      <c r="E37" s="258">
        <v>11900</v>
      </c>
      <c r="F37" s="258">
        <v>13600</v>
      </c>
      <c r="G37" s="258">
        <v>15300</v>
      </c>
      <c r="H37" s="258">
        <v>16950</v>
      </c>
      <c r="I37" s="258">
        <v>18350</v>
      </c>
      <c r="J37" s="258">
        <v>19700</v>
      </c>
      <c r="K37" s="258">
        <v>21050</v>
      </c>
      <c r="L37" s="258">
        <v>22400</v>
      </c>
      <c r="M37" s="208">
        <v>19800</v>
      </c>
      <c r="N37" s="208">
        <v>22600</v>
      </c>
      <c r="O37" s="208">
        <v>25450</v>
      </c>
      <c r="P37" s="208">
        <v>28250</v>
      </c>
      <c r="Q37" s="208">
        <v>30550</v>
      </c>
      <c r="R37" s="208">
        <v>32800</v>
      </c>
      <c r="S37" s="208">
        <v>35050</v>
      </c>
      <c r="T37" s="208">
        <v>37300</v>
      </c>
      <c r="U37" s="259">
        <v>23760</v>
      </c>
      <c r="V37" s="259">
        <v>27120</v>
      </c>
      <c r="W37" s="259">
        <v>30540</v>
      </c>
      <c r="X37" s="259">
        <v>33900</v>
      </c>
      <c r="Y37" s="259">
        <v>36660</v>
      </c>
      <c r="Z37" s="259">
        <v>39360</v>
      </c>
      <c r="AA37" s="259">
        <v>42060</v>
      </c>
      <c r="AB37" s="259">
        <v>44760</v>
      </c>
      <c r="AC37" s="260">
        <v>31650</v>
      </c>
      <c r="AD37" s="260">
        <v>36200</v>
      </c>
      <c r="AE37" s="260">
        <v>40700</v>
      </c>
      <c r="AF37" s="260">
        <v>45200</v>
      </c>
      <c r="AG37" s="260">
        <v>48850</v>
      </c>
      <c r="AH37" s="260">
        <v>52450</v>
      </c>
      <c r="AI37" s="260">
        <v>56050</v>
      </c>
      <c r="AJ37" s="260">
        <v>59700</v>
      </c>
      <c r="AK37" s="82">
        <v>432</v>
      </c>
      <c r="AL37" s="82">
        <v>463</v>
      </c>
      <c r="AM37" s="82">
        <v>555</v>
      </c>
      <c r="AN37" s="82">
        <v>641</v>
      </c>
      <c r="AO37" s="82">
        <v>715</v>
      </c>
      <c r="AP37" s="82">
        <v>789</v>
      </c>
      <c r="AQ37" s="82">
        <v>484</v>
      </c>
      <c r="AR37" s="82">
        <v>487</v>
      </c>
      <c r="AS37" s="82">
        <v>595</v>
      </c>
      <c r="AT37" s="82">
        <v>788</v>
      </c>
      <c r="AU37" s="82">
        <v>818</v>
      </c>
      <c r="AV37" s="82">
        <v>930</v>
      </c>
      <c r="AW37" s="149">
        <v>432</v>
      </c>
      <c r="AX37" s="149">
        <v>463</v>
      </c>
      <c r="AY37" s="149">
        <v>555</v>
      </c>
      <c r="AZ37" s="149">
        <v>641</v>
      </c>
      <c r="BA37" s="149">
        <v>715</v>
      </c>
      <c r="BB37" s="149">
        <v>789</v>
      </c>
      <c r="BC37" s="149">
        <v>541</v>
      </c>
      <c r="BD37" s="149">
        <v>581</v>
      </c>
      <c r="BE37" s="149">
        <v>699</v>
      </c>
      <c r="BF37" s="149">
        <v>800</v>
      </c>
      <c r="BG37" s="149">
        <v>873</v>
      </c>
      <c r="BH37" s="149">
        <v>944</v>
      </c>
    </row>
    <row r="38" spans="1:60">
      <c r="A38" s="146" t="s">
        <v>52</v>
      </c>
      <c r="B38" s="144" t="s">
        <v>392</v>
      </c>
      <c r="C38" s="193" t="s">
        <v>52</v>
      </c>
      <c r="D38" s="193"/>
      <c r="E38" s="258">
        <v>15750</v>
      </c>
      <c r="F38" s="258">
        <v>18000</v>
      </c>
      <c r="G38" s="258">
        <v>20250</v>
      </c>
      <c r="H38" s="258">
        <v>22450</v>
      </c>
      <c r="I38" s="258">
        <v>24250</v>
      </c>
      <c r="J38" s="258">
        <v>26050</v>
      </c>
      <c r="K38" s="258">
        <v>27850</v>
      </c>
      <c r="L38" s="258">
        <v>29650</v>
      </c>
      <c r="M38" s="208">
        <v>26250</v>
      </c>
      <c r="N38" s="208">
        <v>30000</v>
      </c>
      <c r="O38" s="208">
        <v>33750</v>
      </c>
      <c r="P38" s="208">
        <v>37450</v>
      </c>
      <c r="Q38" s="208">
        <v>40450</v>
      </c>
      <c r="R38" s="208">
        <v>43450</v>
      </c>
      <c r="S38" s="208">
        <v>46450</v>
      </c>
      <c r="T38" s="208">
        <v>49450</v>
      </c>
      <c r="U38" s="259">
        <v>31500</v>
      </c>
      <c r="V38" s="259">
        <v>36000</v>
      </c>
      <c r="W38" s="259">
        <v>40500</v>
      </c>
      <c r="X38" s="259">
        <v>44940</v>
      </c>
      <c r="Y38" s="259">
        <v>48540</v>
      </c>
      <c r="Z38" s="259">
        <v>52140</v>
      </c>
      <c r="AA38" s="259">
        <v>55740</v>
      </c>
      <c r="AB38" s="259">
        <v>59340</v>
      </c>
      <c r="AC38" s="260">
        <v>41950</v>
      </c>
      <c r="AD38" s="260">
        <v>47950</v>
      </c>
      <c r="AE38" s="260">
        <v>53950</v>
      </c>
      <c r="AF38" s="260">
        <v>59900</v>
      </c>
      <c r="AG38" s="260">
        <v>64700</v>
      </c>
      <c r="AH38" s="260">
        <v>69500</v>
      </c>
      <c r="AI38" s="260">
        <v>74300</v>
      </c>
      <c r="AJ38" s="260">
        <v>79100</v>
      </c>
      <c r="AK38" s="82">
        <v>586</v>
      </c>
      <c r="AL38" s="82">
        <v>628</v>
      </c>
      <c r="AM38" s="82">
        <v>753</v>
      </c>
      <c r="AN38" s="82">
        <v>870</v>
      </c>
      <c r="AO38" s="82">
        <v>971</v>
      </c>
      <c r="AP38" s="82">
        <v>1071</v>
      </c>
      <c r="AQ38" s="82">
        <v>694</v>
      </c>
      <c r="AR38" s="82">
        <v>772</v>
      </c>
      <c r="AS38" s="82">
        <v>937</v>
      </c>
      <c r="AT38" s="82">
        <v>1097</v>
      </c>
      <c r="AU38" s="82">
        <v>1205</v>
      </c>
      <c r="AV38" s="82">
        <v>1311</v>
      </c>
      <c r="AW38" s="149">
        <v>586</v>
      </c>
      <c r="AX38" s="149">
        <v>628</v>
      </c>
      <c r="AY38" s="149">
        <v>753</v>
      </c>
      <c r="AZ38" s="149">
        <v>870</v>
      </c>
      <c r="BA38" s="149">
        <v>971</v>
      </c>
      <c r="BB38" s="149">
        <v>1071</v>
      </c>
      <c r="BC38" s="149">
        <v>741</v>
      </c>
      <c r="BD38" s="149">
        <v>796</v>
      </c>
      <c r="BE38" s="149">
        <v>957</v>
      </c>
      <c r="BF38" s="149">
        <v>1097</v>
      </c>
      <c r="BG38" s="149">
        <v>1205</v>
      </c>
      <c r="BH38" s="149">
        <v>1311</v>
      </c>
    </row>
    <row r="39" spans="1:60">
      <c r="A39" s="146" t="s">
        <v>117</v>
      </c>
      <c r="B39" s="144" t="s">
        <v>1742</v>
      </c>
      <c r="C39" s="192" t="s">
        <v>117</v>
      </c>
      <c r="D39" s="192"/>
      <c r="E39" s="258">
        <v>11900</v>
      </c>
      <c r="F39" s="258">
        <v>13600</v>
      </c>
      <c r="G39" s="258">
        <v>15300</v>
      </c>
      <c r="H39" s="258">
        <v>16950</v>
      </c>
      <c r="I39" s="258">
        <v>18350</v>
      </c>
      <c r="J39" s="258">
        <v>19700</v>
      </c>
      <c r="K39" s="258">
        <v>21050</v>
      </c>
      <c r="L39" s="258">
        <v>22400</v>
      </c>
      <c r="M39" s="208">
        <v>19800</v>
      </c>
      <c r="N39" s="208">
        <v>22600</v>
      </c>
      <c r="O39" s="208">
        <v>25450</v>
      </c>
      <c r="P39" s="208">
        <v>28250</v>
      </c>
      <c r="Q39" s="208">
        <v>30550</v>
      </c>
      <c r="R39" s="208">
        <v>32800</v>
      </c>
      <c r="S39" s="208">
        <v>35050</v>
      </c>
      <c r="T39" s="208">
        <v>37300</v>
      </c>
      <c r="U39" s="259">
        <v>23760</v>
      </c>
      <c r="V39" s="259">
        <v>27120</v>
      </c>
      <c r="W39" s="259">
        <v>30540</v>
      </c>
      <c r="X39" s="259">
        <v>33900</v>
      </c>
      <c r="Y39" s="259">
        <v>36660</v>
      </c>
      <c r="Z39" s="259">
        <v>39360</v>
      </c>
      <c r="AA39" s="259">
        <v>42060</v>
      </c>
      <c r="AB39" s="259">
        <v>44760</v>
      </c>
      <c r="AC39" s="260">
        <v>31650</v>
      </c>
      <c r="AD39" s="260">
        <v>36200</v>
      </c>
      <c r="AE39" s="260">
        <v>40700</v>
      </c>
      <c r="AF39" s="260">
        <v>45200</v>
      </c>
      <c r="AG39" s="260">
        <v>48850</v>
      </c>
      <c r="AH39" s="260">
        <v>52450</v>
      </c>
      <c r="AI39" s="260">
        <v>56050</v>
      </c>
      <c r="AJ39" s="260">
        <v>59700</v>
      </c>
      <c r="AK39" s="82">
        <v>432</v>
      </c>
      <c r="AL39" s="82">
        <v>463</v>
      </c>
      <c r="AM39" s="82">
        <v>555</v>
      </c>
      <c r="AN39" s="82">
        <v>641</v>
      </c>
      <c r="AO39" s="82">
        <v>715</v>
      </c>
      <c r="AP39" s="82">
        <v>789</v>
      </c>
      <c r="AQ39" s="82">
        <v>484</v>
      </c>
      <c r="AR39" s="82">
        <v>530</v>
      </c>
      <c r="AS39" s="82">
        <v>595</v>
      </c>
      <c r="AT39" s="82">
        <v>788</v>
      </c>
      <c r="AU39" s="82">
        <v>828</v>
      </c>
      <c r="AV39" s="82">
        <v>940</v>
      </c>
      <c r="AW39" s="149">
        <v>432</v>
      </c>
      <c r="AX39" s="149">
        <v>463</v>
      </c>
      <c r="AY39" s="149">
        <v>555</v>
      </c>
      <c r="AZ39" s="149">
        <v>641</v>
      </c>
      <c r="BA39" s="149">
        <v>715</v>
      </c>
      <c r="BB39" s="149">
        <v>789</v>
      </c>
      <c r="BC39" s="149">
        <v>541</v>
      </c>
      <c r="BD39" s="149">
        <v>581</v>
      </c>
      <c r="BE39" s="149">
        <v>699</v>
      </c>
      <c r="BF39" s="149">
        <v>800</v>
      </c>
      <c r="BG39" s="149">
        <v>873</v>
      </c>
      <c r="BH39" s="149">
        <v>944</v>
      </c>
    </row>
    <row r="40" spans="1:60">
      <c r="A40" s="146" t="s">
        <v>118</v>
      </c>
      <c r="B40" s="144" t="s">
        <v>1744</v>
      </c>
      <c r="C40" s="192" t="s">
        <v>118</v>
      </c>
      <c r="D40" s="192"/>
      <c r="E40" s="258">
        <v>12600</v>
      </c>
      <c r="F40" s="258">
        <v>14400</v>
      </c>
      <c r="G40" s="258">
        <v>16200</v>
      </c>
      <c r="H40" s="258">
        <v>17950</v>
      </c>
      <c r="I40" s="258">
        <v>19400</v>
      </c>
      <c r="J40" s="258">
        <v>20850</v>
      </c>
      <c r="K40" s="258">
        <v>22300</v>
      </c>
      <c r="L40" s="258">
        <v>23700</v>
      </c>
      <c r="M40" s="208">
        <v>20950</v>
      </c>
      <c r="N40" s="208">
        <v>23950</v>
      </c>
      <c r="O40" s="208">
        <v>26950</v>
      </c>
      <c r="P40" s="208">
        <v>29900</v>
      </c>
      <c r="Q40" s="208">
        <v>32300</v>
      </c>
      <c r="R40" s="208">
        <v>34700</v>
      </c>
      <c r="S40" s="208">
        <v>37100</v>
      </c>
      <c r="T40" s="208">
        <v>39500</v>
      </c>
      <c r="U40" s="259">
        <v>25140</v>
      </c>
      <c r="V40" s="259">
        <v>28740</v>
      </c>
      <c r="W40" s="259">
        <v>32340</v>
      </c>
      <c r="X40" s="259">
        <v>35880</v>
      </c>
      <c r="Y40" s="259">
        <v>38760</v>
      </c>
      <c r="Z40" s="259">
        <v>41640</v>
      </c>
      <c r="AA40" s="259">
        <v>44520</v>
      </c>
      <c r="AB40" s="259">
        <v>47400</v>
      </c>
      <c r="AC40" s="260">
        <v>33500</v>
      </c>
      <c r="AD40" s="260">
        <v>38300</v>
      </c>
      <c r="AE40" s="260">
        <v>43100</v>
      </c>
      <c r="AF40" s="260">
        <v>47850</v>
      </c>
      <c r="AG40" s="260">
        <v>51700</v>
      </c>
      <c r="AH40" s="260">
        <v>55550</v>
      </c>
      <c r="AI40" s="260">
        <v>59350</v>
      </c>
      <c r="AJ40" s="260">
        <v>63200</v>
      </c>
      <c r="AK40" s="82">
        <v>432</v>
      </c>
      <c r="AL40" s="82">
        <v>463</v>
      </c>
      <c r="AM40" s="82">
        <v>555</v>
      </c>
      <c r="AN40" s="82">
        <v>641</v>
      </c>
      <c r="AO40" s="82">
        <v>715</v>
      </c>
      <c r="AP40" s="82">
        <v>789</v>
      </c>
      <c r="AQ40" s="82">
        <v>511</v>
      </c>
      <c r="AR40" s="82">
        <v>514</v>
      </c>
      <c r="AS40" s="82">
        <v>628</v>
      </c>
      <c r="AT40" s="82">
        <v>800</v>
      </c>
      <c r="AU40" s="82">
        <v>863</v>
      </c>
      <c r="AV40" s="82">
        <v>944</v>
      </c>
      <c r="AW40" s="149">
        <v>432</v>
      </c>
      <c r="AX40" s="149">
        <v>463</v>
      </c>
      <c r="AY40" s="149">
        <v>555</v>
      </c>
      <c r="AZ40" s="149">
        <v>641</v>
      </c>
      <c r="BA40" s="149">
        <v>715</v>
      </c>
      <c r="BB40" s="149">
        <v>789</v>
      </c>
      <c r="BC40" s="149">
        <v>541</v>
      </c>
      <c r="BD40" s="149">
        <v>581</v>
      </c>
      <c r="BE40" s="149">
        <v>699</v>
      </c>
      <c r="BF40" s="149">
        <v>800</v>
      </c>
      <c r="BG40" s="149">
        <v>873</v>
      </c>
      <c r="BH40" s="149">
        <v>944</v>
      </c>
    </row>
    <row r="41" spans="1:60">
      <c r="A41" s="146" t="s">
        <v>93</v>
      </c>
      <c r="B41" s="144" t="s">
        <v>400</v>
      </c>
      <c r="C41" s="193" t="s">
        <v>93</v>
      </c>
      <c r="D41" s="193"/>
      <c r="E41" s="258">
        <v>13200</v>
      </c>
      <c r="F41" s="258">
        <v>15100</v>
      </c>
      <c r="G41" s="258">
        <v>17000</v>
      </c>
      <c r="H41" s="258">
        <v>18850</v>
      </c>
      <c r="I41" s="258">
        <v>20400</v>
      </c>
      <c r="J41" s="258">
        <v>21900</v>
      </c>
      <c r="K41" s="258">
        <v>23400</v>
      </c>
      <c r="L41" s="258">
        <v>24900</v>
      </c>
      <c r="M41" s="208">
        <v>22050</v>
      </c>
      <c r="N41" s="208">
        <v>25200</v>
      </c>
      <c r="O41" s="208">
        <v>28350</v>
      </c>
      <c r="P41" s="208">
        <v>31450</v>
      </c>
      <c r="Q41" s="208">
        <v>34000</v>
      </c>
      <c r="R41" s="208">
        <v>36500</v>
      </c>
      <c r="S41" s="208">
        <v>39000</v>
      </c>
      <c r="T41" s="208">
        <v>41550</v>
      </c>
      <c r="U41" s="259">
        <v>26460</v>
      </c>
      <c r="V41" s="259">
        <v>30240</v>
      </c>
      <c r="W41" s="259">
        <v>34020</v>
      </c>
      <c r="X41" s="259">
        <v>37740</v>
      </c>
      <c r="Y41" s="259">
        <v>40800</v>
      </c>
      <c r="Z41" s="259">
        <v>43800</v>
      </c>
      <c r="AA41" s="259">
        <v>46800</v>
      </c>
      <c r="AB41" s="259">
        <v>49860</v>
      </c>
      <c r="AC41" s="260">
        <v>35250</v>
      </c>
      <c r="AD41" s="260">
        <v>40250</v>
      </c>
      <c r="AE41" s="260">
        <v>45300</v>
      </c>
      <c r="AF41" s="260">
        <v>50300</v>
      </c>
      <c r="AG41" s="260">
        <v>54350</v>
      </c>
      <c r="AH41" s="260">
        <v>58350</v>
      </c>
      <c r="AI41" s="260">
        <v>62400</v>
      </c>
      <c r="AJ41" s="260">
        <v>66400</v>
      </c>
      <c r="AK41" s="82">
        <v>488</v>
      </c>
      <c r="AL41" s="82">
        <v>523</v>
      </c>
      <c r="AM41" s="82">
        <v>628</v>
      </c>
      <c r="AN41" s="82">
        <v>725</v>
      </c>
      <c r="AO41" s="82">
        <v>810</v>
      </c>
      <c r="AP41" s="82">
        <v>893</v>
      </c>
      <c r="AQ41" s="82">
        <v>566</v>
      </c>
      <c r="AR41" s="82">
        <v>596</v>
      </c>
      <c r="AS41" s="82">
        <v>709</v>
      </c>
      <c r="AT41" s="82">
        <v>909</v>
      </c>
      <c r="AU41" s="82">
        <v>994</v>
      </c>
      <c r="AV41" s="82">
        <v>1078</v>
      </c>
      <c r="AW41" s="149">
        <v>488</v>
      </c>
      <c r="AX41" s="149">
        <v>523</v>
      </c>
      <c r="AY41" s="149">
        <v>628</v>
      </c>
      <c r="AZ41" s="149">
        <v>725</v>
      </c>
      <c r="BA41" s="149">
        <v>810</v>
      </c>
      <c r="BB41" s="149">
        <v>893</v>
      </c>
      <c r="BC41" s="149">
        <v>615</v>
      </c>
      <c r="BD41" s="149">
        <v>660</v>
      </c>
      <c r="BE41" s="149">
        <v>794</v>
      </c>
      <c r="BF41" s="149">
        <v>909</v>
      </c>
      <c r="BG41" s="149">
        <v>994</v>
      </c>
      <c r="BH41" s="149">
        <v>1078</v>
      </c>
    </row>
    <row r="42" spans="1:60">
      <c r="A42" s="146" t="s">
        <v>119</v>
      </c>
      <c r="B42" s="144" t="s">
        <v>1746</v>
      </c>
      <c r="C42" s="192" t="s">
        <v>119</v>
      </c>
      <c r="D42" s="192"/>
      <c r="E42" s="258">
        <v>11900</v>
      </c>
      <c r="F42" s="258">
        <v>13600</v>
      </c>
      <c r="G42" s="258">
        <v>15300</v>
      </c>
      <c r="H42" s="258">
        <v>16950</v>
      </c>
      <c r="I42" s="258">
        <v>18350</v>
      </c>
      <c r="J42" s="258">
        <v>19700</v>
      </c>
      <c r="K42" s="258">
        <v>21050</v>
      </c>
      <c r="L42" s="258">
        <v>22400</v>
      </c>
      <c r="M42" s="208">
        <v>19800</v>
      </c>
      <c r="N42" s="208">
        <v>22600</v>
      </c>
      <c r="O42" s="208">
        <v>25450</v>
      </c>
      <c r="P42" s="208">
        <v>28250</v>
      </c>
      <c r="Q42" s="208">
        <v>30550</v>
      </c>
      <c r="R42" s="208">
        <v>32800</v>
      </c>
      <c r="S42" s="208">
        <v>35050</v>
      </c>
      <c r="T42" s="208">
        <v>37300</v>
      </c>
      <c r="U42" s="259">
        <v>23760</v>
      </c>
      <c r="V42" s="259">
        <v>27120</v>
      </c>
      <c r="W42" s="259">
        <v>30540</v>
      </c>
      <c r="X42" s="259">
        <v>33900</v>
      </c>
      <c r="Y42" s="259">
        <v>36660</v>
      </c>
      <c r="Z42" s="259">
        <v>39360</v>
      </c>
      <c r="AA42" s="259">
        <v>42060</v>
      </c>
      <c r="AB42" s="259">
        <v>44760</v>
      </c>
      <c r="AC42" s="260">
        <v>31650</v>
      </c>
      <c r="AD42" s="260">
        <v>36200</v>
      </c>
      <c r="AE42" s="260">
        <v>40700</v>
      </c>
      <c r="AF42" s="260">
        <v>45200</v>
      </c>
      <c r="AG42" s="260">
        <v>48850</v>
      </c>
      <c r="AH42" s="260">
        <v>52450</v>
      </c>
      <c r="AI42" s="260">
        <v>56050</v>
      </c>
      <c r="AJ42" s="260">
        <v>59700</v>
      </c>
      <c r="AK42" s="82">
        <v>432</v>
      </c>
      <c r="AL42" s="82">
        <v>463</v>
      </c>
      <c r="AM42" s="82">
        <v>555</v>
      </c>
      <c r="AN42" s="82">
        <v>641</v>
      </c>
      <c r="AO42" s="82">
        <v>715</v>
      </c>
      <c r="AP42" s="82">
        <v>789</v>
      </c>
      <c r="AQ42" s="82">
        <v>459</v>
      </c>
      <c r="AR42" s="82">
        <v>511</v>
      </c>
      <c r="AS42" s="82">
        <v>595</v>
      </c>
      <c r="AT42" s="82">
        <v>774</v>
      </c>
      <c r="AU42" s="82">
        <v>873</v>
      </c>
      <c r="AV42" s="82">
        <v>944</v>
      </c>
      <c r="AW42" s="149">
        <v>432</v>
      </c>
      <c r="AX42" s="149">
        <v>463</v>
      </c>
      <c r="AY42" s="149">
        <v>555</v>
      </c>
      <c r="AZ42" s="149">
        <v>641</v>
      </c>
      <c r="BA42" s="149">
        <v>715</v>
      </c>
      <c r="BB42" s="149">
        <v>789</v>
      </c>
      <c r="BC42" s="149">
        <v>541</v>
      </c>
      <c r="BD42" s="149">
        <v>581</v>
      </c>
      <c r="BE42" s="149">
        <v>699</v>
      </c>
      <c r="BF42" s="149">
        <v>800</v>
      </c>
      <c r="BG42" s="149">
        <v>873</v>
      </c>
      <c r="BH42" s="149">
        <v>944</v>
      </c>
    </row>
    <row r="43" spans="1:60">
      <c r="A43" s="146" t="s">
        <v>120</v>
      </c>
      <c r="B43" s="144" t="s">
        <v>1748</v>
      </c>
      <c r="C43" s="192" t="s">
        <v>120</v>
      </c>
      <c r="D43" s="192"/>
      <c r="E43" s="258">
        <v>13600</v>
      </c>
      <c r="F43" s="258">
        <v>15550</v>
      </c>
      <c r="G43" s="258">
        <v>17500</v>
      </c>
      <c r="H43" s="258">
        <v>19400</v>
      </c>
      <c r="I43" s="258">
        <v>21000</v>
      </c>
      <c r="J43" s="258">
        <v>22550</v>
      </c>
      <c r="K43" s="258">
        <v>24100</v>
      </c>
      <c r="L43" s="258">
        <v>25650</v>
      </c>
      <c r="M43" s="208">
        <v>22650</v>
      </c>
      <c r="N43" s="208">
        <v>25850</v>
      </c>
      <c r="O43" s="208">
        <v>29100</v>
      </c>
      <c r="P43" s="208">
        <v>32300</v>
      </c>
      <c r="Q43" s="208">
        <v>34900</v>
      </c>
      <c r="R43" s="208">
        <v>37500</v>
      </c>
      <c r="S43" s="208">
        <v>40100</v>
      </c>
      <c r="T43" s="208">
        <v>42650</v>
      </c>
      <c r="U43" s="259">
        <v>27180</v>
      </c>
      <c r="V43" s="259">
        <v>31020</v>
      </c>
      <c r="W43" s="259">
        <v>34920</v>
      </c>
      <c r="X43" s="259">
        <v>38760</v>
      </c>
      <c r="Y43" s="259">
        <v>41880</v>
      </c>
      <c r="Z43" s="259">
        <v>45000</v>
      </c>
      <c r="AA43" s="259">
        <v>48120</v>
      </c>
      <c r="AB43" s="259">
        <v>51180</v>
      </c>
      <c r="AC43" s="260">
        <v>36200</v>
      </c>
      <c r="AD43" s="260">
        <v>41400</v>
      </c>
      <c r="AE43" s="260">
        <v>46550</v>
      </c>
      <c r="AF43" s="260">
        <v>51700</v>
      </c>
      <c r="AG43" s="260">
        <v>55850</v>
      </c>
      <c r="AH43" s="260">
        <v>60000</v>
      </c>
      <c r="AI43" s="260">
        <v>64150</v>
      </c>
      <c r="AJ43" s="260">
        <v>68250</v>
      </c>
      <c r="AK43" s="82">
        <v>432</v>
      </c>
      <c r="AL43" s="82">
        <v>463</v>
      </c>
      <c r="AM43" s="82">
        <v>555</v>
      </c>
      <c r="AN43" s="82">
        <v>641</v>
      </c>
      <c r="AO43" s="82">
        <v>715</v>
      </c>
      <c r="AP43" s="82">
        <v>789</v>
      </c>
      <c r="AQ43" s="82">
        <v>465</v>
      </c>
      <c r="AR43" s="82">
        <v>535</v>
      </c>
      <c r="AS43" s="82">
        <v>681</v>
      </c>
      <c r="AT43" s="82">
        <v>800</v>
      </c>
      <c r="AU43" s="82">
        <v>873</v>
      </c>
      <c r="AV43" s="82">
        <v>944</v>
      </c>
      <c r="AW43" s="149">
        <v>432</v>
      </c>
      <c r="AX43" s="149">
        <v>463</v>
      </c>
      <c r="AY43" s="149">
        <v>555</v>
      </c>
      <c r="AZ43" s="149">
        <v>641</v>
      </c>
      <c r="BA43" s="149">
        <v>715</v>
      </c>
      <c r="BB43" s="149">
        <v>789</v>
      </c>
      <c r="BC43" s="149">
        <v>541</v>
      </c>
      <c r="BD43" s="149">
        <v>581</v>
      </c>
      <c r="BE43" s="149">
        <v>699</v>
      </c>
      <c r="BF43" s="149">
        <v>800</v>
      </c>
      <c r="BG43" s="149">
        <v>873</v>
      </c>
      <c r="BH43" s="149">
        <v>944</v>
      </c>
    </row>
    <row r="44" spans="1:60">
      <c r="A44" s="146" t="s">
        <v>121</v>
      </c>
      <c r="B44" s="144" t="s">
        <v>1750</v>
      </c>
      <c r="C44" s="192" t="s">
        <v>121</v>
      </c>
      <c r="D44" s="192"/>
      <c r="E44" s="258">
        <v>11900</v>
      </c>
      <c r="F44" s="258">
        <v>13600</v>
      </c>
      <c r="G44" s="258">
        <v>15300</v>
      </c>
      <c r="H44" s="258">
        <v>16950</v>
      </c>
      <c r="I44" s="258">
        <v>18350</v>
      </c>
      <c r="J44" s="258">
        <v>19700</v>
      </c>
      <c r="K44" s="258">
        <v>21050</v>
      </c>
      <c r="L44" s="258">
        <v>22400</v>
      </c>
      <c r="M44" s="208">
        <v>19800</v>
      </c>
      <c r="N44" s="208">
        <v>22600</v>
      </c>
      <c r="O44" s="208">
        <v>25450</v>
      </c>
      <c r="P44" s="208">
        <v>28250</v>
      </c>
      <c r="Q44" s="208">
        <v>30550</v>
      </c>
      <c r="R44" s="208">
        <v>32800</v>
      </c>
      <c r="S44" s="208">
        <v>35050</v>
      </c>
      <c r="T44" s="208">
        <v>37300</v>
      </c>
      <c r="U44" s="259">
        <v>23760</v>
      </c>
      <c r="V44" s="259">
        <v>27120</v>
      </c>
      <c r="W44" s="259">
        <v>30540</v>
      </c>
      <c r="X44" s="259">
        <v>33900</v>
      </c>
      <c r="Y44" s="259">
        <v>36660</v>
      </c>
      <c r="Z44" s="259">
        <v>39360</v>
      </c>
      <c r="AA44" s="259">
        <v>42060</v>
      </c>
      <c r="AB44" s="259">
        <v>44760</v>
      </c>
      <c r="AC44" s="260">
        <v>31650</v>
      </c>
      <c r="AD44" s="260">
        <v>36200</v>
      </c>
      <c r="AE44" s="260">
        <v>40700</v>
      </c>
      <c r="AF44" s="260">
        <v>45200</v>
      </c>
      <c r="AG44" s="260">
        <v>48850</v>
      </c>
      <c r="AH44" s="260">
        <v>52450</v>
      </c>
      <c r="AI44" s="260">
        <v>56050</v>
      </c>
      <c r="AJ44" s="260">
        <v>59700</v>
      </c>
      <c r="AK44" s="82">
        <v>432</v>
      </c>
      <c r="AL44" s="82">
        <v>463</v>
      </c>
      <c r="AM44" s="82">
        <v>555</v>
      </c>
      <c r="AN44" s="82">
        <v>641</v>
      </c>
      <c r="AO44" s="82">
        <v>715</v>
      </c>
      <c r="AP44" s="82">
        <v>789</v>
      </c>
      <c r="AQ44" s="82">
        <v>473</v>
      </c>
      <c r="AR44" s="82">
        <v>508</v>
      </c>
      <c r="AS44" s="82">
        <v>642</v>
      </c>
      <c r="AT44" s="82">
        <v>788</v>
      </c>
      <c r="AU44" s="82">
        <v>873</v>
      </c>
      <c r="AV44" s="82">
        <v>944</v>
      </c>
      <c r="AW44" s="149">
        <v>432</v>
      </c>
      <c r="AX44" s="149">
        <v>463</v>
      </c>
      <c r="AY44" s="149">
        <v>555</v>
      </c>
      <c r="AZ44" s="149">
        <v>641</v>
      </c>
      <c r="BA44" s="149">
        <v>715</v>
      </c>
      <c r="BB44" s="149">
        <v>789</v>
      </c>
      <c r="BC44" s="149">
        <v>541</v>
      </c>
      <c r="BD44" s="149">
        <v>581</v>
      </c>
      <c r="BE44" s="149">
        <v>699</v>
      </c>
      <c r="BF44" s="149">
        <v>800</v>
      </c>
      <c r="BG44" s="149">
        <v>873</v>
      </c>
      <c r="BH44" s="149">
        <v>944</v>
      </c>
    </row>
    <row r="45" spans="1:60">
      <c r="A45" s="146" t="s">
        <v>40</v>
      </c>
      <c r="B45" s="144" t="s">
        <v>412</v>
      </c>
      <c r="C45" s="193" t="s">
        <v>40</v>
      </c>
      <c r="D45" s="193"/>
      <c r="E45" s="258">
        <v>16250</v>
      </c>
      <c r="F45" s="258">
        <v>18550</v>
      </c>
      <c r="G45" s="258">
        <v>20850</v>
      </c>
      <c r="H45" s="258">
        <v>23150</v>
      </c>
      <c r="I45" s="258">
        <v>25050</v>
      </c>
      <c r="J45" s="258">
        <v>26900</v>
      </c>
      <c r="K45" s="258">
        <v>28750</v>
      </c>
      <c r="L45" s="258">
        <v>30600</v>
      </c>
      <c r="M45" s="208">
        <v>27050</v>
      </c>
      <c r="N45" s="208">
        <v>30900</v>
      </c>
      <c r="O45" s="208">
        <v>34750</v>
      </c>
      <c r="P45" s="208">
        <v>38600</v>
      </c>
      <c r="Q45" s="208">
        <v>41700</v>
      </c>
      <c r="R45" s="208">
        <v>44800</v>
      </c>
      <c r="S45" s="208">
        <v>47900</v>
      </c>
      <c r="T45" s="208">
        <v>51000</v>
      </c>
      <c r="U45" s="259">
        <v>32460</v>
      </c>
      <c r="V45" s="259">
        <v>37080</v>
      </c>
      <c r="W45" s="259">
        <v>41700</v>
      </c>
      <c r="X45" s="259">
        <v>46320</v>
      </c>
      <c r="Y45" s="259">
        <v>50040</v>
      </c>
      <c r="Z45" s="259">
        <v>53760</v>
      </c>
      <c r="AA45" s="259">
        <v>57480</v>
      </c>
      <c r="AB45" s="259">
        <v>61200</v>
      </c>
      <c r="AC45" s="260">
        <v>43250</v>
      </c>
      <c r="AD45" s="260">
        <v>49400</v>
      </c>
      <c r="AE45" s="260">
        <v>55600</v>
      </c>
      <c r="AF45" s="260">
        <v>61750</v>
      </c>
      <c r="AG45" s="260">
        <v>66700</v>
      </c>
      <c r="AH45" s="260">
        <v>71650</v>
      </c>
      <c r="AI45" s="260">
        <v>76600</v>
      </c>
      <c r="AJ45" s="260">
        <v>81550</v>
      </c>
      <c r="AK45" s="82">
        <v>613</v>
      </c>
      <c r="AL45" s="82">
        <v>657</v>
      </c>
      <c r="AM45" s="82">
        <v>788</v>
      </c>
      <c r="AN45" s="82">
        <v>911</v>
      </c>
      <c r="AO45" s="82">
        <v>1017</v>
      </c>
      <c r="AP45" s="82">
        <v>1122</v>
      </c>
      <c r="AQ45" s="82">
        <v>671</v>
      </c>
      <c r="AR45" s="82">
        <v>744</v>
      </c>
      <c r="AS45" s="82">
        <v>905</v>
      </c>
      <c r="AT45" s="82">
        <v>1134</v>
      </c>
      <c r="AU45" s="82">
        <v>1264</v>
      </c>
      <c r="AV45" s="82">
        <v>1376</v>
      </c>
      <c r="AW45" s="149">
        <v>613</v>
      </c>
      <c r="AX45" s="149">
        <v>657</v>
      </c>
      <c r="AY45" s="149">
        <v>788</v>
      </c>
      <c r="AZ45" s="149">
        <v>911</v>
      </c>
      <c r="BA45" s="149">
        <v>1017</v>
      </c>
      <c r="BB45" s="149">
        <v>1122</v>
      </c>
      <c r="BC45" s="149">
        <v>778</v>
      </c>
      <c r="BD45" s="149">
        <v>834</v>
      </c>
      <c r="BE45" s="149">
        <v>1003</v>
      </c>
      <c r="BF45" s="149">
        <v>1150</v>
      </c>
      <c r="BG45" s="149">
        <v>1264</v>
      </c>
      <c r="BH45" s="149">
        <v>1376</v>
      </c>
    </row>
    <row r="46" spans="1:60">
      <c r="A46" s="146" t="s">
        <v>122</v>
      </c>
      <c r="B46" s="144" t="s">
        <v>1752</v>
      </c>
      <c r="C46" s="192" t="s">
        <v>122</v>
      </c>
      <c r="D46" s="192"/>
      <c r="E46" s="258">
        <v>11900</v>
      </c>
      <c r="F46" s="258">
        <v>13600</v>
      </c>
      <c r="G46" s="258">
        <v>15300</v>
      </c>
      <c r="H46" s="258">
        <v>16950</v>
      </c>
      <c r="I46" s="258">
        <v>18350</v>
      </c>
      <c r="J46" s="258">
        <v>19700</v>
      </c>
      <c r="K46" s="258">
        <v>21050</v>
      </c>
      <c r="L46" s="258">
        <v>22400</v>
      </c>
      <c r="M46" s="208">
        <v>19800</v>
      </c>
      <c r="N46" s="208">
        <v>22600</v>
      </c>
      <c r="O46" s="208">
        <v>25450</v>
      </c>
      <c r="P46" s="208">
        <v>28250</v>
      </c>
      <c r="Q46" s="208">
        <v>30550</v>
      </c>
      <c r="R46" s="208">
        <v>32800</v>
      </c>
      <c r="S46" s="208">
        <v>35050</v>
      </c>
      <c r="T46" s="208">
        <v>37300</v>
      </c>
      <c r="U46" s="259">
        <v>23760</v>
      </c>
      <c r="V46" s="259">
        <v>27120</v>
      </c>
      <c r="W46" s="259">
        <v>30540</v>
      </c>
      <c r="X46" s="259">
        <v>33900</v>
      </c>
      <c r="Y46" s="259">
        <v>36660</v>
      </c>
      <c r="Z46" s="259">
        <v>39360</v>
      </c>
      <c r="AA46" s="259">
        <v>42060</v>
      </c>
      <c r="AB46" s="259">
        <v>44760</v>
      </c>
      <c r="AC46" s="260">
        <v>31650</v>
      </c>
      <c r="AD46" s="260">
        <v>36200</v>
      </c>
      <c r="AE46" s="260">
        <v>40700</v>
      </c>
      <c r="AF46" s="260">
        <v>45200</v>
      </c>
      <c r="AG46" s="260">
        <v>48850</v>
      </c>
      <c r="AH46" s="260">
        <v>52450</v>
      </c>
      <c r="AI46" s="260">
        <v>56050</v>
      </c>
      <c r="AJ46" s="260">
        <v>59700</v>
      </c>
      <c r="AK46" s="82">
        <v>442</v>
      </c>
      <c r="AL46" s="82">
        <v>473</v>
      </c>
      <c r="AM46" s="82">
        <v>568</v>
      </c>
      <c r="AN46" s="82">
        <v>656</v>
      </c>
      <c r="AO46" s="82">
        <v>732</v>
      </c>
      <c r="AP46" s="82">
        <v>808</v>
      </c>
      <c r="AQ46" s="82">
        <v>484</v>
      </c>
      <c r="AR46" s="82">
        <v>487</v>
      </c>
      <c r="AS46" s="82">
        <v>595</v>
      </c>
      <c r="AT46" s="82">
        <v>790</v>
      </c>
      <c r="AU46" s="82">
        <v>818</v>
      </c>
      <c r="AV46" s="82">
        <v>933</v>
      </c>
      <c r="AW46" s="149">
        <v>442</v>
      </c>
      <c r="AX46" s="149">
        <v>473</v>
      </c>
      <c r="AY46" s="149">
        <v>568</v>
      </c>
      <c r="AZ46" s="149">
        <v>656</v>
      </c>
      <c r="BA46" s="149">
        <v>732</v>
      </c>
      <c r="BB46" s="149">
        <v>808</v>
      </c>
      <c r="BC46" s="149">
        <v>555</v>
      </c>
      <c r="BD46" s="149">
        <v>596</v>
      </c>
      <c r="BE46" s="149">
        <v>718</v>
      </c>
      <c r="BF46" s="149">
        <v>820</v>
      </c>
      <c r="BG46" s="149">
        <v>896</v>
      </c>
      <c r="BH46" s="149">
        <v>970</v>
      </c>
    </row>
    <row r="47" spans="1:60">
      <c r="A47" s="146" t="s">
        <v>123</v>
      </c>
      <c r="B47" s="144" t="s">
        <v>1754</v>
      </c>
      <c r="C47" s="192" t="s">
        <v>123</v>
      </c>
      <c r="D47" s="192"/>
      <c r="E47" s="258">
        <v>12600</v>
      </c>
      <c r="F47" s="258">
        <v>14400</v>
      </c>
      <c r="G47" s="258">
        <v>16200</v>
      </c>
      <c r="H47" s="258">
        <v>17950</v>
      </c>
      <c r="I47" s="258">
        <v>19400</v>
      </c>
      <c r="J47" s="258">
        <v>20850</v>
      </c>
      <c r="K47" s="258">
        <v>22300</v>
      </c>
      <c r="L47" s="258">
        <v>23700</v>
      </c>
      <c r="M47" s="208">
        <v>21000</v>
      </c>
      <c r="N47" s="208">
        <v>24000</v>
      </c>
      <c r="O47" s="208">
        <v>27000</v>
      </c>
      <c r="P47" s="208">
        <v>29950</v>
      </c>
      <c r="Q47" s="208">
        <v>32350</v>
      </c>
      <c r="R47" s="208">
        <v>34750</v>
      </c>
      <c r="S47" s="208">
        <v>37150</v>
      </c>
      <c r="T47" s="208">
        <v>39550</v>
      </c>
      <c r="U47" s="259">
        <v>25200</v>
      </c>
      <c r="V47" s="259">
        <v>28800</v>
      </c>
      <c r="W47" s="259">
        <v>32400</v>
      </c>
      <c r="X47" s="259">
        <v>35940</v>
      </c>
      <c r="Y47" s="259">
        <v>38820</v>
      </c>
      <c r="Z47" s="259">
        <v>41700</v>
      </c>
      <c r="AA47" s="259">
        <v>44580</v>
      </c>
      <c r="AB47" s="259">
        <v>47460</v>
      </c>
      <c r="AC47" s="260">
        <v>33550</v>
      </c>
      <c r="AD47" s="260">
        <v>38350</v>
      </c>
      <c r="AE47" s="260">
        <v>43150</v>
      </c>
      <c r="AF47" s="260">
        <v>47900</v>
      </c>
      <c r="AG47" s="260">
        <v>51750</v>
      </c>
      <c r="AH47" s="260">
        <v>55600</v>
      </c>
      <c r="AI47" s="260">
        <v>59400</v>
      </c>
      <c r="AJ47" s="260">
        <v>63250</v>
      </c>
      <c r="AK47" s="82">
        <v>463</v>
      </c>
      <c r="AL47" s="82">
        <v>496</v>
      </c>
      <c r="AM47" s="82">
        <v>592</v>
      </c>
      <c r="AN47" s="82">
        <v>688</v>
      </c>
      <c r="AO47" s="82">
        <v>767</v>
      </c>
      <c r="AP47" s="82">
        <v>846</v>
      </c>
      <c r="AQ47" s="82">
        <v>535</v>
      </c>
      <c r="AR47" s="82">
        <v>590</v>
      </c>
      <c r="AS47" s="82">
        <v>669</v>
      </c>
      <c r="AT47" s="82">
        <v>855</v>
      </c>
      <c r="AU47" s="82">
        <v>909</v>
      </c>
      <c r="AV47" s="82">
        <v>1013</v>
      </c>
      <c r="AW47" s="149">
        <v>461</v>
      </c>
      <c r="AX47" s="149">
        <v>493</v>
      </c>
      <c r="AY47" s="149">
        <v>592</v>
      </c>
      <c r="AZ47" s="149">
        <v>684</v>
      </c>
      <c r="BA47" s="149">
        <v>763</v>
      </c>
      <c r="BB47" s="149">
        <v>842</v>
      </c>
      <c r="BC47" s="149">
        <v>579</v>
      </c>
      <c r="BD47" s="149">
        <v>622</v>
      </c>
      <c r="BE47" s="149">
        <v>748</v>
      </c>
      <c r="BF47" s="149">
        <v>855</v>
      </c>
      <c r="BG47" s="149">
        <v>935</v>
      </c>
      <c r="BH47" s="149">
        <v>1013</v>
      </c>
    </row>
    <row r="48" spans="1:60">
      <c r="A48" s="146" t="s">
        <v>80</v>
      </c>
      <c r="B48" s="144" t="s">
        <v>420</v>
      </c>
      <c r="C48" s="193" t="s">
        <v>80</v>
      </c>
      <c r="D48" s="193"/>
      <c r="E48" s="258">
        <v>14050</v>
      </c>
      <c r="F48" s="258">
        <v>16050</v>
      </c>
      <c r="G48" s="258">
        <v>18050</v>
      </c>
      <c r="H48" s="258">
        <v>20050</v>
      </c>
      <c r="I48" s="258">
        <v>21700</v>
      </c>
      <c r="J48" s="258">
        <v>23300</v>
      </c>
      <c r="K48" s="258">
        <v>24900</v>
      </c>
      <c r="L48" s="258">
        <v>26500</v>
      </c>
      <c r="M48" s="208">
        <v>23400</v>
      </c>
      <c r="N48" s="208">
        <v>26750</v>
      </c>
      <c r="O48" s="208">
        <v>30100</v>
      </c>
      <c r="P48" s="208">
        <v>33400</v>
      </c>
      <c r="Q48" s="208">
        <v>36100</v>
      </c>
      <c r="R48" s="208">
        <v>38750</v>
      </c>
      <c r="S48" s="208">
        <v>41450</v>
      </c>
      <c r="T48" s="208">
        <v>44100</v>
      </c>
      <c r="U48" s="259">
        <v>28080</v>
      </c>
      <c r="V48" s="259">
        <v>32100</v>
      </c>
      <c r="W48" s="259">
        <v>36120</v>
      </c>
      <c r="X48" s="259">
        <v>40080</v>
      </c>
      <c r="Y48" s="259">
        <v>43320</v>
      </c>
      <c r="Z48" s="259">
        <v>46500</v>
      </c>
      <c r="AA48" s="259">
        <v>49740</v>
      </c>
      <c r="AB48" s="259">
        <v>52920</v>
      </c>
      <c r="AC48" s="260">
        <v>37450</v>
      </c>
      <c r="AD48" s="260">
        <v>42800</v>
      </c>
      <c r="AE48" s="260">
        <v>48150</v>
      </c>
      <c r="AF48" s="260">
        <v>53450</v>
      </c>
      <c r="AG48" s="260">
        <v>57750</v>
      </c>
      <c r="AH48" s="260">
        <v>62050</v>
      </c>
      <c r="AI48" s="260">
        <v>66300</v>
      </c>
      <c r="AJ48" s="260">
        <v>70600</v>
      </c>
      <c r="AK48" s="82">
        <v>532</v>
      </c>
      <c r="AL48" s="82">
        <v>570</v>
      </c>
      <c r="AM48" s="82">
        <v>685</v>
      </c>
      <c r="AN48" s="82">
        <v>790</v>
      </c>
      <c r="AO48" s="82">
        <v>882</v>
      </c>
      <c r="AP48" s="82">
        <v>973</v>
      </c>
      <c r="AQ48" s="82">
        <v>614</v>
      </c>
      <c r="AR48" s="82">
        <v>683</v>
      </c>
      <c r="AS48" s="82">
        <v>842</v>
      </c>
      <c r="AT48" s="82">
        <v>980</v>
      </c>
      <c r="AU48" s="82">
        <v>1089</v>
      </c>
      <c r="AV48" s="82">
        <v>1182</v>
      </c>
      <c r="AW48" s="149">
        <v>532</v>
      </c>
      <c r="AX48" s="149">
        <v>570</v>
      </c>
      <c r="AY48" s="149">
        <v>685</v>
      </c>
      <c r="AZ48" s="149">
        <v>790</v>
      </c>
      <c r="BA48" s="149">
        <v>882</v>
      </c>
      <c r="BB48" s="149">
        <v>973</v>
      </c>
      <c r="BC48" s="149">
        <v>671</v>
      </c>
      <c r="BD48" s="149">
        <v>721</v>
      </c>
      <c r="BE48" s="149">
        <v>867</v>
      </c>
      <c r="BF48" s="149">
        <v>994</v>
      </c>
      <c r="BG48" s="149">
        <v>1089</v>
      </c>
      <c r="BH48" s="149">
        <v>1182</v>
      </c>
    </row>
    <row r="49" spans="1:60">
      <c r="A49" s="146" t="s">
        <v>124</v>
      </c>
      <c r="B49" s="144" t="s">
        <v>1756</v>
      </c>
      <c r="C49" s="192" t="s">
        <v>124</v>
      </c>
      <c r="D49" s="192"/>
      <c r="E49" s="258">
        <v>11900</v>
      </c>
      <c r="F49" s="258">
        <v>13600</v>
      </c>
      <c r="G49" s="258">
        <v>15300</v>
      </c>
      <c r="H49" s="258">
        <v>16950</v>
      </c>
      <c r="I49" s="258">
        <v>18350</v>
      </c>
      <c r="J49" s="258">
        <v>19700</v>
      </c>
      <c r="K49" s="258">
        <v>21050</v>
      </c>
      <c r="L49" s="258">
        <v>22400</v>
      </c>
      <c r="M49" s="208">
        <v>19800</v>
      </c>
      <c r="N49" s="208">
        <v>22600</v>
      </c>
      <c r="O49" s="208">
        <v>25450</v>
      </c>
      <c r="P49" s="208">
        <v>28250</v>
      </c>
      <c r="Q49" s="208">
        <v>30550</v>
      </c>
      <c r="R49" s="208">
        <v>32800</v>
      </c>
      <c r="S49" s="208">
        <v>35050</v>
      </c>
      <c r="T49" s="208">
        <v>37300</v>
      </c>
      <c r="U49" s="259">
        <v>23760</v>
      </c>
      <c r="V49" s="259">
        <v>27120</v>
      </c>
      <c r="W49" s="259">
        <v>30540</v>
      </c>
      <c r="X49" s="259">
        <v>33900</v>
      </c>
      <c r="Y49" s="259">
        <v>36660</v>
      </c>
      <c r="Z49" s="259">
        <v>39360</v>
      </c>
      <c r="AA49" s="259">
        <v>42060</v>
      </c>
      <c r="AB49" s="259">
        <v>44760</v>
      </c>
      <c r="AC49" s="260">
        <v>31650</v>
      </c>
      <c r="AD49" s="260">
        <v>36200</v>
      </c>
      <c r="AE49" s="260">
        <v>40700</v>
      </c>
      <c r="AF49" s="260">
        <v>45200</v>
      </c>
      <c r="AG49" s="260">
        <v>48850</v>
      </c>
      <c r="AH49" s="260">
        <v>52450</v>
      </c>
      <c r="AI49" s="260">
        <v>56050</v>
      </c>
      <c r="AJ49" s="260">
        <v>59700</v>
      </c>
      <c r="AK49" s="82">
        <v>432</v>
      </c>
      <c r="AL49" s="82">
        <v>463</v>
      </c>
      <c r="AM49" s="82">
        <v>555</v>
      </c>
      <c r="AN49" s="82">
        <v>641</v>
      </c>
      <c r="AO49" s="82">
        <v>715</v>
      </c>
      <c r="AP49" s="82">
        <v>789</v>
      </c>
      <c r="AQ49" s="82">
        <v>482</v>
      </c>
      <c r="AR49" s="82">
        <v>517</v>
      </c>
      <c r="AS49" s="82">
        <v>612</v>
      </c>
      <c r="AT49" s="82">
        <v>779</v>
      </c>
      <c r="AU49" s="82">
        <v>850</v>
      </c>
      <c r="AV49" s="82">
        <v>933</v>
      </c>
      <c r="AW49" s="149">
        <v>432</v>
      </c>
      <c r="AX49" s="149">
        <v>463</v>
      </c>
      <c r="AY49" s="149">
        <v>555</v>
      </c>
      <c r="AZ49" s="149">
        <v>641</v>
      </c>
      <c r="BA49" s="149">
        <v>715</v>
      </c>
      <c r="BB49" s="149">
        <v>789</v>
      </c>
      <c r="BC49" s="149">
        <v>541</v>
      </c>
      <c r="BD49" s="149">
        <v>581</v>
      </c>
      <c r="BE49" s="149">
        <v>699</v>
      </c>
      <c r="BF49" s="149">
        <v>800</v>
      </c>
      <c r="BG49" s="149">
        <v>873</v>
      </c>
      <c r="BH49" s="149">
        <v>944</v>
      </c>
    </row>
    <row r="50" spans="1:60">
      <c r="A50" s="146" t="s">
        <v>125</v>
      </c>
      <c r="B50" s="144" t="s">
        <v>1758</v>
      </c>
      <c r="C50" s="192" t="s">
        <v>125</v>
      </c>
      <c r="D50" s="192"/>
      <c r="E50" s="258">
        <v>13450</v>
      </c>
      <c r="F50" s="258">
        <v>15350</v>
      </c>
      <c r="G50" s="258">
        <v>17250</v>
      </c>
      <c r="H50" s="258">
        <v>19150</v>
      </c>
      <c r="I50" s="258">
        <v>20700</v>
      </c>
      <c r="J50" s="258">
        <v>22250</v>
      </c>
      <c r="K50" s="258">
        <v>23750</v>
      </c>
      <c r="L50" s="258">
        <v>25300</v>
      </c>
      <c r="M50" s="208">
        <v>22350</v>
      </c>
      <c r="N50" s="208">
        <v>25550</v>
      </c>
      <c r="O50" s="208">
        <v>28750</v>
      </c>
      <c r="P50" s="208">
        <v>31900</v>
      </c>
      <c r="Q50" s="208">
        <v>34500</v>
      </c>
      <c r="R50" s="208">
        <v>37050</v>
      </c>
      <c r="S50" s="208">
        <v>39600</v>
      </c>
      <c r="T50" s="208">
        <v>42150</v>
      </c>
      <c r="U50" s="259">
        <v>26820</v>
      </c>
      <c r="V50" s="259">
        <v>30660</v>
      </c>
      <c r="W50" s="259">
        <v>34500</v>
      </c>
      <c r="X50" s="259">
        <v>38280</v>
      </c>
      <c r="Y50" s="259">
        <v>41400</v>
      </c>
      <c r="Z50" s="259">
        <v>44460</v>
      </c>
      <c r="AA50" s="259">
        <v>47520</v>
      </c>
      <c r="AB50" s="259">
        <v>50580</v>
      </c>
      <c r="AC50" s="260">
        <v>35750</v>
      </c>
      <c r="AD50" s="260">
        <v>40850</v>
      </c>
      <c r="AE50" s="260">
        <v>45950</v>
      </c>
      <c r="AF50" s="260">
        <v>51050</v>
      </c>
      <c r="AG50" s="260">
        <v>55150</v>
      </c>
      <c r="AH50" s="260">
        <v>59250</v>
      </c>
      <c r="AI50" s="260">
        <v>63350</v>
      </c>
      <c r="AJ50" s="260">
        <v>67400</v>
      </c>
      <c r="AK50" s="82">
        <v>452</v>
      </c>
      <c r="AL50" s="82">
        <v>485</v>
      </c>
      <c r="AM50" s="82">
        <v>582</v>
      </c>
      <c r="AN50" s="82">
        <v>672</v>
      </c>
      <c r="AO50" s="82">
        <v>750</v>
      </c>
      <c r="AP50" s="82">
        <v>828</v>
      </c>
      <c r="AQ50" s="82">
        <v>569</v>
      </c>
      <c r="AR50" s="82">
        <v>611</v>
      </c>
      <c r="AS50" s="82">
        <v>734</v>
      </c>
      <c r="AT50" s="82">
        <v>840</v>
      </c>
      <c r="AU50" s="82">
        <v>918</v>
      </c>
      <c r="AV50" s="82">
        <v>994</v>
      </c>
      <c r="AW50" s="149">
        <v>452</v>
      </c>
      <c r="AX50" s="149">
        <v>485</v>
      </c>
      <c r="AY50" s="149">
        <v>582</v>
      </c>
      <c r="AZ50" s="149">
        <v>672</v>
      </c>
      <c r="BA50" s="149">
        <v>750</v>
      </c>
      <c r="BB50" s="149">
        <v>828</v>
      </c>
      <c r="BC50" s="149">
        <v>569</v>
      </c>
      <c r="BD50" s="149">
        <v>611</v>
      </c>
      <c r="BE50" s="149">
        <v>734</v>
      </c>
      <c r="BF50" s="149">
        <v>840</v>
      </c>
      <c r="BG50" s="149">
        <v>918</v>
      </c>
      <c r="BH50" s="149">
        <v>994</v>
      </c>
    </row>
    <row r="51" spans="1:60">
      <c r="A51" s="146" t="s">
        <v>126</v>
      </c>
      <c r="B51" s="144" t="s">
        <v>1760</v>
      </c>
      <c r="C51" s="192" t="s">
        <v>126</v>
      </c>
      <c r="D51" s="192"/>
      <c r="E51" s="258">
        <v>13650</v>
      </c>
      <c r="F51" s="258">
        <v>15600</v>
      </c>
      <c r="G51" s="258">
        <v>17550</v>
      </c>
      <c r="H51" s="258">
        <v>19450</v>
      </c>
      <c r="I51" s="258">
        <v>21050</v>
      </c>
      <c r="J51" s="258">
        <v>22600</v>
      </c>
      <c r="K51" s="258">
        <v>24150</v>
      </c>
      <c r="L51" s="258">
        <v>25700</v>
      </c>
      <c r="M51" s="208">
        <v>22750</v>
      </c>
      <c r="N51" s="208">
        <v>26000</v>
      </c>
      <c r="O51" s="208">
        <v>29250</v>
      </c>
      <c r="P51" s="208">
        <v>32450</v>
      </c>
      <c r="Q51" s="208">
        <v>35050</v>
      </c>
      <c r="R51" s="208">
        <v>37650</v>
      </c>
      <c r="S51" s="208">
        <v>40250</v>
      </c>
      <c r="T51" s="208">
        <v>42850</v>
      </c>
      <c r="U51" s="259">
        <v>27300</v>
      </c>
      <c r="V51" s="259">
        <v>31200</v>
      </c>
      <c r="W51" s="259">
        <v>35100</v>
      </c>
      <c r="X51" s="259">
        <v>38940</v>
      </c>
      <c r="Y51" s="259">
        <v>42060</v>
      </c>
      <c r="Z51" s="259">
        <v>45180</v>
      </c>
      <c r="AA51" s="259">
        <v>48300</v>
      </c>
      <c r="AB51" s="259">
        <v>51420</v>
      </c>
      <c r="AC51" s="260">
        <v>36350</v>
      </c>
      <c r="AD51" s="260">
        <v>41550</v>
      </c>
      <c r="AE51" s="260">
        <v>46750</v>
      </c>
      <c r="AF51" s="260">
        <v>51900</v>
      </c>
      <c r="AG51" s="260">
        <v>56100</v>
      </c>
      <c r="AH51" s="260">
        <v>60250</v>
      </c>
      <c r="AI51" s="260">
        <v>64400</v>
      </c>
      <c r="AJ51" s="260">
        <v>68550</v>
      </c>
      <c r="AK51" s="82">
        <v>545</v>
      </c>
      <c r="AL51" s="82">
        <v>583</v>
      </c>
      <c r="AM51" s="82">
        <v>700</v>
      </c>
      <c r="AN51" s="82">
        <v>808</v>
      </c>
      <c r="AO51" s="82">
        <v>902</v>
      </c>
      <c r="AP51" s="82">
        <v>996</v>
      </c>
      <c r="AQ51" s="82">
        <v>603</v>
      </c>
      <c r="AR51" s="82">
        <v>604</v>
      </c>
      <c r="AS51" s="82">
        <v>762</v>
      </c>
      <c r="AT51" s="82">
        <v>940</v>
      </c>
      <c r="AU51" s="82">
        <v>969</v>
      </c>
      <c r="AV51" s="82">
        <v>1114</v>
      </c>
      <c r="AW51" s="149">
        <v>545</v>
      </c>
      <c r="AX51" s="149">
        <v>583</v>
      </c>
      <c r="AY51" s="149">
        <v>700</v>
      </c>
      <c r="AZ51" s="149">
        <v>808</v>
      </c>
      <c r="BA51" s="149">
        <v>902</v>
      </c>
      <c r="BB51" s="149">
        <v>996</v>
      </c>
      <c r="BC51" s="149">
        <v>689</v>
      </c>
      <c r="BD51" s="149">
        <v>739</v>
      </c>
      <c r="BE51" s="149">
        <v>889</v>
      </c>
      <c r="BF51" s="149">
        <v>1018</v>
      </c>
      <c r="BG51" s="149">
        <v>1116</v>
      </c>
      <c r="BH51" s="149">
        <v>1213</v>
      </c>
    </row>
    <row r="52" spans="1:60">
      <c r="A52" s="146" t="s">
        <v>61</v>
      </c>
      <c r="B52" s="144" t="s">
        <v>431</v>
      </c>
      <c r="C52" s="193" t="s">
        <v>61</v>
      </c>
      <c r="D52" s="193"/>
      <c r="E52" s="258">
        <v>12550</v>
      </c>
      <c r="F52" s="258">
        <v>14350</v>
      </c>
      <c r="G52" s="258">
        <v>16150</v>
      </c>
      <c r="H52" s="258">
        <v>17900</v>
      </c>
      <c r="I52" s="258">
        <v>19350</v>
      </c>
      <c r="J52" s="258">
        <v>20800</v>
      </c>
      <c r="K52" s="258">
        <v>22200</v>
      </c>
      <c r="L52" s="258">
        <v>23650</v>
      </c>
      <c r="M52" s="208">
        <v>20900</v>
      </c>
      <c r="N52" s="208">
        <v>23900</v>
      </c>
      <c r="O52" s="208">
        <v>26900</v>
      </c>
      <c r="P52" s="208">
        <v>29850</v>
      </c>
      <c r="Q52" s="208">
        <v>32250</v>
      </c>
      <c r="R52" s="208">
        <v>34650</v>
      </c>
      <c r="S52" s="208">
        <v>37050</v>
      </c>
      <c r="T52" s="208">
        <v>39450</v>
      </c>
      <c r="U52" s="259">
        <v>25080</v>
      </c>
      <c r="V52" s="259">
        <v>28680</v>
      </c>
      <c r="W52" s="259">
        <v>32280</v>
      </c>
      <c r="X52" s="259">
        <v>35820</v>
      </c>
      <c r="Y52" s="259">
        <v>38700</v>
      </c>
      <c r="Z52" s="259">
        <v>41580</v>
      </c>
      <c r="AA52" s="259">
        <v>44460</v>
      </c>
      <c r="AB52" s="259">
        <v>47340</v>
      </c>
      <c r="AC52" s="260">
        <v>33450</v>
      </c>
      <c r="AD52" s="260">
        <v>38200</v>
      </c>
      <c r="AE52" s="260">
        <v>43000</v>
      </c>
      <c r="AF52" s="260">
        <v>47750</v>
      </c>
      <c r="AG52" s="260">
        <v>51600</v>
      </c>
      <c r="AH52" s="260">
        <v>55400</v>
      </c>
      <c r="AI52" s="260">
        <v>59250</v>
      </c>
      <c r="AJ52" s="260">
        <v>63050</v>
      </c>
      <c r="AK52" s="82">
        <v>496</v>
      </c>
      <c r="AL52" s="82">
        <v>531</v>
      </c>
      <c r="AM52" s="82">
        <v>638</v>
      </c>
      <c r="AN52" s="82">
        <v>737</v>
      </c>
      <c r="AO52" s="82">
        <v>822</v>
      </c>
      <c r="AP52" s="82">
        <v>908</v>
      </c>
      <c r="AQ52" s="82">
        <v>534</v>
      </c>
      <c r="AR52" s="82">
        <v>590</v>
      </c>
      <c r="AS52" s="82">
        <v>749</v>
      </c>
      <c r="AT52" s="82">
        <v>924</v>
      </c>
      <c r="AU52" s="82">
        <v>1011</v>
      </c>
      <c r="AV52" s="82">
        <v>1097</v>
      </c>
      <c r="AW52" s="149">
        <v>496</v>
      </c>
      <c r="AX52" s="149">
        <v>531</v>
      </c>
      <c r="AY52" s="149">
        <v>638</v>
      </c>
      <c r="AZ52" s="149">
        <v>737</v>
      </c>
      <c r="BA52" s="149">
        <v>822</v>
      </c>
      <c r="BB52" s="149">
        <v>908</v>
      </c>
      <c r="BC52" s="149">
        <v>625</v>
      </c>
      <c r="BD52" s="149">
        <v>671</v>
      </c>
      <c r="BE52" s="149">
        <v>808</v>
      </c>
      <c r="BF52" s="149">
        <v>924</v>
      </c>
      <c r="BG52" s="149">
        <v>1011</v>
      </c>
      <c r="BH52" s="149">
        <v>1097</v>
      </c>
    </row>
    <row r="53" spans="1:60">
      <c r="A53" s="146" t="s">
        <v>127</v>
      </c>
      <c r="B53" s="144" t="s">
        <v>1762</v>
      </c>
      <c r="C53" s="192" t="s">
        <v>127</v>
      </c>
      <c r="D53" s="192"/>
      <c r="E53" s="258">
        <v>11900</v>
      </c>
      <c r="F53" s="258">
        <v>13600</v>
      </c>
      <c r="G53" s="258">
        <v>15300</v>
      </c>
      <c r="H53" s="258">
        <v>16950</v>
      </c>
      <c r="I53" s="258">
        <v>18350</v>
      </c>
      <c r="J53" s="258">
        <v>19700</v>
      </c>
      <c r="K53" s="258">
        <v>21050</v>
      </c>
      <c r="L53" s="258">
        <v>22400</v>
      </c>
      <c r="M53" s="208">
        <v>19800</v>
      </c>
      <c r="N53" s="208">
        <v>22600</v>
      </c>
      <c r="O53" s="208">
        <v>25450</v>
      </c>
      <c r="P53" s="208">
        <v>28250</v>
      </c>
      <c r="Q53" s="208">
        <v>30550</v>
      </c>
      <c r="R53" s="208">
        <v>32800</v>
      </c>
      <c r="S53" s="208">
        <v>35050</v>
      </c>
      <c r="T53" s="208">
        <v>37300</v>
      </c>
      <c r="U53" s="259">
        <v>23760</v>
      </c>
      <c r="V53" s="259">
        <v>27120</v>
      </c>
      <c r="W53" s="259">
        <v>30540</v>
      </c>
      <c r="X53" s="259">
        <v>33900</v>
      </c>
      <c r="Y53" s="259">
        <v>36660</v>
      </c>
      <c r="Z53" s="259">
        <v>39360</v>
      </c>
      <c r="AA53" s="259">
        <v>42060</v>
      </c>
      <c r="AB53" s="259">
        <v>44760</v>
      </c>
      <c r="AC53" s="260">
        <v>31650</v>
      </c>
      <c r="AD53" s="260">
        <v>36200</v>
      </c>
      <c r="AE53" s="260">
        <v>40700</v>
      </c>
      <c r="AF53" s="260">
        <v>45200</v>
      </c>
      <c r="AG53" s="260">
        <v>48850</v>
      </c>
      <c r="AH53" s="260">
        <v>52450</v>
      </c>
      <c r="AI53" s="260">
        <v>56050</v>
      </c>
      <c r="AJ53" s="260">
        <v>59700</v>
      </c>
      <c r="AK53" s="82">
        <v>430</v>
      </c>
      <c r="AL53" s="82">
        <v>463</v>
      </c>
      <c r="AM53" s="82">
        <v>555</v>
      </c>
      <c r="AN53" s="82">
        <v>641</v>
      </c>
      <c r="AO53" s="82">
        <v>715</v>
      </c>
      <c r="AP53" s="82">
        <v>789</v>
      </c>
      <c r="AQ53" s="82">
        <v>430</v>
      </c>
      <c r="AR53" s="82">
        <v>510</v>
      </c>
      <c r="AS53" s="82">
        <v>634</v>
      </c>
      <c r="AT53" s="82">
        <v>800</v>
      </c>
      <c r="AU53" s="82">
        <v>873</v>
      </c>
      <c r="AV53" s="82">
        <v>944</v>
      </c>
      <c r="AW53" s="149">
        <v>432</v>
      </c>
      <c r="AX53" s="149">
        <v>463</v>
      </c>
      <c r="AY53" s="149">
        <v>555</v>
      </c>
      <c r="AZ53" s="149">
        <v>641</v>
      </c>
      <c r="BA53" s="149">
        <v>715</v>
      </c>
      <c r="BB53" s="149">
        <v>789</v>
      </c>
      <c r="BC53" s="149">
        <v>541</v>
      </c>
      <c r="BD53" s="149">
        <v>581</v>
      </c>
      <c r="BE53" s="149">
        <v>699</v>
      </c>
      <c r="BF53" s="149">
        <v>800</v>
      </c>
      <c r="BG53" s="149">
        <v>873</v>
      </c>
      <c r="BH53" s="149">
        <v>944</v>
      </c>
    </row>
    <row r="54" spans="1:60">
      <c r="A54" s="146" t="s">
        <v>128</v>
      </c>
      <c r="B54" s="144" t="s">
        <v>1764</v>
      </c>
      <c r="C54" s="192" t="s">
        <v>128</v>
      </c>
      <c r="D54" s="192"/>
      <c r="E54" s="258">
        <v>15300</v>
      </c>
      <c r="F54" s="258">
        <v>17500</v>
      </c>
      <c r="G54" s="258">
        <v>19700</v>
      </c>
      <c r="H54" s="258">
        <v>21850</v>
      </c>
      <c r="I54" s="258">
        <v>23600</v>
      </c>
      <c r="J54" s="258">
        <v>25350</v>
      </c>
      <c r="K54" s="258">
        <v>27100</v>
      </c>
      <c r="L54" s="258">
        <v>28850</v>
      </c>
      <c r="M54" s="208">
        <v>25550</v>
      </c>
      <c r="N54" s="208">
        <v>29200</v>
      </c>
      <c r="O54" s="208">
        <v>32850</v>
      </c>
      <c r="P54" s="208">
        <v>36450</v>
      </c>
      <c r="Q54" s="208">
        <v>39400</v>
      </c>
      <c r="R54" s="208">
        <v>42300</v>
      </c>
      <c r="S54" s="208">
        <v>45200</v>
      </c>
      <c r="T54" s="208">
        <v>48150</v>
      </c>
      <c r="U54" s="259">
        <v>30660</v>
      </c>
      <c r="V54" s="259">
        <v>35040</v>
      </c>
      <c r="W54" s="259">
        <v>39420</v>
      </c>
      <c r="X54" s="259">
        <v>43740</v>
      </c>
      <c r="Y54" s="259">
        <v>47280</v>
      </c>
      <c r="Z54" s="259">
        <v>50760</v>
      </c>
      <c r="AA54" s="259">
        <v>54240</v>
      </c>
      <c r="AB54" s="259">
        <v>57780</v>
      </c>
      <c r="AC54" s="260">
        <v>40850</v>
      </c>
      <c r="AD54" s="260">
        <v>46650</v>
      </c>
      <c r="AE54" s="260">
        <v>52500</v>
      </c>
      <c r="AF54" s="260">
        <v>58300</v>
      </c>
      <c r="AG54" s="260">
        <v>63000</v>
      </c>
      <c r="AH54" s="260">
        <v>67650</v>
      </c>
      <c r="AI54" s="260">
        <v>72300</v>
      </c>
      <c r="AJ54" s="260">
        <v>77000</v>
      </c>
      <c r="AK54" s="82">
        <v>452</v>
      </c>
      <c r="AL54" s="82">
        <v>484</v>
      </c>
      <c r="AM54" s="82">
        <v>581</v>
      </c>
      <c r="AN54" s="82">
        <v>671</v>
      </c>
      <c r="AO54" s="82">
        <v>748</v>
      </c>
      <c r="AP54" s="82">
        <v>826</v>
      </c>
      <c r="AQ54" s="82">
        <v>568</v>
      </c>
      <c r="AR54" s="82">
        <v>603</v>
      </c>
      <c r="AS54" s="82">
        <v>687</v>
      </c>
      <c r="AT54" s="82">
        <v>839</v>
      </c>
      <c r="AU54" s="82">
        <v>916</v>
      </c>
      <c r="AV54" s="82">
        <v>992</v>
      </c>
      <c r="AW54" s="149">
        <v>452</v>
      </c>
      <c r="AX54" s="149">
        <v>484</v>
      </c>
      <c r="AY54" s="149">
        <v>581</v>
      </c>
      <c r="AZ54" s="149">
        <v>671</v>
      </c>
      <c r="BA54" s="149">
        <v>748</v>
      </c>
      <c r="BB54" s="149">
        <v>826</v>
      </c>
      <c r="BC54" s="149">
        <v>568</v>
      </c>
      <c r="BD54" s="149">
        <v>609</v>
      </c>
      <c r="BE54" s="149">
        <v>733</v>
      </c>
      <c r="BF54" s="149">
        <v>839</v>
      </c>
      <c r="BG54" s="149">
        <v>916</v>
      </c>
      <c r="BH54" s="149">
        <v>992</v>
      </c>
    </row>
    <row r="55" spans="1:60">
      <c r="A55" s="146" t="s">
        <v>129</v>
      </c>
      <c r="B55" s="144" t="s">
        <v>1766</v>
      </c>
      <c r="C55" s="192" t="s">
        <v>129</v>
      </c>
      <c r="D55" s="192"/>
      <c r="E55" s="258">
        <v>13800</v>
      </c>
      <c r="F55" s="258">
        <v>15750</v>
      </c>
      <c r="G55" s="258">
        <v>17700</v>
      </c>
      <c r="H55" s="258">
        <v>19650</v>
      </c>
      <c r="I55" s="258">
        <v>21250</v>
      </c>
      <c r="J55" s="258">
        <v>22800</v>
      </c>
      <c r="K55" s="258">
        <v>24400</v>
      </c>
      <c r="L55" s="258">
        <v>25950</v>
      </c>
      <c r="M55" s="208">
        <v>22950</v>
      </c>
      <c r="N55" s="208">
        <v>26200</v>
      </c>
      <c r="O55" s="208">
        <v>29500</v>
      </c>
      <c r="P55" s="208">
        <v>32750</v>
      </c>
      <c r="Q55" s="208">
        <v>35400</v>
      </c>
      <c r="R55" s="208">
        <v>38000</v>
      </c>
      <c r="S55" s="208">
        <v>40650</v>
      </c>
      <c r="T55" s="208">
        <v>43250</v>
      </c>
      <c r="U55" s="259">
        <v>27540</v>
      </c>
      <c r="V55" s="259">
        <v>31440</v>
      </c>
      <c r="W55" s="259">
        <v>35400</v>
      </c>
      <c r="X55" s="259">
        <v>39300</v>
      </c>
      <c r="Y55" s="259">
        <v>42480</v>
      </c>
      <c r="Z55" s="259">
        <v>45600</v>
      </c>
      <c r="AA55" s="259">
        <v>48780</v>
      </c>
      <c r="AB55" s="259">
        <v>51900</v>
      </c>
      <c r="AC55" s="260">
        <v>36700</v>
      </c>
      <c r="AD55" s="260">
        <v>41950</v>
      </c>
      <c r="AE55" s="260">
        <v>47200</v>
      </c>
      <c r="AF55" s="260">
        <v>52400</v>
      </c>
      <c r="AG55" s="260">
        <v>56600</v>
      </c>
      <c r="AH55" s="260">
        <v>60800</v>
      </c>
      <c r="AI55" s="260">
        <v>65000</v>
      </c>
      <c r="AJ55" s="260">
        <v>69200</v>
      </c>
      <c r="AK55" s="82">
        <v>448</v>
      </c>
      <c r="AL55" s="82">
        <v>480</v>
      </c>
      <c r="AM55" s="82">
        <v>576</v>
      </c>
      <c r="AN55" s="82">
        <v>665</v>
      </c>
      <c r="AO55" s="82">
        <v>742</v>
      </c>
      <c r="AP55" s="82">
        <v>819</v>
      </c>
      <c r="AQ55" s="82">
        <v>491</v>
      </c>
      <c r="AR55" s="82">
        <v>493</v>
      </c>
      <c r="AS55" s="82">
        <v>595</v>
      </c>
      <c r="AT55" s="82">
        <v>768</v>
      </c>
      <c r="AU55" s="82">
        <v>793</v>
      </c>
      <c r="AV55" s="82">
        <v>912</v>
      </c>
      <c r="AW55" s="149">
        <v>448</v>
      </c>
      <c r="AX55" s="149">
        <v>480</v>
      </c>
      <c r="AY55" s="149">
        <v>576</v>
      </c>
      <c r="AZ55" s="149">
        <v>665</v>
      </c>
      <c r="BA55" s="149">
        <v>742</v>
      </c>
      <c r="BB55" s="149">
        <v>819</v>
      </c>
      <c r="BC55" s="149">
        <v>563</v>
      </c>
      <c r="BD55" s="149">
        <v>604</v>
      </c>
      <c r="BE55" s="149">
        <v>727</v>
      </c>
      <c r="BF55" s="149">
        <v>831</v>
      </c>
      <c r="BG55" s="149">
        <v>908</v>
      </c>
      <c r="BH55" s="149">
        <v>982</v>
      </c>
    </row>
    <row r="56" spans="1:60">
      <c r="A56" s="146" t="s">
        <v>69</v>
      </c>
      <c r="B56" s="144" t="s">
        <v>443</v>
      </c>
      <c r="C56" s="193" t="s">
        <v>69</v>
      </c>
      <c r="D56" s="193"/>
      <c r="E56" s="258">
        <v>13300</v>
      </c>
      <c r="F56" s="258">
        <v>15200</v>
      </c>
      <c r="G56" s="258">
        <v>17100</v>
      </c>
      <c r="H56" s="258">
        <v>18950</v>
      </c>
      <c r="I56" s="258">
        <v>20500</v>
      </c>
      <c r="J56" s="258">
        <v>22000</v>
      </c>
      <c r="K56" s="258">
        <v>23500</v>
      </c>
      <c r="L56" s="258">
        <v>25050</v>
      </c>
      <c r="M56" s="208">
        <v>22150</v>
      </c>
      <c r="N56" s="208">
        <v>25300</v>
      </c>
      <c r="O56" s="208">
        <v>28450</v>
      </c>
      <c r="P56" s="208">
        <v>31600</v>
      </c>
      <c r="Q56" s="208">
        <v>34150</v>
      </c>
      <c r="R56" s="208">
        <v>36700</v>
      </c>
      <c r="S56" s="208">
        <v>39200</v>
      </c>
      <c r="T56" s="208">
        <v>41750</v>
      </c>
      <c r="U56" s="259">
        <v>26580</v>
      </c>
      <c r="V56" s="259">
        <v>30360</v>
      </c>
      <c r="W56" s="259">
        <v>34140</v>
      </c>
      <c r="X56" s="259">
        <v>37920</v>
      </c>
      <c r="Y56" s="259">
        <v>40980</v>
      </c>
      <c r="Z56" s="259">
        <v>44040</v>
      </c>
      <c r="AA56" s="259">
        <v>47040</v>
      </c>
      <c r="AB56" s="259">
        <v>50100</v>
      </c>
      <c r="AC56" s="260">
        <v>35400</v>
      </c>
      <c r="AD56" s="260">
        <v>40450</v>
      </c>
      <c r="AE56" s="260">
        <v>45500</v>
      </c>
      <c r="AF56" s="260">
        <v>50550</v>
      </c>
      <c r="AG56" s="260">
        <v>54600</v>
      </c>
      <c r="AH56" s="260">
        <v>58650</v>
      </c>
      <c r="AI56" s="260">
        <v>62700</v>
      </c>
      <c r="AJ56" s="260">
        <v>66750</v>
      </c>
      <c r="AK56" s="82">
        <v>478</v>
      </c>
      <c r="AL56" s="82">
        <v>521</v>
      </c>
      <c r="AM56" s="82">
        <v>626</v>
      </c>
      <c r="AN56" s="82">
        <v>723</v>
      </c>
      <c r="AO56" s="82">
        <v>806</v>
      </c>
      <c r="AP56" s="82">
        <v>890</v>
      </c>
      <c r="AQ56" s="82">
        <v>478</v>
      </c>
      <c r="AR56" s="82">
        <v>582</v>
      </c>
      <c r="AS56" s="82">
        <v>735</v>
      </c>
      <c r="AT56" s="82">
        <v>906</v>
      </c>
      <c r="AU56" s="82">
        <v>991</v>
      </c>
      <c r="AV56" s="82">
        <v>1076</v>
      </c>
      <c r="AW56" s="149">
        <v>487</v>
      </c>
      <c r="AX56" s="149">
        <v>521</v>
      </c>
      <c r="AY56" s="149">
        <v>626</v>
      </c>
      <c r="AZ56" s="149">
        <v>723</v>
      </c>
      <c r="BA56" s="149">
        <v>806</v>
      </c>
      <c r="BB56" s="149">
        <v>890</v>
      </c>
      <c r="BC56" s="149">
        <v>614</v>
      </c>
      <c r="BD56" s="149">
        <v>659</v>
      </c>
      <c r="BE56" s="149">
        <v>792</v>
      </c>
      <c r="BF56" s="149">
        <v>906</v>
      </c>
      <c r="BG56" s="149">
        <v>991</v>
      </c>
      <c r="BH56" s="149">
        <v>1076</v>
      </c>
    </row>
    <row r="57" spans="1:60">
      <c r="A57" s="146" t="s">
        <v>130</v>
      </c>
      <c r="B57" s="144" t="s">
        <v>1768</v>
      </c>
      <c r="C57" s="192" t="s">
        <v>130</v>
      </c>
      <c r="D57" s="192"/>
      <c r="E57" s="258">
        <v>11900</v>
      </c>
      <c r="F57" s="258">
        <v>13600</v>
      </c>
      <c r="G57" s="258">
        <v>15300</v>
      </c>
      <c r="H57" s="258">
        <v>16950</v>
      </c>
      <c r="I57" s="258">
        <v>18350</v>
      </c>
      <c r="J57" s="258">
        <v>19700</v>
      </c>
      <c r="K57" s="258">
        <v>21050</v>
      </c>
      <c r="L57" s="258">
        <v>22400</v>
      </c>
      <c r="M57" s="208">
        <v>19800</v>
      </c>
      <c r="N57" s="208">
        <v>22600</v>
      </c>
      <c r="O57" s="208">
        <v>25450</v>
      </c>
      <c r="P57" s="208">
        <v>28250</v>
      </c>
      <c r="Q57" s="208">
        <v>30550</v>
      </c>
      <c r="R57" s="208">
        <v>32800</v>
      </c>
      <c r="S57" s="208">
        <v>35050</v>
      </c>
      <c r="T57" s="208">
        <v>37300</v>
      </c>
      <c r="U57" s="259">
        <v>23760</v>
      </c>
      <c r="V57" s="259">
        <v>27120</v>
      </c>
      <c r="W57" s="259">
        <v>30540</v>
      </c>
      <c r="X57" s="259">
        <v>33900</v>
      </c>
      <c r="Y57" s="259">
        <v>36660</v>
      </c>
      <c r="Z57" s="259">
        <v>39360</v>
      </c>
      <c r="AA57" s="259">
        <v>42060</v>
      </c>
      <c r="AB57" s="259">
        <v>44760</v>
      </c>
      <c r="AC57" s="260">
        <v>31650</v>
      </c>
      <c r="AD57" s="260">
        <v>36200</v>
      </c>
      <c r="AE57" s="260">
        <v>40700</v>
      </c>
      <c r="AF57" s="260">
        <v>45200</v>
      </c>
      <c r="AG57" s="260">
        <v>48850</v>
      </c>
      <c r="AH57" s="260">
        <v>52450</v>
      </c>
      <c r="AI57" s="260">
        <v>56050</v>
      </c>
      <c r="AJ57" s="260">
        <v>59700</v>
      </c>
      <c r="AK57" s="82">
        <v>432</v>
      </c>
      <c r="AL57" s="82">
        <v>463</v>
      </c>
      <c r="AM57" s="82">
        <v>555</v>
      </c>
      <c r="AN57" s="82">
        <v>641</v>
      </c>
      <c r="AO57" s="82">
        <v>715</v>
      </c>
      <c r="AP57" s="82">
        <v>789</v>
      </c>
      <c r="AQ57" s="82">
        <v>493</v>
      </c>
      <c r="AR57" s="82">
        <v>522</v>
      </c>
      <c r="AS57" s="82">
        <v>595</v>
      </c>
      <c r="AT57" s="82">
        <v>772</v>
      </c>
      <c r="AU57" s="82">
        <v>873</v>
      </c>
      <c r="AV57" s="82">
        <v>944</v>
      </c>
      <c r="AW57" s="149">
        <v>432</v>
      </c>
      <c r="AX57" s="149">
        <v>463</v>
      </c>
      <c r="AY57" s="149">
        <v>555</v>
      </c>
      <c r="AZ57" s="149">
        <v>641</v>
      </c>
      <c r="BA57" s="149">
        <v>715</v>
      </c>
      <c r="BB57" s="149">
        <v>789</v>
      </c>
      <c r="BC57" s="149">
        <v>541</v>
      </c>
      <c r="BD57" s="149">
        <v>581</v>
      </c>
      <c r="BE57" s="149">
        <v>699</v>
      </c>
      <c r="BF57" s="149">
        <v>800</v>
      </c>
      <c r="BG57" s="149">
        <v>873</v>
      </c>
      <c r="BH57" s="149">
        <v>944</v>
      </c>
    </row>
    <row r="58" spans="1:60">
      <c r="A58" s="146" t="s">
        <v>131</v>
      </c>
      <c r="B58" s="144" t="s">
        <v>1770</v>
      </c>
      <c r="C58" s="192" t="s">
        <v>131</v>
      </c>
      <c r="D58" s="192"/>
      <c r="E58" s="258">
        <v>11900</v>
      </c>
      <c r="F58" s="258">
        <v>13600</v>
      </c>
      <c r="G58" s="258">
        <v>15300</v>
      </c>
      <c r="H58" s="258">
        <v>16950</v>
      </c>
      <c r="I58" s="258">
        <v>18350</v>
      </c>
      <c r="J58" s="258">
        <v>19700</v>
      </c>
      <c r="K58" s="258">
        <v>21050</v>
      </c>
      <c r="L58" s="258">
        <v>22400</v>
      </c>
      <c r="M58" s="208">
        <v>19800</v>
      </c>
      <c r="N58" s="208">
        <v>22600</v>
      </c>
      <c r="O58" s="208">
        <v>25450</v>
      </c>
      <c r="P58" s="208">
        <v>28250</v>
      </c>
      <c r="Q58" s="208">
        <v>30550</v>
      </c>
      <c r="R58" s="208">
        <v>32800</v>
      </c>
      <c r="S58" s="208">
        <v>35050</v>
      </c>
      <c r="T58" s="208">
        <v>37300</v>
      </c>
      <c r="U58" s="259">
        <v>23760</v>
      </c>
      <c r="V58" s="259">
        <v>27120</v>
      </c>
      <c r="W58" s="259">
        <v>30540</v>
      </c>
      <c r="X58" s="259">
        <v>33900</v>
      </c>
      <c r="Y58" s="259">
        <v>36660</v>
      </c>
      <c r="Z58" s="259">
        <v>39360</v>
      </c>
      <c r="AA58" s="259">
        <v>42060</v>
      </c>
      <c r="AB58" s="259">
        <v>44760</v>
      </c>
      <c r="AC58" s="260">
        <v>31650</v>
      </c>
      <c r="AD58" s="260">
        <v>36200</v>
      </c>
      <c r="AE58" s="260">
        <v>40700</v>
      </c>
      <c r="AF58" s="260">
        <v>45200</v>
      </c>
      <c r="AG58" s="260">
        <v>48850</v>
      </c>
      <c r="AH58" s="260">
        <v>52450</v>
      </c>
      <c r="AI58" s="260">
        <v>56050</v>
      </c>
      <c r="AJ58" s="260">
        <v>59700</v>
      </c>
      <c r="AK58" s="82">
        <v>448</v>
      </c>
      <c r="AL58" s="82">
        <v>480</v>
      </c>
      <c r="AM58" s="82">
        <v>576</v>
      </c>
      <c r="AN58" s="82">
        <v>665</v>
      </c>
      <c r="AO58" s="82">
        <v>742</v>
      </c>
      <c r="AP58" s="82">
        <v>819</v>
      </c>
      <c r="AQ58" s="82">
        <v>451</v>
      </c>
      <c r="AR58" s="82">
        <v>494</v>
      </c>
      <c r="AS58" s="82">
        <v>652</v>
      </c>
      <c r="AT58" s="82">
        <v>779</v>
      </c>
      <c r="AU58" s="82">
        <v>799</v>
      </c>
      <c r="AV58" s="82">
        <v>919</v>
      </c>
      <c r="AW58" s="149">
        <v>448</v>
      </c>
      <c r="AX58" s="149">
        <v>480</v>
      </c>
      <c r="AY58" s="149">
        <v>576</v>
      </c>
      <c r="AZ58" s="149">
        <v>665</v>
      </c>
      <c r="BA58" s="149">
        <v>742</v>
      </c>
      <c r="BB58" s="149">
        <v>819</v>
      </c>
      <c r="BC58" s="149">
        <v>563</v>
      </c>
      <c r="BD58" s="149">
        <v>604</v>
      </c>
      <c r="BE58" s="149">
        <v>727</v>
      </c>
      <c r="BF58" s="149">
        <v>831</v>
      </c>
      <c r="BG58" s="149">
        <v>908</v>
      </c>
      <c r="BH58" s="149">
        <v>982</v>
      </c>
    </row>
    <row r="59" spans="1:60">
      <c r="A59" s="146" t="s">
        <v>41</v>
      </c>
      <c r="B59" s="144" t="s">
        <v>451</v>
      </c>
      <c r="C59" s="193" t="s">
        <v>41</v>
      </c>
      <c r="D59" s="193"/>
      <c r="E59" s="258">
        <v>16250</v>
      </c>
      <c r="F59" s="258">
        <v>18550</v>
      </c>
      <c r="G59" s="258">
        <v>20850</v>
      </c>
      <c r="H59" s="258">
        <v>23150</v>
      </c>
      <c r="I59" s="258">
        <v>25050</v>
      </c>
      <c r="J59" s="258">
        <v>26900</v>
      </c>
      <c r="K59" s="258">
        <v>28750</v>
      </c>
      <c r="L59" s="258">
        <v>30600</v>
      </c>
      <c r="M59" s="208">
        <v>27050</v>
      </c>
      <c r="N59" s="208">
        <v>30900</v>
      </c>
      <c r="O59" s="208">
        <v>34750</v>
      </c>
      <c r="P59" s="208">
        <v>38600</v>
      </c>
      <c r="Q59" s="208">
        <v>41700</v>
      </c>
      <c r="R59" s="208">
        <v>44800</v>
      </c>
      <c r="S59" s="208">
        <v>47900</v>
      </c>
      <c r="T59" s="208">
        <v>51000</v>
      </c>
      <c r="U59" s="259">
        <v>32460</v>
      </c>
      <c r="V59" s="259">
        <v>37080</v>
      </c>
      <c r="W59" s="259">
        <v>41700</v>
      </c>
      <c r="X59" s="259">
        <v>46320</v>
      </c>
      <c r="Y59" s="259">
        <v>50040</v>
      </c>
      <c r="Z59" s="259">
        <v>53760</v>
      </c>
      <c r="AA59" s="259">
        <v>57480</v>
      </c>
      <c r="AB59" s="259">
        <v>61200</v>
      </c>
      <c r="AC59" s="260">
        <v>43250</v>
      </c>
      <c r="AD59" s="260">
        <v>49400</v>
      </c>
      <c r="AE59" s="260">
        <v>55600</v>
      </c>
      <c r="AF59" s="260">
        <v>61750</v>
      </c>
      <c r="AG59" s="260">
        <v>66700</v>
      </c>
      <c r="AH59" s="260">
        <v>71650</v>
      </c>
      <c r="AI59" s="260">
        <v>76600</v>
      </c>
      <c r="AJ59" s="260">
        <v>81550</v>
      </c>
      <c r="AK59" s="82">
        <v>613</v>
      </c>
      <c r="AL59" s="82">
        <v>657</v>
      </c>
      <c r="AM59" s="82">
        <v>788</v>
      </c>
      <c r="AN59" s="82">
        <v>911</v>
      </c>
      <c r="AO59" s="82">
        <v>1017</v>
      </c>
      <c r="AP59" s="82">
        <v>1122</v>
      </c>
      <c r="AQ59" s="82">
        <v>671</v>
      </c>
      <c r="AR59" s="82">
        <v>744</v>
      </c>
      <c r="AS59" s="82">
        <v>905</v>
      </c>
      <c r="AT59" s="82">
        <v>1134</v>
      </c>
      <c r="AU59" s="82">
        <v>1264</v>
      </c>
      <c r="AV59" s="82">
        <v>1376</v>
      </c>
      <c r="AW59" s="149">
        <v>613</v>
      </c>
      <c r="AX59" s="149">
        <v>657</v>
      </c>
      <c r="AY59" s="149">
        <v>788</v>
      </c>
      <c r="AZ59" s="149">
        <v>911</v>
      </c>
      <c r="BA59" s="149">
        <v>1017</v>
      </c>
      <c r="BB59" s="149">
        <v>1122</v>
      </c>
      <c r="BC59" s="149">
        <v>778</v>
      </c>
      <c r="BD59" s="149">
        <v>834</v>
      </c>
      <c r="BE59" s="149">
        <v>1003</v>
      </c>
      <c r="BF59" s="149">
        <v>1150</v>
      </c>
      <c r="BG59" s="149">
        <v>1264</v>
      </c>
      <c r="BH59" s="149">
        <v>1376</v>
      </c>
    </row>
    <row r="60" spans="1:60">
      <c r="A60" s="146" t="s">
        <v>132</v>
      </c>
      <c r="B60" s="144" t="s">
        <v>1772</v>
      </c>
      <c r="C60" s="192" t="s">
        <v>132</v>
      </c>
      <c r="D60" s="192"/>
      <c r="E60" s="258">
        <v>11900</v>
      </c>
      <c r="F60" s="258">
        <v>13600</v>
      </c>
      <c r="G60" s="258">
        <v>15300</v>
      </c>
      <c r="H60" s="258">
        <v>16950</v>
      </c>
      <c r="I60" s="258">
        <v>18350</v>
      </c>
      <c r="J60" s="258">
        <v>19700</v>
      </c>
      <c r="K60" s="258">
        <v>21050</v>
      </c>
      <c r="L60" s="258">
        <v>22400</v>
      </c>
      <c r="M60" s="208">
        <v>19800</v>
      </c>
      <c r="N60" s="208">
        <v>22600</v>
      </c>
      <c r="O60" s="208">
        <v>25450</v>
      </c>
      <c r="P60" s="208">
        <v>28250</v>
      </c>
      <c r="Q60" s="208">
        <v>30550</v>
      </c>
      <c r="R60" s="208">
        <v>32800</v>
      </c>
      <c r="S60" s="208">
        <v>35050</v>
      </c>
      <c r="T60" s="208">
        <v>37300</v>
      </c>
      <c r="U60" s="259">
        <v>23760</v>
      </c>
      <c r="V60" s="259">
        <v>27120</v>
      </c>
      <c r="W60" s="259">
        <v>30540</v>
      </c>
      <c r="X60" s="259">
        <v>33900</v>
      </c>
      <c r="Y60" s="259">
        <v>36660</v>
      </c>
      <c r="Z60" s="259">
        <v>39360</v>
      </c>
      <c r="AA60" s="259">
        <v>42060</v>
      </c>
      <c r="AB60" s="259">
        <v>44760</v>
      </c>
      <c r="AC60" s="260">
        <v>31650</v>
      </c>
      <c r="AD60" s="260">
        <v>36200</v>
      </c>
      <c r="AE60" s="260">
        <v>40700</v>
      </c>
      <c r="AF60" s="260">
        <v>45200</v>
      </c>
      <c r="AG60" s="260">
        <v>48850</v>
      </c>
      <c r="AH60" s="260">
        <v>52450</v>
      </c>
      <c r="AI60" s="260">
        <v>56050</v>
      </c>
      <c r="AJ60" s="260">
        <v>59700</v>
      </c>
      <c r="AK60" s="82">
        <v>432</v>
      </c>
      <c r="AL60" s="82">
        <v>463</v>
      </c>
      <c r="AM60" s="82">
        <v>555</v>
      </c>
      <c r="AN60" s="82">
        <v>641</v>
      </c>
      <c r="AO60" s="82">
        <v>715</v>
      </c>
      <c r="AP60" s="82">
        <v>789</v>
      </c>
      <c r="AQ60" s="82">
        <v>491</v>
      </c>
      <c r="AR60" s="82">
        <v>493</v>
      </c>
      <c r="AS60" s="82">
        <v>595</v>
      </c>
      <c r="AT60" s="82">
        <v>768</v>
      </c>
      <c r="AU60" s="82">
        <v>793</v>
      </c>
      <c r="AV60" s="82">
        <v>912</v>
      </c>
      <c r="AW60" s="149">
        <v>432</v>
      </c>
      <c r="AX60" s="149">
        <v>463</v>
      </c>
      <c r="AY60" s="149">
        <v>555</v>
      </c>
      <c r="AZ60" s="149">
        <v>641</v>
      </c>
      <c r="BA60" s="149">
        <v>715</v>
      </c>
      <c r="BB60" s="149">
        <v>789</v>
      </c>
      <c r="BC60" s="149">
        <v>541</v>
      </c>
      <c r="BD60" s="149">
        <v>581</v>
      </c>
      <c r="BE60" s="149">
        <v>699</v>
      </c>
      <c r="BF60" s="149">
        <v>800</v>
      </c>
      <c r="BG60" s="149">
        <v>873</v>
      </c>
      <c r="BH60" s="149">
        <v>944</v>
      </c>
    </row>
    <row r="61" spans="1:60">
      <c r="A61" s="146" t="s">
        <v>134</v>
      </c>
      <c r="B61" s="144" t="s">
        <v>1774</v>
      </c>
      <c r="C61" s="192" t="s">
        <v>134</v>
      </c>
      <c r="D61" s="192"/>
      <c r="E61" s="258">
        <v>11900</v>
      </c>
      <c r="F61" s="258">
        <v>13600</v>
      </c>
      <c r="G61" s="258">
        <v>15300</v>
      </c>
      <c r="H61" s="258">
        <v>16950</v>
      </c>
      <c r="I61" s="258">
        <v>18350</v>
      </c>
      <c r="J61" s="258">
        <v>19700</v>
      </c>
      <c r="K61" s="258">
        <v>21050</v>
      </c>
      <c r="L61" s="258">
        <v>22400</v>
      </c>
      <c r="M61" s="208">
        <v>19800</v>
      </c>
      <c r="N61" s="208">
        <v>22600</v>
      </c>
      <c r="O61" s="208">
        <v>25450</v>
      </c>
      <c r="P61" s="208">
        <v>28250</v>
      </c>
      <c r="Q61" s="208">
        <v>30550</v>
      </c>
      <c r="R61" s="208">
        <v>32800</v>
      </c>
      <c r="S61" s="208">
        <v>35050</v>
      </c>
      <c r="T61" s="208">
        <v>37300</v>
      </c>
      <c r="U61" s="259">
        <v>23760</v>
      </c>
      <c r="V61" s="259">
        <v>27120</v>
      </c>
      <c r="W61" s="259">
        <v>30540</v>
      </c>
      <c r="X61" s="259">
        <v>33900</v>
      </c>
      <c r="Y61" s="259">
        <v>36660</v>
      </c>
      <c r="Z61" s="259">
        <v>39360</v>
      </c>
      <c r="AA61" s="259">
        <v>42060</v>
      </c>
      <c r="AB61" s="259">
        <v>44760</v>
      </c>
      <c r="AC61" s="260">
        <v>31650</v>
      </c>
      <c r="AD61" s="260">
        <v>36200</v>
      </c>
      <c r="AE61" s="260">
        <v>40700</v>
      </c>
      <c r="AF61" s="260">
        <v>45200</v>
      </c>
      <c r="AG61" s="260">
        <v>48850</v>
      </c>
      <c r="AH61" s="260">
        <v>52450</v>
      </c>
      <c r="AI61" s="260">
        <v>56050</v>
      </c>
      <c r="AJ61" s="260">
        <v>59700</v>
      </c>
      <c r="AK61" s="82">
        <v>421</v>
      </c>
      <c r="AL61" s="82">
        <v>463</v>
      </c>
      <c r="AM61" s="82">
        <v>555</v>
      </c>
      <c r="AN61" s="82">
        <v>641</v>
      </c>
      <c r="AO61" s="82">
        <v>715</v>
      </c>
      <c r="AP61" s="82">
        <v>789</v>
      </c>
      <c r="AQ61" s="82">
        <v>421</v>
      </c>
      <c r="AR61" s="82">
        <v>536</v>
      </c>
      <c r="AS61" s="82">
        <v>647</v>
      </c>
      <c r="AT61" s="82">
        <v>800</v>
      </c>
      <c r="AU61" s="82">
        <v>873</v>
      </c>
      <c r="AV61" s="82">
        <v>944</v>
      </c>
      <c r="AW61" s="149">
        <v>432</v>
      </c>
      <c r="AX61" s="149">
        <v>463</v>
      </c>
      <c r="AY61" s="149">
        <v>555</v>
      </c>
      <c r="AZ61" s="149">
        <v>641</v>
      </c>
      <c r="BA61" s="149">
        <v>715</v>
      </c>
      <c r="BB61" s="149">
        <v>789</v>
      </c>
      <c r="BC61" s="149">
        <v>541</v>
      </c>
      <c r="BD61" s="149">
        <v>581</v>
      </c>
      <c r="BE61" s="149">
        <v>699</v>
      </c>
      <c r="BF61" s="149">
        <v>800</v>
      </c>
      <c r="BG61" s="149">
        <v>873</v>
      </c>
      <c r="BH61" s="149">
        <v>944</v>
      </c>
    </row>
    <row r="62" spans="1:60">
      <c r="A62" s="146" t="s">
        <v>42</v>
      </c>
      <c r="B62" s="144" t="s">
        <v>459</v>
      </c>
      <c r="C62" s="193" t="s">
        <v>42</v>
      </c>
      <c r="D62" s="193"/>
      <c r="E62" s="258">
        <v>12750</v>
      </c>
      <c r="F62" s="258">
        <v>14550</v>
      </c>
      <c r="G62" s="258">
        <v>16350</v>
      </c>
      <c r="H62" s="258">
        <v>18150</v>
      </c>
      <c r="I62" s="258">
        <v>19650</v>
      </c>
      <c r="J62" s="258">
        <v>21100</v>
      </c>
      <c r="K62" s="258">
        <v>22550</v>
      </c>
      <c r="L62" s="258">
        <v>24000</v>
      </c>
      <c r="M62" s="208">
        <v>21200</v>
      </c>
      <c r="N62" s="208">
        <v>24200</v>
      </c>
      <c r="O62" s="208">
        <v>27250</v>
      </c>
      <c r="P62" s="208">
        <v>30250</v>
      </c>
      <c r="Q62" s="208">
        <v>32700</v>
      </c>
      <c r="R62" s="208">
        <v>35100</v>
      </c>
      <c r="S62" s="208">
        <v>37550</v>
      </c>
      <c r="T62" s="208">
        <v>39950</v>
      </c>
      <c r="U62" s="259">
        <v>25440</v>
      </c>
      <c r="V62" s="259">
        <v>29040</v>
      </c>
      <c r="W62" s="259">
        <v>32700</v>
      </c>
      <c r="X62" s="259">
        <v>36300</v>
      </c>
      <c r="Y62" s="259">
        <v>39240</v>
      </c>
      <c r="Z62" s="259">
        <v>42120</v>
      </c>
      <c r="AA62" s="259">
        <v>45060</v>
      </c>
      <c r="AB62" s="259">
        <v>47940</v>
      </c>
      <c r="AC62" s="260">
        <v>33900</v>
      </c>
      <c r="AD62" s="260">
        <v>38750</v>
      </c>
      <c r="AE62" s="260">
        <v>43600</v>
      </c>
      <c r="AF62" s="260">
        <v>48400</v>
      </c>
      <c r="AG62" s="260">
        <v>52300</v>
      </c>
      <c r="AH62" s="260">
        <v>56150</v>
      </c>
      <c r="AI62" s="260">
        <v>60050</v>
      </c>
      <c r="AJ62" s="260">
        <v>63900</v>
      </c>
      <c r="AK62" s="82">
        <v>613</v>
      </c>
      <c r="AL62" s="82">
        <v>657</v>
      </c>
      <c r="AM62" s="82">
        <v>788</v>
      </c>
      <c r="AN62" s="82">
        <v>911</v>
      </c>
      <c r="AO62" s="82">
        <v>1017</v>
      </c>
      <c r="AP62" s="82">
        <v>1122</v>
      </c>
      <c r="AQ62" s="82">
        <v>671</v>
      </c>
      <c r="AR62" s="82">
        <v>744</v>
      </c>
      <c r="AS62" s="82">
        <v>905</v>
      </c>
      <c r="AT62" s="82">
        <v>1134</v>
      </c>
      <c r="AU62" s="82">
        <v>1264</v>
      </c>
      <c r="AV62" s="82">
        <v>1376</v>
      </c>
      <c r="AW62" s="149">
        <v>613</v>
      </c>
      <c r="AX62" s="149">
        <v>657</v>
      </c>
      <c r="AY62" s="149">
        <v>788</v>
      </c>
      <c r="AZ62" s="149">
        <v>911</v>
      </c>
      <c r="BA62" s="149">
        <v>1017</v>
      </c>
      <c r="BB62" s="149">
        <v>1122</v>
      </c>
      <c r="BC62" s="149">
        <v>778</v>
      </c>
      <c r="BD62" s="149">
        <v>834</v>
      </c>
      <c r="BE62" s="149">
        <v>1003</v>
      </c>
      <c r="BF62" s="149">
        <v>1150</v>
      </c>
      <c r="BG62" s="149">
        <v>1264</v>
      </c>
      <c r="BH62" s="149">
        <v>1376</v>
      </c>
    </row>
    <row r="63" spans="1:60">
      <c r="A63" s="146" t="s">
        <v>43</v>
      </c>
      <c r="B63" s="144" t="s">
        <v>461</v>
      </c>
      <c r="C63" s="193" t="s">
        <v>43</v>
      </c>
      <c r="D63" s="193"/>
      <c r="E63" s="258">
        <v>16250</v>
      </c>
      <c r="F63" s="258">
        <v>18550</v>
      </c>
      <c r="G63" s="258">
        <v>20850</v>
      </c>
      <c r="H63" s="258">
        <v>23150</v>
      </c>
      <c r="I63" s="258">
        <v>25050</v>
      </c>
      <c r="J63" s="258">
        <v>26900</v>
      </c>
      <c r="K63" s="258">
        <v>28750</v>
      </c>
      <c r="L63" s="258">
        <v>30600</v>
      </c>
      <c r="M63" s="208">
        <v>27050</v>
      </c>
      <c r="N63" s="208">
        <v>30900</v>
      </c>
      <c r="O63" s="208">
        <v>34750</v>
      </c>
      <c r="P63" s="208">
        <v>38600</v>
      </c>
      <c r="Q63" s="208">
        <v>41700</v>
      </c>
      <c r="R63" s="208">
        <v>44800</v>
      </c>
      <c r="S63" s="208">
        <v>47900</v>
      </c>
      <c r="T63" s="208">
        <v>51000</v>
      </c>
      <c r="U63" s="259">
        <v>32460</v>
      </c>
      <c r="V63" s="259">
        <v>37080</v>
      </c>
      <c r="W63" s="259">
        <v>41700</v>
      </c>
      <c r="X63" s="259">
        <v>46320</v>
      </c>
      <c r="Y63" s="259">
        <v>50040</v>
      </c>
      <c r="Z63" s="259">
        <v>53760</v>
      </c>
      <c r="AA63" s="259">
        <v>57480</v>
      </c>
      <c r="AB63" s="259">
        <v>61200</v>
      </c>
      <c r="AC63" s="260">
        <v>43250</v>
      </c>
      <c r="AD63" s="260">
        <v>49400</v>
      </c>
      <c r="AE63" s="260">
        <v>55600</v>
      </c>
      <c r="AF63" s="260">
        <v>61750</v>
      </c>
      <c r="AG63" s="260">
        <v>66700</v>
      </c>
      <c r="AH63" s="260">
        <v>71650</v>
      </c>
      <c r="AI63" s="260">
        <v>76600</v>
      </c>
      <c r="AJ63" s="260">
        <v>81550</v>
      </c>
      <c r="AK63" s="82">
        <v>613</v>
      </c>
      <c r="AL63" s="82">
        <v>657</v>
      </c>
      <c r="AM63" s="82">
        <v>788</v>
      </c>
      <c r="AN63" s="82">
        <v>911</v>
      </c>
      <c r="AO63" s="82">
        <v>1017</v>
      </c>
      <c r="AP63" s="82">
        <v>1122</v>
      </c>
      <c r="AQ63" s="82">
        <v>671</v>
      </c>
      <c r="AR63" s="82">
        <v>744</v>
      </c>
      <c r="AS63" s="82">
        <v>905</v>
      </c>
      <c r="AT63" s="82">
        <v>1134</v>
      </c>
      <c r="AU63" s="82">
        <v>1264</v>
      </c>
      <c r="AV63" s="82">
        <v>1376</v>
      </c>
      <c r="AW63" s="149">
        <v>613</v>
      </c>
      <c r="AX63" s="149">
        <v>657</v>
      </c>
      <c r="AY63" s="149">
        <v>788</v>
      </c>
      <c r="AZ63" s="149">
        <v>911</v>
      </c>
      <c r="BA63" s="149">
        <v>1017</v>
      </c>
      <c r="BB63" s="149">
        <v>1122</v>
      </c>
      <c r="BC63" s="149">
        <v>778</v>
      </c>
      <c r="BD63" s="149">
        <v>834</v>
      </c>
      <c r="BE63" s="149">
        <v>1003</v>
      </c>
      <c r="BF63" s="149">
        <v>1150</v>
      </c>
      <c r="BG63" s="149">
        <v>1264</v>
      </c>
      <c r="BH63" s="149">
        <v>1376</v>
      </c>
    </row>
    <row r="64" spans="1:60">
      <c r="A64" s="146" t="s">
        <v>133</v>
      </c>
      <c r="B64" s="144" t="s">
        <v>1776</v>
      </c>
      <c r="C64" s="192" t="s">
        <v>133</v>
      </c>
      <c r="D64" s="192"/>
      <c r="E64" s="258">
        <v>14250</v>
      </c>
      <c r="F64" s="258">
        <v>16250</v>
      </c>
      <c r="G64" s="258">
        <v>18300</v>
      </c>
      <c r="H64" s="258">
        <v>20300</v>
      </c>
      <c r="I64" s="258">
        <v>21950</v>
      </c>
      <c r="J64" s="258">
        <v>23550</v>
      </c>
      <c r="K64" s="258">
        <v>25200</v>
      </c>
      <c r="L64" s="258">
        <v>26800</v>
      </c>
      <c r="M64" s="208">
        <v>23700</v>
      </c>
      <c r="N64" s="208">
        <v>27100</v>
      </c>
      <c r="O64" s="208">
        <v>30500</v>
      </c>
      <c r="P64" s="208">
        <v>33850</v>
      </c>
      <c r="Q64" s="208">
        <v>36600</v>
      </c>
      <c r="R64" s="208">
        <v>39300</v>
      </c>
      <c r="S64" s="208">
        <v>42000</v>
      </c>
      <c r="T64" s="208">
        <v>44700</v>
      </c>
      <c r="U64" s="259">
        <v>28440</v>
      </c>
      <c r="V64" s="259">
        <v>32520</v>
      </c>
      <c r="W64" s="259">
        <v>36600</v>
      </c>
      <c r="X64" s="259">
        <v>40620</v>
      </c>
      <c r="Y64" s="259">
        <v>43920</v>
      </c>
      <c r="Z64" s="259">
        <v>47160</v>
      </c>
      <c r="AA64" s="259">
        <v>50400</v>
      </c>
      <c r="AB64" s="259">
        <v>53640</v>
      </c>
      <c r="AC64" s="260">
        <v>37950</v>
      </c>
      <c r="AD64" s="260">
        <v>43350</v>
      </c>
      <c r="AE64" s="260">
        <v>48750</v>
      </c>
      <c r="AF64" s="260">
        <v>54150</v>
      </c>
      <c r="AG64" s="260">
        <v>58500</v>
      </c>
      <c r="AH64" s="260">
        <v>62850</v>
      </c>
      <c r="AI64" s="260">
        <v>67150</v>
      </c>
      <c r="AJ64" s="260">
        <v>71500</v>
      </c>
      <c r="AK64" s="82">
        <v>440</v>
      </c>
      <c r="AL64" s="82">
        <v>456</v>
      </c>
      <c r="AM64" s="82">
        <v>576</v>
      </c>
      <c r="AN64" s="82">
        <v>665</v>
      </c>
      <c r="AO64" s="82">
        <v>742</v>
      </c>
      <c r="AP64" s="82">
        <v>819</v>
      </c>
      <c r="AQ64" s="82">
        <v>440</v>
      </c>
      <c r="AR64" s="82">
        <v>456</v>
      </c>
      <c r="AS64" s="82">
        <v>595</v>
      </c>
      <c r="AT64" s="82">
        <v>777</v>
      </c>
      <c r="AU64" s="82">
        <v>841</v>
      </c>
      <c r="AV64" s="82">
        <v>949</v>
      </c>
      <c r="AW64" s="149">
        <v>448</v>
      </c>
      <c r="AX64" s="149">
        <v>480</v>
      </c>
      <c r="AY64" s="149">
        <v>576</v>
      </c>
      <c r="AZ64" s="149">
        <v>665</v>
      </c>
      <c r="BA64" s="149">
        <v>742</v>
      </c>
      <c r="BB64" s="149">
        <v>819</v>
      </c>
      <c r="BC64" s="149">
        <v>563</v>
      </c>
      <c r="BD64" s="149">
        <v>604</v>
      </c>
      <c r="BE64" s="149">
        <v>727</v>
      </c>
      <c r="BF64" s="149">
        <v>831</v>
      </c>
      <c r="BG64" s="149">
        <v>908</v>
      </c>
      <c r="BH64" s="149">
        <v>982</v>
      </c>
    </row>
    <row r="65" spans="1:60">
      <c r="A65" s="146" t="s">
        <v>135</v>
      </c>
      <c r="B65" s="144" t="s">
        <v>1778</v>
      </c>
      <c r="C65" s="192" t="s">
        <v>135</v>
      </c>
      <c r="D65" s="192"/>
      <c r="E65" s="258">
        <v>11900</v>
      </c>
      <c r="F65" s="258">
        <v>13600</v>
      </c>
      <c r="G65" s="258">
        <v>15300</v>
      </c>
      <c r="H65" s="258">
        <v>16950</v>
      </c>
      <c r="I65" s="258">
        <v>18350</v>
      </c>
      <c r="J65" s="258">
        <v>19700</v>
      </c>
      <c r="K65" s="258">
        <v>21050</v>
      </c>
      <c r="L65" s="258">
        <v>22400</v>
      </c>
      <c r="M65" s="208">
        <v>19800</v>
      </c>
      <c r="N65" s="208">
        <v>22600</v>
      </c>
      <c r="O65" s="208">
        <v>25450</v>
      </c>
      <c r="P65" s="208">
        <v>28250</v>
      </c>
      <c r="Q65" s="208">
        <v>30550</v>
      </c>
      <c r="R65" s="208">
        <v>32800</v>
      </c>
      <c r="S65" s="208">
        <v>35050</v>
      </c>
      <c r="T65" s="208">
        <v>37300</v>
      </c>
      <c r="U65" s="259">
        <v>23760</v>
      </c>
      <c r="V65" s="259">
        <v>27120</v>
      </c>
      <c r="W65" s="259">
        <v>30540</v>
      </c>
      <c r="X65" s="259">
        <v>33900</v>
      </c>
      <c r="Y65" s="259">
        <v>36660</v>
      </c>
      <c r="Z65" s="259">
        <v>39360</v>
      </c>
      <c r="AA65" s="259">
        <v>42060</v>
      </c>
      <c r="AB65" s="259">
        <v>44760</v>
      </c>
      <c r="AC65" s="260">
        <v>31650</v>
      </c>
      <c r="AD65" s="260">
        <v>36200</v>
      </c>
      <c r="AE65" s="260">
        <v>40700</v>
      </c>
      <c r="AF65" s="260">
        <v>45200</v>
      </c>
      <c r="AG65" s="260">
        <v>48850</v>
      </c>
      <c r="AH65" s="260">
        <v>52450</v>
      </c>
      <c r="AI65" s="260">
        <v>56050</v>
      </c>
      <c r="AJ65" s="260">
        <v>59700</v>
      </c>
      <c r="AK65" s="82">
        <v>432</v>
      </c>
      <c r="AL65" s="82">
        <v>463</v>
      </c>
      <c r="AM65" s="82">
        <v>555</v>
      </c>
      <c r="AN65" s="82">
        <v>641</v>
      </c>
      <c r="AO65" s="82">
        <v>715</v>
      </c>
      <c r="AP65" s="82">
        <v>789</v>
      </c>
      <c r="AQ65" s="82">
        <v>459</v>
      </c>
      <c r="AR65" s="82">
        <v>511</v>
      </c>
      <c r="AS65" s="82">
        <v>595</v>
      </c>
      <c r="AT65" s="82">
        <v>774</v>
      </c>
      <c r="AU65" s="82">
        <v>873</v>
      </c>
      <c r="AV65" s="82">
        <v>944</v>
      </c>
      <c r="AW65" s="149">
        <v>432</v>
      </c>
      <c r="AX65" s="149">
        <v>463</v>
      </c>
      <c r="AY65" s="149">
        <v>555</v>
      </c>
      <c r="AZ65" s="149">
        <v>641</v>
      </c>
      <c r="BA65" s="149">
        <v>715</v>
      </c>
      <c r="BB65" s="149">
        <v>789</v>
      </c>
      <c r="BC65" s="149">
        <v>541</v>
      </c>
      <c r="BD65" s="149">
        <v>581</v>
      </c>
      <c r="BE65" s="149">
        <v>699</v>
      </c>
      <c r="BF65" s="149">
        <v>800</v>
      </c>
      <c r="BG65" s="149">
        <v>873</v>
      </c>
      <c r="BH65" s="149">
        <v>944</v>
      </c>
    </row>
    <row r="66" spans="1:60">
      <c r="A66" s="146" t="s">
        <v>136</v>
      </c>
      <c r="B66" s="144" t="s">
        <v>1780</v>
      </c>
      <c r="C66" s="192" t="s">
        <v>136</v>
      </c>
      <c r="D66" s="192"/>
      <c r="E66" s="258">
        <v>11900</v>
      </c>
      <c r="F66" s="258">
        <v>13600</v>
      </c>
      <c r="G66" s="258">
        <v>15300</v>
      </c>
      <c r="H66" s="258">
        <v>16950</v>
      </c>
      <c r="I66" s="258">
        <v>18350</v>
      </c>
      <c r="J66" s="258">
        <v>19700</v>
      </c>
      <c r="K66" s="258">
        <v>21050</v>
      </c>
      <c r="L66" s="258">
        <v>22400</v>
      </c>
      <c r="M66" s="208">
        <v>19800</v>
      </c>
      <c r="N66" s="208">
        <v>22600</v>
      </c>
      <c r="O66" s="208">
        <v>25450</v>
      </c>
      <c r="P66" s="208">
        <v>28250</v>
      </c>
      <c r="Q66" s="208">
        <v>30550</v>
      </c>
      <c r="R66" s="208">
        <v>32800</v>
      </c>
      <c r="S66" s="208">
        <v>35050</v>
      </c>
      <c r="T66" s="208">
        <v>37300</v>
      </c>
      <c r="U66" s="259">
        <v>23760</v>
      </c>
      <c r="V66" s="259">
        <v>27120</v>
      </c>
      <c r="W66" s="259">
        <v>30540</v>
      </c>
      <c r="X66" s="259">
        <v>33900</v>
      </c>
      <c r="Y66" s="259">
        <v>36660</v>
      </c>
      <c r="Z66" s="259">
        <v>39360</v>
      </c>
      <c r="AA66" s="259">
        <v>42060</v>
      </c>
      <c r="AB66" s="259">
        <v>44760</v>
      </c>
      <c r="AC66" s="260">
        <v>31650</v>
      </c>
      <c r="AD66" s="260">
        <v>36200</v>
      </c>
      <c r="AE66" s="260">
        <v>40700</v>
      </c>
      <c r="AF66" s="260">
        <v>45200</v>
      </c>
      <c r="AG66" s="260">
        <v>48850</v>
      </c>
      <c r="AH66" s="260">
        <v>52450</v>
      </c>
      <c r="AI66" s="260">
        <v>56050</v>
      </c>
      <c r="AJ66" s="260">
        <v>59700</v>
      </c>
      <c r="AK66" s="82">
        <v>432</v>
      </c>
      <c r="AL66" s="82">
        <v>463</v>
      </c>
      <c r="AM66" s="82">
        <v>555</v>
      </c>
      <c r="AN66" s="82">
        <v>641</v>
      </c>
      <c r="AO66" s="82">
        <v>715</v>
      </c>
      <c r="AP66" s="82">
        <v>789</v>
      </c>
      <c r="AQ66" s="82">
        <v>488</v>
      </c>
      <c r="AR66" s="82">
        <v>490</v>
      </c>
      <c r="AS66" s="82">
        <v>595</v>
      </c>
      <c r="AT66" s="82">
        <v>795</v>
      </c>
      <c r="AU66" s="82">
        <v>873</v>
      </c>
      <c r="AV66" s="82">
        <v>944</v>
      </c>
      <c r="AW66" s="149">
        <v>432</v>
      </c>
      <c r="AX66" s="149">
        <v>463</v>
      </c>
      <c r="AY66" s="149">
        <v>555</v>
      </c>
      <c r="AZ66" s="149">
        <v>641</v>
      </c>
      <c r="BA66" s="149">
        <v>715</v>
      </c>
      <c r="BB66" s="149">
        <v>789</v>
      </c>
      <c r="BC66" s="149">
        <v>541</v>
      </c>
      <c r="BD66" s="149">
        <v>581</v>
      </c>
      <c r="BE66" s="149">
        <v>699</v>
      </c>
      <c r="BF66" s="149">
        <v>800</v>
      </c>
      <c r="BG66" s="149">
        <v>873</v>
      </c>
      <c r="BH66" s="149">
        <v>944</v>
      </c>
    </row>
    <row r="67" spans="1:60">
      <c r="A67" s="146" t="s">
        <v>137</v>
      </c>
      <c r="B67" s="144" t="s">
        <v>1782</v>
      </c>
      <c r="C67" s="192" t="s">
        <v>137</v>
      </c>
      <c r="D67" s="192"/>
      <c r="E67" s="258">
        <v>11900</v>
      </c>
      <c r="F67" s="258">
        <v>13600</v>
      </c>
      <c r="G67" s="258">
        <v>15300</v>
      </c>
      <c r="H67" s="258">
        <v>16950</v>
      </c>
      <c r="I67" s="258">
        <v>18350</v>
      </c>
      <c r="J67" s="258">
        <v>19700</v>
      </c>
      <c r="K67" s="258">
        <v>21050</v>
      </c>
      <c r="L67" s="258">
        <v>22400</v>
      </c>
      <c r="M67" s="208">
        <v>19800</v>
      </c>
      <c r="N67" s="208">
        <v>22600</v>
      </c>
      <c r="O67" s="208">
        <v>25450</v>
      </c>
      <c r="P67" s="208">
        <v>28250</v>
      </c>
      <c r="Q67" s="208">
        <v>30550</v>
      </c>
      <c r="R67" s="208">
        <v>32800</v>
      </c>
      <c r="S67" s="208">
        <v>35050</v>
      </c>
      <c r="T67" s="208">
        <v>37300</v>
      </c>
      <c r="U67" s="259">
        <v>23760</v>
      </c>
      <c r="V67" s="259">
        <v>27120</v>
      </c>
      <c r="W67" s="259">
        <v>30540</v>
      </c>
      <c r="X67" s="259">
        <v>33900</v>
      </c>
      <c r="Y67" s="259">
        <v>36660</v>
      </c>
      <c r="Z67" s="259">
        <v>39360</v>
      </c>
      <c r="AA67" s="259">
        <v>42060</v>
      </c>
      <c r="AB67" s="259">
        <v>44760</v>
      </c>
      <c r="AC67" s="260">
        <v>31650</v>
      </c>
      <c r="AD67" s="260">
        <v>36200</v>
      </c>
      <c r="AE67" s="260">
        <v>40700</v>
      </c>
      <c r="AF67" s="260">
        <v>45200</v>
      </c>
      <c r="AG67" s="260">
        <v>48850</v>
      </c>
      <c r="AH67" s="260">
        <v>52450</v>
      </c>
      <c r="AI67" s="260">
        <v>56050</v>
      </c>
      <c r="AJ67" s="260">
        <v>59700</v>
      </c>
      <c r="AK67" s="82">
        <v>443</v>
      </c>
      <c r="AL67" s="82">
        <v>475</v>
      </c>
      <c r="AM67" s="82">
        <v>570</v>
      </c>
      <c r="AN67" s="82">
        <v>658</v>
      </c>
      <c r="AO67" s="82">
        <v>733</v>
      </c>
      <c r="AP67" s="82">
        <v>810</v>
      </c>
      <c r="AQ67" s="82">
        <v>526</v>
      </c>
      <c r="AR67" s="82">
        <v>529</v>
      </c>
      <c r="AS67" s="82">
        <v>646</v>
      </c>
      <c r="AT67" s="82">
        <v>822</v>
      </c>
      <c r="AU67" s="82">
        <v>888</v>
      </c>
      <c r="AV67" s="82">
        <v>971</v>
      </c>
      <c r="AW67" s="149">
        <v>443</v>
      </c>
      <c r="AX67" s="149">
        <v>475</v>
      </c>
      <c r="AY67" s="149">
        <v>570</v>
      </c>
      <c r="AZ67" s="149">
        <v>658</v>
      </c>
      <c r="BA67" s="149">
        <v>733</v>
      </c>
      <c r="BB67" s="149">
        <v>810</v>
      </c>
      <c r="BC67" s="149">
        <v>556</v>
      </c>
      <c r="BD67" s="149">
        <v>598</v>
      </c>
      <c r="BE67" s="149">
        <v>719</v>
      </c>
      <c r="BF67" s="149">
        <v>822</v>
      </c>
      <c r="BG67" s="149">
        <v>898</v>
      </c>
      <c r="BH67" s="149">
        <v>971</v>
      </c>
    </row>
    <row r="68" spans="1:60">
      <c r="A68" s="146" t="s">
        <v>138</v>
      </c>
      <c r="B68" s="144" t="s">
        <v>1784</v>
      </c>
      <c r="C68" s="192" t="s">
        <v>138</v>
      </c>
      <c r="D68" s="192"/>
      <c r="E68" s="258">
        <v>11900</v>
      </c>
      <c r="F68" s="258">
        <v>13600</v>
      </c>
      <c r="G68" s="258">
        <v>15300</v>
      </c>
      <c r="H68" s="258">
        <v>16950</v>
      </c>
      <c r="I68" s="258">
        <v>18350</v>
      </c>
      <c r="J68" s="258">
        <v>19700</v>
      </c>
      <c r="K68" s="258">
        <v>21050</v>
      </c>
      <c r="L68" s="258">
        <v>22400</v>
      </c>
      <c r="M68" s="208">
        <v>19800</v>
      </c>
      <c r="N68" s="208">
        <v>22600</v>
      </c>
      <c r="O68" s="208">
        <v>25450</v>
      </c>
      <c r="P68" s="208">
        <v>28250</v>
      </c>
      <c r="Q68" s="208">
        <v>30550</v>
      </c>
      <c r="R68" s="208">
        <v>32800</v>
      </c>
      <c r="S68" s="208">
        <v>35050</v>
      </c>
      <c r="T68" s="208">
        <v>37300</v>
      </c>
      <c r="U68" s="259">
        <v>23760</v>
      </c>
      <c r="V68" s="259">
        <v>27120</v>
      </c>
      <c r="W68" s="259">
        <v>30540</v>
      </c>
      <c r="X68" s="259">
        <v>33900</v>
      </c>
      <c r="Y68" s="259">
        <v>36660</v>
      </c>
      <c r="Z68" s="259">
        <v>39360</v>
      </c>
      <c r="AA68" s="259">
        <v>42060</v>
      </c>
      <c r="AB68" s="259">
        <v>44760</v>
      </c>
      <c r="AC68" s="260">
        <v>31650</v>
      </c>
      <c r="AD68" s="260">
        <v>36200</v>
      </c>
      <c r="AE68" s="260">
        <v>40700</v>
      </c>
      <c r="AF68" s="260">
        <v>45200</v>
      </c>
      <c r="AG68" s="260">
        <v>48850</v>
      </c>
      <c r="AH68" s="260">
        <v>52450</v>
      </c>
      <c r="AI68" s="260">
        <v>56050</v>
      </c>
      <c r="AJ68" s="260">
        <v>59700</v>
      </c>
      <c r="AK68" s="82">
        <v>411</v>
      </c>
      <c r="AL68" s="82">
        <v>463</v>
      </c>
      <c r="AM68" s="82">
        <v>555</v>
      </c>
      <c r="AN68" s="82">
        <v>641</v>
      </c>
      <c r="AO68" s="82">
        <v>715</v>
      </c>
      <c r="AP68" s="82">
        <v>789</v>
      </c>
      <c r="AQ68" s="82">
        <v>411</v>
      </c>
      <c r="AR68" s="82">
        <v>516</v>
      </c>
      <c r="AS68" s="82">
        <v>595</v>
      </c>
      <c r="AT68" s="82">
        <v>788</v>
      </c>
      <c r="AU68" s="82">
        <v>844</v>
      </c>
      <c r="AV68" s="82">
        <v>944</v>
      </c>
      <c r="AW68" s="149">
        <v>432</v>
      </c>
      <c r="AX68" s="149">
        <v>463</v>
      </c>
      <c r="AY68" s="149">
        <v>555</v>
      </c>
      <c r="AZ68" s="149">
        <v>641</v>
      </c>
      <c r="BA68" s="149">
        <v>715</v>
      </c>
      <c r="BB68" s="149">
        <v>789</v>
      </c>
      <c r="BC68" s="149">
        <v>541</v>
      </c>
      <c r="BD68" s="149">
        <v>581</v>
      </c>
      <c r="BE68" s="149">
        <v>699</v>
      </c>
      <c r="BF68" s="149">
        <v>800</v>
      </c>
      <c r="BG68" s="149">
        <v>873</v>
      </c>
      <c r="BH68" s="149">
        <v>944</v>
      </c>
    </row>
    <row r="69" spans="1:60">
      <c r="A69" s="146" t="s">
        <v>139</v>
      </c>
      <c r="B69" s="144" t="s">
        <v>1786</v>
      </c>
      <c r="C69" s="192" t="s">
        <v>139</v>
      </c>
      <c r="D69" s="192"/>
      <c r="E69" s="258">
        <v>11900</v>
      </c>
      <c r="F69" s="258">
        <v>13600</v>
      </c>
      <c r="G69" s="258">
        <v>15300</v>
      </c>
      <c r="H69" s="258">
        <v>16950</v>
      </c>
      <c r="I69" s="258">
        <v>18350</v>
      </c>
      <c r="J69" s="258">
        <v>19700</v>
      </c>
      <c r="K69" s="258">
        <v>21050</v>
      </c>
      <c r="L69" s="258">
        <v>22400</v>
      </c>
      <c r="M69" s="208">
        <v>19800</v>
      </c>
      <c r="N69" s="208">
        <v>22600</v>
      </c>
      <c r="O69" s="208">
        <v>25450</v>
      </c>
      <c r="P69" s="208">
        <v>28250</v>
      </c>
      <c r="Q69" s="208">
        <v>30550</v>
      </c>
      <c r="R69" s="208">
        <v>32800</v>
      </c>
      <c r="S69" s="208">
        <v>35050</v>
      </c>
      <c r="T69" s="208">
        <v>37300</v>
      </c>
      <c r="U69" s="259">
        <v>23760</v>
      </c>
      <c r="V69" s="259">
        <v>27120</v>
      </c>
      <c r="W69" s="259">
        <v>30540</v>
      </c>
      <c r="X69" s="259">
        <v>33900</v>
      </c>
      <c r="Y69" s="259">
        <v>36660</v>
      </c>
      <c r="Z69" s="259">
        <v>39360</v>
      </c>
      <c r="AA69" s="259">
        <v>42060</v>
      </c>
      <c r="AB69" s="259">
        <v>44760</v>
      </c>
      <c r="AC69" s="260">
        <v>31650</v>
      </c>
      <c r="AD69" s="260">
        <v>36200</v>
      </c>
      <c r="AE69" s="260">
        <v>40700</v>
      </c>
      <c r="AF69" s="260">
        <v>45200</v>
      </c>
      <c r="AG69" s="260">
        <v>48850</v>
      </c>
      <c r="AH69" s="260">
        <v>52450</v>
      </c>
      <c r="AI69" s="260">
        <v>56050</v>
      </c>
      <c r="AJ69" s="260">
        <v>59700</v>
      </c>
      <c r="AK69" s="82">
        <v>432</v>
      </c>
      <c r="AL69" s="82">
        <v>463</v>
      </c>
      <c r="AM69" s="82">
        <v>555</v>
      </c>
      <c r="AN69" s="82">
        <v>641</v>
      </c>
      <c r="AO69" s="82">
        <v>715</v>
      </c>
      <c r="AP69" s="82">
        <v>789</v>
      </c>
      <c r="AQ69" s="82">
        <v>482</v>
      </c>
      <c r="AR69" s="82">
        <v>517</v>
      </c>
      <c r="AS69" s="82">
        <v>612</v>
      </c>
      <c r="AT69" s="82">
        <v>779</v>
      </c>
      <c r="AU69" s="82">
        <v>850</v>
      </c>
      <c r="AV69" s="82">
        <v>933</v>
      </c>
      <c r="AW69" s="149">
        <v>432</v>
      </c>
      <c r="AX69" s="149">
        <v>463</v>
      </c>
      <c r="AY69" s="149">
        <v>555</v>
      </c>
      <c r="AZ69" s="149">
        <v>641</v>
      </c>
      <c r="BA69" s="149">
        <v>715</v>
      </c>
      <c r="BB69" s="149">
        <v>789</v>
      </c>
      <c r="BC69" s="149">
        <v>541</v>
      </c>
      <c r="BD69" s="149">
        <v>581</v>
      </c>
      <c r="BE69" s="149">
        <v>699</v>
      </c>
      <c r="BF69" s="149">
        <v>800</v>
      </c>
      <c r="BG69" s="149">
        <v>873</v>
      </c>
      <c r="BH69" s="149">
        <v>944</v>
      </c>
    </row>
    <row r="70" spans="1:60">
      <c r="A70" s="146" t="s">
        <v>73</v>
      </c>
      <c r="B70" s="144" t="s">
        <v>482</v>
      </c>
      <c r="C70" s="193" t="s">
        <v>73</v>
      </c>
      <c r="D70" s="193"/>
      <c r="E70" s="258">
        <v>15300</v>
      </c>
      <c r="F70" s="258">
        <v>17450</v>
      </c>
      <c r="G70" s="258">
        <v>19650</v>
      </c>
      <c r="H70" s="258">
        <v>21800</v>
      </c>
      <c r="I70" s="258">
        <v>23550</v>
      </c>
      <c r="J70" s="258">
        <v>25300</v>
      </c>
      <c r="K70" s="258">
        <v>27050</v>
      </c>
      <c r="L70" s="258">
        <v>28800</v>
      </c>
      <c r="M70" s="208">
        <v>25450</v>
      </c>
      <c r="N70" s="208">
        <v>29050</v>
      </c>
      <c r="O70" s="208">
        <v>32700</v>
      </c>
      <c r="P70" s="208">
        <v>36300</v>
      </c>
      <c r="Q70" s="208">
        <v>39250</v>
      </c>
      <c r="R70" s="208">
        <v>42150</v>
      </c>
      <c r="S70" s="208">
        <v>45050</v>
      </c>
      <c r="T70" s="208">
        <v>47950</v>
      </c>
      <c r="U70" s="259">
        <v>30540</v>
      </c>
      <c r="V70" s="259">
        <v>34860</v>
      </c>
      <c r="W70" s="259">
        <v>39240</v>
      </c>
      <c r="X70" s="259">
        <v>43560</v>
      </c>
      <c r="Y70" s="259">
        <v>47100</v>
      </c>
      <c r="Z70" s="259">
        <v>50580</v>
      </c>
      <c r="AA70" s="259">
        <v>54060</v>
      </c>
      <c r="AB70" s="259">
        <v>57540</v>
      </c>
      <c r="AC70" s="260">
        <v>40700</v>
      </c>
      <c r="AD70" s="260">
        <v>46500</v>
      </c>
      <c r="AE70" s="260">
        <v>52300</v>
      </c>
      <c r="AF70" s="260">
        <v>58100</v>
      </c>
      <c r="AG70" s="260">
        <v>62750</v>
      </c>
      <c r="AH70" s="260">
        <v>67400</v>
      </c>
      <c r="AI70" s="260">
        <v>72050</v>
      </c>
      <c r="AJ70" s="260">
        <v>76700</v>
      </c>
      <c r="AK70" s="82">
        <v>495</v>
      </c>
      <c r="AL70" s="82">
        <v>530</v>
      </c>
      <c r="AM70" s="82">
        <v>636</v>
      </c>
      <c r="AN70" s="82">
        <v>735</v>
      </c>
      <c r="AO70" s="82">
        <v>820</v>
      </c>
      <c r="AP70" s="82">
        <v>904</v>
      </c>
      <c r="AQ70" s="82">
        <v>534</v>
      </c>
      <c r="AR70" s="82">
        <v>566</v>
      </c>
      <c r="AS70" s="82">
        <v>742</v>
      </c>
      <c r="AT70" s="82">
        <v>922</v>
      </c>
      <c r="AU70" s="82">
        <v>1009</v>
      </c>
      <c r="AV70" s="82">
        <v>1095</v>
      </c>
      <c r="AW70" s="149">
        <v>495</v>
      </c>
      <c r="AX70" s="149">
        <v>530</v>
      </c>
      <c r="AY70" s="149">
        <v>636</v>
      </c>
      <c r="AZ70" s="149">
        <v>735</v>
      </c>
      <c r="BA70" s="149">
        <v>820</v>
      </c>
      <c r="BB70" s="149">
        <v>904</v>
      </c>
      <c r="BC70" s="149">
        <v>624</v>
      </c>
      <c r="BD70" s="149">
        <v>669</v>
      </c>
      <c r="BE70" s="149">
        <v>806</v>
      </c>
      <c r="BF70" s="149">
        <v>922</v>
      </c>
      <c r="BG70" s="149">
        <v>1009</v>
      </c>
      <c r="BH70" s="149">
        <v>1095</v>
      </c>
    </row>
    <row r="71" spans="1:60" ht="14.25" customHeight="1">
      <c r="A71" s="146" t="s">
        <v>140</v>
      </c>
      <c r="B71" s="144" t="s">
        <v>1788</v>
      </c>
      <c r="C71" s="192" t="s">
        <v>140</v>
      </c>
      <c r="D71" s="192"/>
      <c r="E71" s="258">
        <v>12700</v>
      </c>
      <c r="F71" s="258">
        <v>14500</v>
      </c>
      <c r="G71" s="258">
        <v>16300</v>
      </c>
      <c r="H71" s="258">
        <v>18100</v>
      </c>
      <c r="I71" s="258">
        <v>19550</v>
      </c>
      <c r="J71" s="258">
        <v>21000</v>
      </c>
      <c r="K71" s="258">
        <v>22450</v>
      </c>
      <c r="L71" s="258">
        <v>23900</v>
      </c>
      <c r="M71" s="208">
        <v>21150</v>
      </c>
      <c r="N71" s="208">
        <v>24200</v>
      </c>
      <c r="O71" s="208">
        <v>27200</v>
      </c>
      <c r="P71" s="208">
        <v>30200</v>
      </c>
      <c r="Q71" s="208">
        <v>32650</v>
      </c>
      <c r="R71" s="208">
        <v>35050</v>
      </c>
      <c r="S71" s="208">
        <v>37450</v>
      </c>
      <c r="T71" s="208">
        <v>39900</v>
      </c>
      <c r="U71" s="259">
        <v>25380</v>
      </c>
      <c r="V71" s="259">
        <v>29040</v>
      </c>
      <c r="W71" s="259">
        <v>32640</v>
      </c>
      <c r="X71" s="259">
        <v>36240</v>
      </c>
      <c r="Y71" s="259">
        <v>39180</v>
      </c>
      <c r="Z71" s="259">
        <v>42060</v>
      </c>
      <c r="AA71" s="259">
        <v>44940</v>
      </c>
      <c r="AB71" s="259">
        <v>47880</v>
      </c>
      <c r="AC71" s="260">
        <v>33850</v>
      </c>
      <c r="AD71" s="260">
        <v>38650</v>
      </c>
      <c r="AE71" s="260">
        <v>43500</v>
      </c>
      <c r="AF71" s="260">
        <v>48300</v>
      </c>
      <c r="AG71" s="260">
        <v>52200</v>
      </c>
      <c r="AH71" s="260">
        <v>56050</v>
      </c>
      <c r="AI71" s="260">
        <v>59900</v>
      </c>
      <c r="AJ71" s="260">
        <v>63800</v>
      </c>
      <c r="AK71" s="82">
        <v>432</v>
      </c>
      <c r="AL71" s="82">
        <v>463</v>
      </c>
      <c r="AM71" s="82">
        <v>555</v>
      </c>
      <c r="AN71" s="82">
        <v>641</v>
      </c>
      <c r="AO71" s="82">
        <v>715</v>
      </c>
      <c r="AP71" s="82">
        <v>789</v>
      </c>
      <c r="AQ71" s="82">
        <v>488</v>
      </c>
      <c r="AR71" s="82">
        <v>490</v>
      </c>
      <c r="AS71" s="82">
        <v>595</v>
      </c>
      <c r="AT71" s="82">
        <v>795</v>
      </c>
      <c r="AU71" s="82">
        <v>873</v>
      </c>
      <c r="AV71" s="82">
        <v>944</v>
      </c>
      <c r="AW71" s="149">
        <v>432</v>
      </c>
      <c r="AX71" s="149">
        <v>463</v>
      </c>
      <c r="AY71" s="149">
        <v>555</v>
      </c>
      <c r="AZ71" s="149">
        <v>641</v>
      </c>
      <c r="BA71" s="149">
        <v>715</v>
      </c>
      <c r="BB71" s="149">
        <v>789</v>
      </c>
      <c r="BC71" s="149">
        <v>541</v>
      </c>
      <c r="BD71" s="149">
        <v>581</v>
      </c>
      <c r="BE71" s="149">
        <v>699</v>
      </c>
      <c r="BF71" s="149">
        <v>800</v>
      </c>
      <c r="BG71" s="149">
        <v>873</v>
      </c>
      <c r="BH71" s="149">
        <v>944</v>
      </c>
    </row>
    <row r="72" spans="1:60" s="228" customFormat="1">
      <c r="A72" s="184" t="s">
        <v>51</v>
      </c>
      <c r="B72" s="185" t="s">
        <v>490</v>
      </c>
      <c r="C72" s="230" t="s">
        <v>51</v>
      </c>
      <c r="D72" s="230"/>
      <c r="E72" s="258">
        <v>11900</v>
      </c>
      <c r="F72" s="258">
        <v>13600</v>
      </c>
      <c r="G72" s="258">
        <v>15300</v>
      </c>
      <c r="H72" s="258">
        <v>16950</v>
      </c>
      <c r="I72" s="258">
        <v>18350</v>
      </c>
      <c r="J72" s="258">
        <v>19700</v>
      </c>
      <c r="K72" s="258">
        <v>21050</v>
      </c>
      <c r="L72" s="258">
        <v>22400</v>
      </c>
      <c r="M72" s="208">
        <v>19800</v>
      </c>
      <c r="N72" s="208">
        <v>22600</v>
      </c>
      <c r="O72" s="208">
        <v>25450</v>
      </c>
      <c r="P72" s="208">
        <v>28250</v>
      </c>
      <c r="Q72" s="208">
        <v>30550</v>
      </c>
      <c r="R72" s="208">
        <v>32800</v>
      </c>
      <c r="S72" s="208">
        <v>35050</v>
      </c>
      <c r="T72" s="208">
        <v>37300</v>
      </c>
      <c r="U72" s="259">
        <v>23760</v>
      </c>
      <c r="V72" s="259">
        <v>27120</v>
      </c>
      <c r="W72" s="259">
        <v>30540</v>
      </c>
      <c r="X72" s="259">
        <v>33900</v>
      </c>
      <c r="Y72" s="259">
        <v>36660</v>
      </c>
      <c r="Z72" s="259">
        <v>39360</v>
      </c>
      <c r="AA72" s="259">
        <v>42060</v>
      </c>
      <c r="AB72" s="259">
        <v>44760</v>
      </c>
      <c r="AC72" s="260">
        <v>31650</v>
      </c>
      <c r="AD72" s="260">
        <v>36200</v>
      </c>
      <c r="AE72" s="260">
        <v>40700</v>
      </c>
      <c r="AF72" s="260">
        <v>45200</v>
      </c>
      <c r="AG72" s="260">
        <v>48850</v>
      </c>
      <c r="AH72" s="260">
        <v>52450</v>
      </c>
      <c r="AI72" s="260">
        <v>56050</v>
      </c>
      <c r="AJ72" s="260">
        <v>59700</v>
      </c>
      <c r="AK72" s="231">
        <v>613</v>
      </c>
      <c r="AL72" s="231">
        <v>657</v>
      </c>
      <c r="AM72" s="231">
        <v>788</v>
      </c>
      <c r="AN72" s="231">
        <v>911</v>
      </c>
      <c r="AO72" s="231">
        <v>1017</v>
      </c>
      <c r="AP72" s="231">
        <v>1122</v>
      </c>
      <c r="AQ72" s="231">
        <v>671</v>
      </c>
      <c r="AR72" s="231">
        <v>744</v>
      </c>
      <c r="AS72" s="231">
        <v>905</v>
      </c>
      <c r="AT72" s="231">
        <v>1134</v>
      </c>
      <c r="AU72" s="231">
        <v>1264</v>
      </c>
      <c r="AV72" s="231">
        <v>1376</v>
      </c>
      <c r="AW72" s="232">
        <v>613</v>
      </c>
      <c r="AX72" s="232">
        <v>657</v>
      </c>
      <c r="AY72" s="232">
        <v>788</v>
      </c>
      <c r="AZ72" s="232">
        <v>911</v>
      </c>
      <c r="BA72" s="232">
        <v>1017</v>
      </c>
      <c r="BB72" s="232">
        <v>1122</v>
      </c>
      <c r="BC72" s="232">
        <v>778</v>
      </c>
      <c r="BD72" s="232">
        <v>834</v>
      </c>
      <c r="BE72" s="232">
        <v>1003</v>
      </c>
      <c r="BF72" s="232">
        <v>1150</v>
      </c>
      <c r="BG72" s="232">
        <v>1264</v>
      </c>
      <c r="BH72" s="232">
        <v>1376</v>
      </c>
    </row>
    <row r="73" spans="1:60" s="228" customFormat="1">
      <c r="A73" s="184" t="s">
        <v>44</v>
      </c>
      <c r="B73" s="185" t="s">
        <v>487</v>
      </c>
      <c r="C73" s="230" t="s">
        <v>44</v>
      </c>
      <c r="D73" s="230"/>
      <c r="E73" s="258">
        <v>16250</v>
      </c>
      <c r="F73" s="258">
        <v>18550</v>
      </c>
      <c r="G73" s="258">
        <v>20850</v>
      </c>
      <c r="H73" s="258">
        <v>23150</v>
      </c>
      <c r="I73" s="258">
        <v>25050</v>
      </c>
      <c r="J73" s="258">
        <v>26900</v>
      </c>
      <c r="K73" s="258">
        <v>28750</v>
      </c>
      <c r="L73" s="258">
        <v>30600</v>
      </c>
      <c r="M73" s="208">
        <v>27050</v>
      </c>
      <c r="N73" s="208">
        <v>30900</v>
      </c>
      <c r="O73" s="208">
        <v>34750</v>
      </c>
      <c r="P73" s="208">
        <v>38600</v>
      </c>
      <c r="Q73" s="208">
        <v>41700</v>
      </c>
      <c r="R73" s="208">
        <v>44800</v>
      </c>
      <c r="S73" s="208">
        <v>47900</v>
      </c>
      <c r="T73" s="208">
        <v>51000</v>
      </c>
      <c r="U73" s="259">
        <v>32460</v>
      </c>
      <c r="V73" s="259">
        <v>37080</v>
      </c>
      <c r="W73" s="259">
        <v>41700</v>
      </c>
      <c r="X73" s="259">
        <v>46320</v>
      </c>
      <c r="Y73" s="259">
        <v>50040</v>
      </c>
      <c r="Z73" s="259">
        <v>53760</v>
      </c>
      <c r="AA73" s="259">
        <v>57480</v>
      </c>
      <c r="AB73" s="259">
        <v>61200</v>
      </c>
      <c r="AC73" s="260">
        <v>43250</v>
      </c>
      <c r="AD73" s="260">
        <v>49400</v>
      </c>
      <c r="AE73" s="260">
        <v>55600</v>
      </c>
      <c r="AF73" s="260">
        <v>61750</v>
      </c>
      <c r="AG73" s="260">
        <v>66700</v>
      </c>
      <c r="AH73" s="260">
        <v>71650</v>
      </c>
      <c r="AI73" s="260">
        <v>76600</v>
      </c>
      <c r="AJ73" s="260">
        <v>81550</v>
      </c>
      <c r="AK73" s="231">
        <v>432</v>
      </c>
      <c r="AL73" s="231">
        <v>463</v>
      </c>
      <c r="AM73" s="231">
        <v>555</v>
      </c>
      <c r="AN73" s="231">
        <v>641</v>
      </c>
      <c r="AO73" s="231">
        <v>715</v>
      </c>
      <c r="AP73" s="231">
        <v>789</v>
      </c>
      <c r="AQ73" s="231">
        <v>521</v>
      </c>
      <c r="AR73" s="231">
        <v>559</v>
      </c>
      <c r="AS73" s="231">
        <v>666</v>
      </c>
      <c r="AT73" s="231">
        <v>800</v>
      </c>
      <c r="AU73" s="231">
        <v>873</v>
      </c>
      <c r="AV73" s="231">
        <v>944</v>
      </c>
      <c r="AW73" s="232">
        <v>432</v>
      </c>
      <c r="AX73" s="232">
        <v>463</v>
      </c>
      <c r="AY73" s="232">
        <v>555</v>
      </c>
      <c r="AZ73" s="232">
        <v>641</v>
      </c>
      <c r="BA73" s="232">
        <v>715</v>
      </c>
      <c r="BB73" s="232">
        <v>789</v>
      </c>
      <c r="BC73" s="232">
        <v>541</v>
      </c>
      <c r="BD73" s="232">
        <v>581</v>
      </c>
      <c r="BE73" s="232">
        <v>699</v>
      </c>
      <c r="BF73" s="232">
        <v>800</v>
      </c>
      <c r="BG73" s="232">
        <v>873</v>
      </c>
      <c r="BH73" s="232">
        <v>944</v>
      </c>
    </row>
    <row r="74" spans="1:60" s="237" customFormat="1">
      <c r="A74" s="233" t="s">
        <v>141</v>
      </c>
      <c r="B74" s="234" t="s">
        <v>1790</v>
      </c>
      <c r="C74" s="192" t="s">
        <v>141</v>
      </c>
      <c r="D74" s="192"/>
      <c r="E74" s="258">
        <v>11900</v>
      </c>
      <c r="F74" s="258">
        <v>13600</v>
      </c>
      <c r="G74" s="258">
        <v>15300</v>
      </c>
      <c r="H74" s="258">
        <v>16950</v>
      </c>
      <c r="I74" s="258">
        <v>18350</v>
      </c>
      <c r="J74" s="258">
        <v>19700</v>
      </c>
      <c r="K74" s="258">
        <v>21050</v>
      </c>
      <c r="L74" s="258">
        <v>22400</v>
      </c>
      <c r="M74" s="208">
        <v>19800</v>
      </c>
      <c r="N74" s="208">
        <v>22600</v>
      </c>
      <c r="O74" s="208">
        <v>25450</v>
      </c>
      <c r="P74" s="208">
        <v>28250</v>
      </c>
      <c r="Q74" s="208">
        <v>30550</v>
      </c>
      <c r="R74" s="208">
        <v>32800</v>
      </c>
      <c r="S74" s="208">
        <v>35050</v>
      </c>
      <c r="T74" s="208">
        <v>37300</v>
      </c>
      <c r="U74" s="259">
        <v>23760</v>
      </c>
      <c r="V74" s="259">
        <v>27120</v>
      </c>
      <c r="W74" s="259">
        <v>30540</v>
      </c>
      <c r="X74" s="259">
        <v>33900</v>
      </c>
      <c r="Y74" s="259">
        <v>36660</v>
      </c>
      <c r="Z74" s="259">
        <v>39360</v>
      </c>
      <c r="AA74" s="259">
        <v>42060</v>
      </c>
      <c r="AB74" s="259">
        <v>44760</v>
      </c>
      <c r="AC74" s="260">
        <v>31650</v>
      </c>
      <c r="AD74" s="260">
        <v>36200</v>
      </c>
      <c r="AE74" s="260">
        <v>40700</v>
      </c>
      <c r="AF74" s="260">
        <v>45200</v>
      </c>
      <c r="AG74" s="260">
        <v>48850</v>
      </c>
      <c r="AH74" s="260">
        <v>52450</v>
      </c>
      <c r="AI74" s="260">
        <v>56050</v>
      </c>
      <c r="AJ74" s="260">
        <v>59700</v>
      </c>
      <c r="AK74" s="235">
        <v>463</v>
      </c>
      <c r="AL74" s="235">
        <v>496</v>
      </c>
      <c r="AM74" s="235">
        <v>596</v>
      </c>
      <c r="AN74" s="235">
        <v>688</v>
      </c>
      <c r="AO74" s="235">
        <v>767</v>
      </c>
      <c r="AP74" s="235">
        <v>846</v>
      </c>
      <c r="AQ74" s="235">
        <v>490</v>
      </c>
      <c r="AR74" s="235">
        <v>531</v>
      </c>
      <c r="AS74" s="235">
        <v>663</v>
      </c>
      <c r="AT74" s="235">
        <v>809</v>
      </c>
      <c r="AU74" s="235">
        <v>833</v>
      </c>
      <c r="AV74" s="235">
        <v>958</v>
      </c>
      <c r="AW74" s="236">
        <v>463</v>
      </c>
      <c r="AX74" s="236">
        <v>496</v>
      </c>
      <c r="AY74" s="236">
        <v>596</v>
      </c>
      <c r="AZ74" s="236">
        <v>688</v>
      </c>
      <c r="BA74" s="236">
        <v>767</v>
      </c>
      <c r="BB74" s="236">
        <v>846</v>
      </c>
      <c r="BC74" s="236">
        <v>583</v>
      </c>
      <c r="BD74" s="236">
        <v>626</v>
      </c>
      <c r="BE74" s="236">
        <v>753</v>
      </c>
      <c r="BF74" s="236">
        <v>861</v>
      </c>
      <c r="BG74" s="236">
        <v>941</v>
      </c>
      <c r="BH74" s="236">
        <v>1020</v>
      </c>
    </row>
    <row r="75" spans="1:60">
      <c r="A75" s="146" t="s">
        <v>142</v>
      </c>
      <c r="B75" s="144" t="s">
        <v>1792</v>
      </c>
      <c r="C75" s="192" t="s">
        <v>142</v>
      </c>
      <c r="D75" s="192"/>
      <c r="E75" s="258">
        <v>11900</v>
      </c>
      <c r="F75" s="258">
        <v>13600</v>
      </c>
      <c r="G75" s="258">
        <v>15300</v>
      </c>
      <c r="H75" s="258">
        <v>16950</v>
      </c>
      <c r="I75" s="258">
        <v>18350</v>
      </c>
      <c r="J75" s="258">
        <v>19700</v>
      </c>
      <c r="K75" s="258">
        <v>21050</v>
      </c>
      <c r="L75" s="258">
        <v>22400</v>
      </c>
      <c r="M75" s="208">
        <v>19800</v>
      </c>
      <c r="N75" s="208">
        <v>22600</v>
      </c>
      <c r="O75" s="208">
        <v>25450</v>
      </c>
      <c r="P75" s="208">
        <v>28250</v>
      </c>
      <c r="Q75" s="208">
        <v>30550</v>
      </c>
      <c r="R75" s="208">
        <v>32800</v>
      </c>
      <c r="S75" s="208">
        <v>35050</v>
      </c>
      <c r="T75" s="208">
        <v>37300</v>
      </c>
      <c r="U75" s="259">
        <v>23760</v>
      </c>
      <c r="V75" s="259">
        <v>27120</v>
      </c>
      <c r="W75" s="259">
        <v>30540</v>
      </c>
      <c r="X75" s="259">
        <v>33900</v>
      </c>
      <c r="Y75" s="259">
        <v>36660</v>
      </c>
      <c r="Z75" s="259">
        <v>39360</v>
      </c>
      <c r="AA75" s="259">
        <v>42060</v>
      </c>
      <c r="AB75" s="259">
        <v>44760</v>
      </c>
      <c r="AC75" s="260">
        <v>31650</v>
      </c>
      <c r="AD75" s="260">
        <v>36200</v>
      </c>
      <c r="AE75" s="260">
        <v>40700</v>
      </c>
      <c r="AF75" s="260">
        <v>45200</v>
      </c>
      <c r="AG75" s="260">
        <v>48850</v>
      </c>
      <c r="AH75" s="260">
        <v>52450</v>
      </c>
      <c r="AI75" s="260">
        <v>56050</v>
      </c>
      <c r="AJ75" s="260">
        <v>59700</v>
      </c>
      <c r="AK75" s="82">
        <v>392</v>
      </c>
      <c r="AL75" s="82">
        <v>463</v>
      </c>
      <c r="AM75" s="82">
        <v>555</v>
      </c>
      <c r="AN75" s="82">
        <v>641</v>
      </c>
      <c r="AO75" s="82">
        <v>715</v>
      </c>
      <c r="AP75" s="82">
        <v>789</v>
      </c>
      <c r="AQ75" s="82">
        <v>392</v>
      </c>
      <c r="AR75" s="82">
        <v>535</v>
      </c>
      <c r="AS75" s="82">
        <v>602</v>
      </c>
      <c r="AT75" s="82">
        <v>768</v>
      </c>
      <c r="AU75" s="82">
        <v>797</v>
      </c>
      <c r="AV75" s="82">
        <v>917</v>
      </c>
      <c r="AW75" s="149">
        <v>432</v>
      </c>
      <c r="AX75" s="149">
        <v>463</v>
      </c>
      <c r="AY75" s="149">
        <v>555</v>
      </c>
      <c r="AZ75" s="149">
        <v>641</v>
      </c>
      <c r="BA75" s="149">
        <v>715</v>
      </c>
      <c r="BB75" s="149">
        <v>789</v>
      </c>
      <c r="BC75" s="149">
        <v>541</v>
      </c>
      <c r="BD75" s="149">
        <v>581</v>
      </c>
      <c r="BE75" s="149">
        <v>699</v>
      </c>
      <c r="BF75" s="149">
        <v>800</v>
      </c>
      <c r="BG75" s="149">
        <v>873</v>
      </c>
      <c r="BH75" s="149">
        <v>944</v>
      </c>
    </row>
    <row r="76" spans="1:60">
      <c r="A76" s="146" t="s">
        <v>143</v>
      </c>
      <c r="B76" s="144" t="s">
        <v>1794</v>
      </c>
      <c r="C76" s="192" t="s">
        <v>143</v>
      </c>
      <c r="D76" s="192"/>
      <c r="E76" s="258">
        <v>12100</v>
      </c>
      <c r="F76" s="258">
        <v>13800</v>
      </c>
      <c r="G76" s="258">
        <v>15550</v>
      </c>
      <c r="H76" s="258">
        <v>17250</v>
      </c>
      <c r="I76" s="258">
        <v>18650</v>
      </c>
      <c r="J76" s="258">
        <v>20050</v>
      </c>
      <c r="K76" s="258">
        <v>21400</v>
      </c>
      <c r="L76" s="258">
        <v>22800</v>
      </c>
      <c r="M76" s="208">
        <v>20150</v>
      </c>
      <c r="N76" s="208">
        <v>23000</v>
      </c>
      <c r="O76" s="208">
        <v>25900</v>
      </c>
      <c r="P76" s="208">
        <v>28750</v>
      </c>
      <c r="Q76" s="208">
        <v>31050</v>
      </c>
      <c r="R76" s="208">
        <v>33350</v>
      </c>
      <c r="S76" s="208">
        <v>35650</v>
      </c>
      <c r="T76" s="208">
        <v>37950</v>
      </c>
      <c r="U76" s="259">
        <v>24180</v>
      </c>
      <c r="V76" s="259">
        <v>27600</v>
      </c>
      <c r="W76" s="259">
        <v>31080</v>
      </c>
      <c r="X76" s="259">
        <v>34500</v>
      </c>
      <c r="Y76" s="259">
        <v>37260</v>
      </c>
      <c r="Z76" s="259">
        <v>40020</v>
      </c>
      <c r="AA76" s="259">
        <v>42780</v>
      </c>
      <c r="AB76" s="259">
        <v>45540</v>
      </c>
      <c r="AC76" s="260">
        <v>32200</v>
      </c>
      <c r="AD76" s="260">
        <v>36800</v>
      </c>
      <c r="AE76" s="260">
        <v>41400</v>
      </c>
      <c r="AF76" s="260">
        <v>46000</v>
      </c>
      <c r="AG76" s="260">
        <v>49700</v>
      </c>
      <c r="AH76" s="260">
        <v>53400</v>
      </c>
      <c r="AI76" s="260">
        <v>57050</v>
      </c>
      <c r="AJ76" s="260">
        <v>60750</v>
      </c>
      <c r="AK76" s="82">
        <v>475</v>
      </c>
      <c r="AL76" s="82">
        <v>508</v>
      </c>
      <c r="AM76" s="82">
        <v>610</v>
      </c>
      <c r="AN76" s="82">
        <v>705</v>
      </c>
      <c r="AO76" s="82">
        <v>786</v>
      </c>
      <c r="AP76" s="82">
        <v>868</v>
      </c>
      <c r="AQ76" s="82">
        <v>548</v>
      </c>
      <c r="AR76" s="82">
        <v>552</v>
      </c>
      <c r="AS76" s="82">
        <v>658</v>
      </c>
      <c r="AT76" s="82">
        <v>821</v>
      </c>
      <c r="AU76" s="82">
        <v>845</v>
      </c>
      <c r="AV76" s="82">
        <v>972</v>
      </c>
      <c r="AW76" s="149">
        <v>475</v>
      </c>
      <c r="AX76" s="149">
        <v>508</v>
      </c>
      <c r="AY76" s="149">
        <v>610</v>
      </c>
      <c r="AZ76" s="149">
        <v>705</v>
      </c>
      <c r="BA76" s="149">
        <v>786</v>
      </c>
      <c r="BB76" s="149">
        <v>868</v>
      </c>
      <c r="BC76" s="149">
        <v>598</v>
      </c>
      <c r="BD76" s="149">
        <v>641</v>
      </c>
      <c r="BE76" s="149">
        <v>772</v>
      </c>
      <c r="BF76" s="149">
        <v>883</v>
      </c>
      <c r="BG76" s="149">
        <v>965</v>
      </c>
      <c r="BH76" s="149">
        <v>1047</v>
      </c>
    </row>
    <row r="77" spans="1:60">
      <c r="A77" s="146" t="s">
        <v>144</v>
      </c>
      <c r="B77" s="144" t="s">
        <v>1796</v>
      </c>
      <c r="C77" s="192" t="s">
        <v>144</v>
      </c>
      <c r="D77" s="192"/>
      <c r="E77" s="258">
        <v>13700</v>
      </c>
      <c r="F77" s="258">
        <v>15650</v>
      </c>
      <c r="G77" s="258">
        <v>17600</v>
      </c>
      <c r="H77" s="258">
        <v>19550</v>
      </c>
      <c r="I77" s="258">
        <v>21150</v>
      </c>
      <c r="J77" s="258">
        <v>22700</v>
      </c>
      <c r="K77" s="258">
        <v>24250</v>
      </c>
      <c r="L77" s="258">
        <v>25850</v>
      </c>
      <c r="M77" s="208">
        <v>22850</v>
      </c>
      <c r="N77" s="208">
        <v>26100</v>
      </c>
      <c r="O77" s="208">
        <v>29350</v>
      </c>
      <c r="P77" s="208">
        <v>32600</v>
      </c>
      <c r="Q77" s="208">
        <v>35250</v>
      </c>
      <c r="R77" s="208">
        <v>37850</v>
      </c>
      <c r="S77" s="208">
        <v>40450</v>
      </c>
      <c r="T77" s="208">
        <v>43050</v>
      </c>
      <c r="U77" s="259">
        <v>27420</v>
      </c>
      <c r="V77" s="259">
        <v>31320</v>
      </c>
      <c r="W77" s="259">
        <v>35220</v>
      </c>
      <c r="X77" s="259">
        <v>39120</v>
      </c>
      <c r="Y77" s="259">
        <v>42300</v>
      </c>
      <c r="Z77" s="259">
        <v>45420</v>
      </c>
      <c r="AA77" s="259">
        <v>48540</v>
      </c>
      <c r="AB77" s="259">
        <v>51660</v>
      </c>
      <c r="AC77" s="260">
        <v>36550</v>
      </c>
      <c r="AD77" s="260">
        <v>41750</v>
      </c>
      <c r="AE77" s="260">
        <v>46950</v>
      </c>
      <c r="AF77" s="260">
        <v>52150</v>
      </c>
      <c r="AG77" s="260">
        <v>56350</v>
      </c>
      <c r="AH77" s="260">
        <v>60500</v>
      </c>
      <c r="AI77" s="260">
        <v>64700</v>
      </c>
      <c r="AJ77" s="260">
        <v>68850</v>
      </c>
      <c r="AK77" s="82">
        <v>491</v>
      </c>
      <c r="AL77" s="82">
        <v>547</v>
      </c>
      <c r="AM77" s="82">
        <v>656</v>
      </c>
      <c r="AN77" s="82">
        <v>758</v>
      </c>
      <c r="AO77" s="82">
        <v>846</v>
      </c>
      <c r="AP77" s="82">
        <v>933</v>
      </c>
      <c r="AQ77" s="82">
        <v>491</v>
      </c>
      <c r="AR77" s="82">
        <v>558</v>
      </c>
      <c r="AS77" s="82">
        <v>675</v>
      </c>
      <c r="AT77" s="82">
        <v>838</v>
      </c>
      <c r="AU77" s="82">
        <v>863</v>
      </c>
      <c r="AV77" s="82">
        <v>992</v>
      </c>
      <c r="AW77" s="149">
        <v>511</v>
      </c>
      <c r="AX77" s="149">
        <v>547</v>
      </c>
      <c r="AY77" s="149">
        <v>656</v>
      </c>
      <c r="AZ77" s="149">
        <v>758</v>
      </c>
      <c r="BA77" s="149">
        <v>846</v>
      </c>
      <c r="BB77" s="149">
        <v>933</v>
      </c>
      <c r="BC77" s="149">
        <v>644</v>
      </c>
      <c r="BD77" s="149">
        <v>691</v>
      </c>
      <c r="BE77" s="149">
        <v>832</v>
      </c>
      <c r="BF77" s="149">
        <v>952</v>
      </c>
      <c r="BG77" s="149">
        <v>1043</v>
      </c>
      <c r="BH77" s="149">
        <v>1131</v>
      </c>
    </row>
    <row r="78" spans="1:60">
      <c r="A78" s="146" t="s">
        <v>145</v>
      </c>
      <c r="B78" s="144" t="s">
        <v>1798</v>
      </c>
      <c r="C78" s="192" t="s">
        <v>145</v>
      </c>
      <c r="D78" s="192"/>
      <c r="E78" s="258">
        <v>11950</v>
      </c>
      <c r="F78" s="258">
        <v>13650</v>
      </c>
      <c r="G78" s="258">
        <v>15350</v>
      </c>
      <c r="H78" s="258">
        <v>17050</v>
      </c>
      <c r="I78" s="258">
        <v>18450</v>
      </c>
      <c r="J78" s="258">
        <v>19800</v>
      </c>
      <c r="K78" s="258">
        <v>21150</v>
      </c>
      <c r="L78" s="258">
        <v>22550</v>
      </c>
      <c r="M78" s="208">
        <v>19900</v>
      </c>
      <c r="N78" s="208">
        <v>22750</v>
      </c>
      <c r="O78" s="208">
        <v>25600</v>
      </c>
      <c r="P78" s="208">
        <v>28400</v>
      </c>
      <c r="Q78" s="208">
        <v>30700</v>
      </c>
      <c r="R78" s="208">
        <v>32950</v>
      </c>
      <c r="S78" s="208">
        <v>35250</v>
      </c>
      <c r="T78" s="208">
        <v>37500</v>
      </c>
      <c r="U78" s="259">
        <v>23880</v>
      </c>
      <c r="V78" s="259">
        <v>27300</v>
      </c>
      <c r="W78" s="259">
        <v>30720</v>
      </c>
      <c r="X78" s="259">
        <v>34080</v>
      </c>
      <c r="Y78" s="259">
        <v>36840</v>
      </c>
      <c r="Z78" s="259">
        <v>39540</v>
      </c>
      <c r="AA78" s="259">
        <v>42300</v>
      </c>
      <c r="AB78" s="259">
        <v>45000</v>
      </c>
      <c r="AC78" s="260">
        <v>31850</v>
      </c>
      <c r="AD78" s="260">
        <v>36400</v>
      </c>
      <c r="AE78" s="260">
        <v>40950</v>
      </c>
      <c r="AF78" s="260">
        <v>45450</v>
      </c>
      <c r="AG78" s="260">
        <v>49100</v>
      </c>
      <c r="AH78" s="260">
        <v>52750</v>
      </c>
      <c r="AI78" s="260">
        <v>56400</v>
      </c>
      <c r="AJ78" s="260">
        <v>60000</v>
      </c>
      <c r="AK78" s="82">
        <v>440</v>
      </c>
      <c r="AL78" s="82">
        <v>461</v>
      </c>
      <c r="AM78" s="82">
        <v>565</v>
      </c>
      <c r="AN78" s="82">
        <v>653</v>
      </c>
      <c r="AO78" s="82">
        <v>728</v>
      </c>
      <c r="AP78" s="82">
        <v>803</v>
      </c>
      <c r="AQ78" s="82">
        <v>459</v>
      </c>
      <c r="AR78" s="82">
        <v>461</v>
      </c>
      <c r="AS78" s="82">
        <v>595</v>
      </c>
      <c r="AT78" s="82">
        <v>815</v>
      </c>
      <c r="AU78" s="82">
        <v>890</v>
      </c>
      <c r="AV78" s="82">
        <v>963</v>
      </c>
      <c r="AW78" s="149">
        <v>440</v>
      </c>
      <c r="AX78" s="149">
        <v>471</v>
      </c>
      <c r="AY78" s="149">
        <v>565</v>
      </c>
      <c r="AZ78" s="149">
        <v>653</v>
      </c>
      <c r="BA78" s="149">
        <v>728</v>
      </c>
      <c r="BB78" s="149">
        <v>803</v>
      </c>
      <c r="BC78" s="149">
        <v>553</v>
      </c>
      <c r="BD78" s="149">
        <v>593</v>
      </c>
      <c r="BE78" s="149">
        <v>713</v>
      </c>
      <c r="BF78" s="149">
        <v>815</v>
      </c>
      <c r="BG78" s="149">
        <v>890</v>
      </c>
      <c r="BH78" s="149">
        <v>963</v>
      </c>
    </row>
    <row r="79" spans="1:60">
      <c r="A79" s="146" t="s">
        <v>146</v>
      </c>
      <c r="B79" s="144" t="s">
        <v>1800</v>
      </c>
      <c r="C79" s="192" t="s">
        <v>146</v>
      </c>
      <c r="D79" s="192"/>
      <c r="E79" s="258">
        <v>11900</v>
      </c>
      <c r="F79" s="258">
        <v>13600</v>
      </c>
      <c r="G79" s="258">
        <v>15300</v>
      </c>
      <c r="H79" s="258">
        <v>16950</v>
      </c>
      <c r="I79" s="258">
        <v>18350</v>
      </c>
      <c r="J79" s="258">
        <v>19700</v>
      </c>
      <c r="K79" s="258">
        <v>21050</v>
      </c>
      <c r="L79" s="258">
        <v>22400</v>
      </c>
      <c r="M79" s="208">
        <v>19800</v>
      </c>
      <c r="N79" s="208">
        <v>22600</v>
      </c>
      <c r="O79" s="208">
        <v>25450</v>
      </c>
      <c r="P79" s="208">
        <v>28250</v>
      </c>
      <c r="Q79" s="208">
        <v>30550</v>
      </c>
      <c r="R79" s="208">
        <v>32800</v>
      </c>
      <c r="S79" s="208">
        <v>35050</v>
      </c>
      <c r="T79" s="208">
        <v>37300</v>
      </c>
      <c r="U79" s="259">
        <v>23760</v>
      </c>
      <c r="V79" s="259">
        <v>27120</v>
      </c>
      <c r="W79" s="259">
        <v>30540</v>
      </c>
      <c r="X79" s="259">
        <v>33900</v>
      </c>
      <c r="Y79" s="259">
        <v>36660</v>
      </c>
      <c r="Z79" s="259">
        <v>39360</v>
      </c>
      <c r="AA79" s="259">
        <v>42060</v>
      </c>
      <c r="AB79" s="259">
        <v>44760</v>
      </c>
      <c r="AC79" s="260">
        <v>31650</v>
      </c>
      <c r="AD79" s="260">
        <v>36200</v>
      </c>
      <c r="AE79" s="260">
        <v>40700</v>
      </c>
      <c r="AF79" s="260">
        <v>45200</v>
      </c>
      <c r="AG79" s="260">
        <v>48850</v>
      </c>
      <c r="AH79" s="260">
        <v>52450</v>
      </c>
      <c r="AI79" s="260">
        <v>56050</v>
      </c>
      <c r="AJ79" s="260">
        <v>59700</v>
      </c>
      <c r="AK79" s="82">
        <v>432</v>
      </c>
      <c r="AL79" s="82">
        <v>463</v>
      </c>
      <c r="AM79" s="82">
        <v>555</v>
      </c>
      <c r="AN79" s="82">
        <v>641</v>
      </c>
      <c r="AO79" s="82">
        <v>715</v>
      </c>
      <c r="AP79" s="82">
        <v>789</v>
      </c>
      <c r="AQ79" s="82">
        <v>459</v>
      </c>
      <c r="AR79" s="82">
        <v>511</v>
      </c>
      <c r="AS79" s="82">
        <v>595</v>
      </c>
      <c r="AT79" s="82">
        <v>774</v>
      </c>
      <c r="AU79" s="82">
        <v>873</v>
      </c>
      <c r="AV79" s="82">
        <v>944</v>
      </c>
      <c r="AW79" s="149">
        <v>432</v>
      </c>
      <c r="AX79" s="149">
        <v>463</v>
      </c>
      <c r="AY79" s="149">
        <v>555</v>
      </c>
      <c r="AZ79" s="149">
        <v>641</v>
      </c>
      <c r="BA79" s="149">
        <v>715</v>
      </c>
      <c r="BB79" s="149">
        <v>789</v>
      </c>
      <c r="BC79" s="149">
        <v>541</v>
      </c>
      <c r="BD79" s="149">
        <v>581</v>
      </c>
      <c r="BE79" s="149">
        <v>699</v>
      </c>
      <c r="BF79" s="149">
        <v>800</v>
      </c>
      <c r="BG79" s="149">
        <v>873</v>
      </c>
      <c r="BH79" s="149">
        <v>944</v>
      </c>
    </row>
    <row r="80" spans="1:60">
      <c r="A80" s="146" t="s">
        <v>147</v>
      </c>
      <c r="B80" s="144" t="s">
        <v>1802</v>
      </c>
      <c r="C80" s="192" t="s">
        <v>147</v>
      </c>
      <c r="D80" s="192"/>
      <c r="E80" s="258">
        <v>11900</v>
      </c>
      <c r="F80" s="258">
        <v>13600</v>
      </c>
      <c r="G80" s="258">
        <v>15300</v>
      </c>
      <c r="H80" s="258">
        <v>16950</v>
      </c>
      <c r="I80" s="258">
        <v>18350</v>
      </c>
      <c r="J80" s="258">
        <v>19700</v>
      </c>
      <c r="K80" s="258">
        <v>21050</v>
      </c>
      <c r="L80" s="258">
        <v>22400</v>
      </c>
      <c r="M80" s="208">
        <v>19800</v>
      </c>
      <c r="N80" s="208">
        <v>22600</v>
      </c>
      <c r="O80" s="208">
        <v>25450</v>
      </c>
      <c r="P80" s="208">
        <v>28250</v>
      </c>
      <c r="Q80" s="208">
        <v>30550</v>
      </c>
      <c r="R80" s="208">
        <v>32800</v>
      </c>
      <c r="S80" s="208">
        <v>35050</v>
      </c>
      <c r="T80" s="208">
        <v>37300</v>
      </c>
      <c r="U80" s="259">
        <v>23760</v>
      </c>
      <c r="V80" s="259">
        <v>27120</v>
      </c>
      <c r="W80" s="259">
        <v>30540</v>
      </c>
      <c r="X80" s="259">
        <v>33900</v>
      </c>
      <c r="Y80" s="259">
        <v>36660</v>
      </c>
      <c r="Z80" s="259">
        <v>39360</v>
      </c>
      <c r="AA80" s="259">
        <v>42060</v>
      </c>
      <c r="AB80" s="259">
        <v>44760</v>
      </c>
      <c r="AC80" s="260">
        <v>31650</v>
      </c>
      <c r="AD80" s="260">
        <v>36200</v>
      </c>
      <c r="AE80" s="260">
        <v>40700</v>
      </c>
      <c r="AF80" s="260">
        <v>45200</v>
      </c>
      <c r="AG80" s="260">
        <v>48850</v>
      </c>
      <c r="AH80" s="260">
        <v>52450</v>
      </c>
      <c r="AI80" s="260">
        <v>56050</v>
      </c>
      <c r="AJ80" s="260">
        <v>59700</v>
      </c>
      <c r="AK80" s="82">
        <v>403</v>
      </c>
      <c r="AL80" s="82">
        <v>463</v>
      </c>
      <c r="AM80" s="82">
        <v>555</v>
      </c>
      <c r="AN80" s="82">
        <v>641</v>
      </c>
      <c r="AO80" s="82">
        <v>715</v>
      </c>
      <c r="AP80" s="82">
        <v>789</v>
      </c>
      <c r="AQ80" s="82">
        <v>403</v>
      </c>
      <c r="AR80" s="82">
        <v>478</v>
      </c>
      <c r="AS80" s="82">
        <v>595</v>
      </c>
      <c r="AT80" s="82">
        <v>758</v>
      </c>
      <c r="AU80" s="82">
        <v>873</v>
      </c>
      <c r="AV80" s="82">
        <v>944</v>
      </c>
      <c r="AW80" s="149">
        <v>432</v>
      </c>
      <c r="AX80" s="149">
        <v>463</v>
      </c>
      <c r="AY80" s="149">
        <v>555</v>
      </c>
      <c r="AZ80" s="149">
        <v>641</v>
      </c>
      <c r="BA80" s="149">
        <v>715</v>
      </c>
      <c r="BB80" s="149">
        <v>789</v>
      </c>
      <c r="BC80" s="149">
        <v>541</v>
      </c>
      <c r="BD80" s="149">
        <v>581</v>
      </c>
      <c r="BE80" s="149">
        <v>699</v>
      </c>
      <c r="BF80" s="149">
        <v>800</v>
      </c>
      <c r="BG80" s="149">
        <v>873</v>
      </c>
      <c r="BH80" s="149">
        <v>944</v>
      </c>
    </row>
    <row r="81" spans="1:60">
      <c r="A81" s="146" t="s">
        <v>53</v>
      </c>
      <c r="B81" s="144" t="s">
        <v>513</v>
      </c>
      <c r="C81" s="193" t="s">
        <v>53</v>
      </c>
      <c r="D81" s="193"/>
      <c r="E81" s="258">
        <v>15750</v>
      </c>
      <c r="F81" s="258">
        <v>18000</v>
      </c>
      <c r="G81" s="258">
        <v>20250</v>
      </c>
      <c r="H81" s="258">
        <v>22450</v>
      </c>
      <c r="I81" s="258">
        <v>24250</v>
      </c>
      <c r="J81" s="258">
        <v>26050</v>
      </c>
      <c r="K81" s="258">
        <v>27850</v>
      </c>
      <c r="L81" s="258">
        <v>29650</v>
      </c>
      <c r="M81" s="208">
        <v>26250</v>
      </c>
      <c r="N81" s="208">
        <v>30000</v>
      </c>
      <c r="O81" s="208">
        <v>33750</v>
      </c>
      <c r="P81" s="208">
        <v>37450</v>
      </c>
      <c r="Q81" s="208">
        <v>40450</v>
      </c>
      <c r="R81" s="208">
        <v>43450</v>
      </c>
      <c r="S81" s="208">
        <v>46450</v>
      </c>
      <c r="T81" s="208">
        <v>49450</v>
      </c>
      <c r="U81" s="259">
        <v>31500</v>
      </c>
      <c r="V81" s="259">
        <v>36000</v>
      </c>
      <c r="W81" s="259">
        <v>40500</v>
      </c>
      <c r="X81" s="259">
        <v>44940</v>
      </c>
      <c r="Y81" s="259">
        <v>48540</v>
      </c>
      <c r="Z81" s="259">
        <v>52140</v>
      </c>
      <c r="AA81" s="259">
        <v>55740</v>
      </c>
      <c r="AB81" s="259">
        <v>59340</v>
      </c>
      <c r="AC81" s="260">
        <v>41950</v>
      </c>
      <c r="AD81" s="260">
        <v>47950</v>
      </c>
      <c r="AE81" s="260">
        <v>53950</v>
      </c>
      <c r="AF81" s="260">
        <v>59900</v>
      </c>
      <c r="AG81" s="260">
        <v>64700</v>
      </c>
      <c r="AH81" s="260">
        <v>69500</v>
      </c>
      <c r="AI81" s="260">
        <v>74300</v>
      </c>
      <c r="AJ81" s="260">
        <v>79100</v>
      </c>
      <c r="AK81" s="82">
        <v>586</v>
      </c>
      <c r="AL81" s="82">
        <v>628</v>
      </c>
      <c r="AM81" s="82">
        <v>753</v>
      </c>
      <c r="AN81" s="82">
        <v>870</v>
      </c>
      <c r="AO81" s="82">
        <v>971</v>
      </c>
      <c r="AP81" s="82">
        <v>1071</v>
      </c>
      <c r="AQ81" s="82">
        <v>694</v>
      </c>
      <c r="AR81" s="82">
        <v>772</v>
      </c>
      <c r="AS81" s="82">
        <v>937</v>
      </c>
      <c r="AT81" s="82">
        <v>1097</v>
      </c>
      <c r="AU81" s="82">
        <v>1205</v>
      </c>
      <c r="AV81" s="82">
        <v>1311</v>
      </c>
      <c r="AW81" s="149">
        <v>586</v>
      </c>
      <c r="AX81" s="149">
        <v>628</v>
      </c>
      <c r="AY81" s="149">
        <v>753</v>
      </c>
      <c r="AZ81" s="149">
        <v>870</v>
      </c>
      <c r="BA81" s="149">
        <v>971</v>
      </c>
      <c r="BB81" s="149">
        <v>1071</v>
      </c>
      <c r="BC81" s="149">
        <v>741</v>
      </c>
      <c r="BD81" s="149">
        <v>796</v>
      </c>
      <c r="BE81" s="149">
        <v>957</v>
      </c>
      <c r="BF81" s="149">
        <v>1097</v>
      </c>
      <c r="BG81" s="149">
        <v>1205</v>
      </c>
      <c r="BH81" s="149">
        <v>1311</v>
      </c>
    </row>
    <row r="82" spans="1:60">
      <c r="A82" s="146" t="s">
        <v>148</v>
      </c>
      <c r="B82" s="144" t="s">
        <v>1804</v>
      </c>
      <c r="C82" s="192" t="s">
        <v>148</v>
      </c>
      <c r="D82" s="192"/>
      <c r="E82" s="258">
        <v>12850</v>
      </c>
      <c r="F82" s="258">
        <v>14700</v>
      </c>
      <c r="G82" s="258">
        <v>16550</v>
      </c>
      <c r="H82" s="258">
        <v>18350</v>
      </c>
      <c r="I82" s="258">
        <v>19850</v>
      </c>
      <c r="J82" s="258">
        <v>21300</v>
      </c>
      <c r="K82" s="258">
        <v>22800</v>
      </c>
      <c r="L82" s="258">
        <v>24250</v>
      </c>
      <c r="M82" s="208">
        <v>21400</v>
      </c>
      <c r="N82" s="208">
        <v>24450</v>
      </c>
      <c r="O82" s="208">
        <v>27500</v>
      </c>
      <c r="P82" s="208">
        <v>30550</v>
      </c>
      <c r="Q82" s="208">
        <v>33000</v>
      </c>
      <c r="R82" s="208">
        <v>35450</v>
      </c>
      <c r="S82" s="208">
        <v>37900</v>
      </c>
      <c r="T82" s="208">
        <v>40350</v>
      </c>
      <c r="U82" s="259">
        <v>25680</v>
      </c>
      <c r="V82" s="259">
        <v>29340</v>
      </c>
      <c r="W82" s="259">
        <v>33000</v>
      </c>
      <c r="X82" s="259">
        <v>36660</v>
      </c>
      <c r="Y82" s="259">
        <v>39600</v>
      </c>
      <c r="Z82" s="259">
        <v>42540</v>
      </c>
      <c r="AA82" s="259">
        <v>45480</v>
      </c>
      <c r="AB82" s="259">
        <v>48420</v>
      </c>
      <c r="AC82" s="260">
        <v>34250</v>
      </c>
      <c r="AD82" s="260">
        <v>39150</v>
      </c>
      <c r="AE82" s="260">
        <v>44050</v>
      </c>
      <c r="AF82" s="260">
        <v>48900</v>
      </c>
      <c r="AG82" s="260">
        <v>52850</v>
      </c>
      <c r="AH82" s="260">
        <v>56750</v>
      </c>
      <c r="AI82" s="260">
        <v>60650</v>
      </c>
      <c r="AJ82" s="260">
        <v>64550</v>
      </c>
      <c r="AK82" s="82">
        <v>448</v>
      </c>
      <c r="AL82" s="82">
        <v>487</v>
      </c>
      <c r="AM82" s="82">
        <v>585</v>
      </c>
      <c r="AN82" s="82">
        <v>676</v>
      </c>
      <c r="AO82" s="82">
        <v>755</v>
      </c>
      <c r="AP82" s="82">
        <v>832</v>
      </c>
      <c r="AQ82" s="82">
        <v>448</v>
      </c>
      <c r="AR82" s="82">
        <v>514</v>
      </c>
      <c r="AS82" s="82">
        <v>621</v>
      </c>
      <c r="AT82" s="82">
        <v>761</v>
      </c>
      <c r="AU82" s="82">
        <v>915</v>
      </c>
      <c r="AV82" s="82">
        <v>1001</v>
      </c>
      <c r="AW82" s="149">
        <v>455</v>
      </c>
      <c r="AX82" s="149">
        <v>487</v>
      </c>
      <c r="AY82" s="149">
        <v>585</v>
      </c>
      <c r="AZ82" s="149">
        <v>676</v>
      </c>
      <c r="BA82" s="149">
        <v>755</v>
      </c>
      <c r="BB82" s="149">
        <v>832</v>
      </c>
      <c r="BC82" s="149">
        <v>573</v>
      </c>
      <c r="BD82" s="149">
        <v>614</v>
      </c>
      <c r="BE82" s="149">
        <v>739</v>
      </c>
      <c r="BF82" s="149">
        <v>845</v>
      </c>
      <c r="BG82" s="149">
        <v>924</v>
      </c>
      <c r="BH82" s="149">
        <v>1001</v>
      </c>
    </row>
    <row r="83" spans="1:60">
      <c r="A83" s="146" t="s">
        <v>149</v>
      </c>
      <c r="B83" s="144" t="s">
        <v>1806</v>
      </c>
      <c r="C83" s="192" t="s">
        <v>149</v>
      </c>
      <c r="D83" s="192"/>
      <c r="E83" s="258">
        <v>12250</v>
      </c>
      <c r="F83" s="258">
        <v>14000</v>
      </c>
      <c r="G83" s="258">
        <v>15750</v>
      </c>
      <c r="H83" s="258">
        <v>17500</v>
      </c>
      <c r="I83" s="258">
        <v>18900</v>
      </c>
      <c r="J83" s="258">
        <v>20300</v>
      </c>
      <c r="K83" s="258">
        <v>21700</v>
      </c>
      <c r="L83" s="258">
        <v>23100</v>
      </c>
      <c r="M83" s="208">
        <v>20450</v>
      </c>
      <c r="N83" s="208">
        <v>23400</v>
      </c>
      <c r="O83" s="208">
        <v>26300</v>
      </c>
      <c r="P83" s="208">
        <v>29200</v>
      </c>
      <c r="Q83" s="208">
        <v>31550</v>
      </c>
      <c r="R83" s="208">
        <v>33900</v>
      </c>
      <c r="S83" s="208">
        <v>36250</v>
      </c>
      <c r="T83" s="208">
        <v>38550</v>
      </c>
      <c r="U83" s="259">
        <v>24540</v>
      </c>
      <c r="V83" s="259">
        <v>28080</v>
      </c>
      <c r="W83" s="259">
        <v>31560</v>
      </c>
      <c r="X83" s="259">
        <v>35040</v>
      </c>
      <c r="Y83" s="259">
        <v>37860</v>
      </c>
      <c r="Z83" s="259">
        <v>40680</v>
      </c>
      <c r="AA83" s="259">
        <v>43500</v>
      </c>
      <c r="AB83" s="259">
        <v>46260</v>
      </c>
      <c r="AC83" s="260">
        <v>32700</v>
      </c>
      <c r="AD83" s="260">
        <v>37400</v>
      </c>
      <c r="AE83" s="260">
        <v>42050</v>
      </c>
      <c r="AF83" s="260">
        <v>46700</v>
      </c>
      <c r="AG83" s="260">
        <v>50450</v>
      </c>
      <c r="AH83" s="260">
        <v>54200</v>
      </c>
      <c r="AI83" s="260">
        <v>57950</v>
      </c>
      <c r="AJ83" s="260">
        <v>61650</v>
      </c>
      <c r="AK83" s="82">
        <v>458</v>
      </c>
      <c r="AL83" s="82">
        <v>522</v>
      </c>
      <c r="AM83" s="82">
        <v>627</v>
      </c>
      <c r="AN83" s="82">
        <v>724</v>
      </c>
      <c r="AO83" s="82">
        <v>808</v>
      </c>
      <c r="AP83" s="82">
        <v>891</v>
      </c>
      <c r="AQ83" s="82">
        <v>458</v>
      </c>
      <c r="AR83" s="82">
        <v>625</v>
      </c>
      <c r="AS83" s="82">
        <v>704</v>
      </c>
      <c r="AT83" s="82">
        <v>907</v>
      </c>
      <c r="AU83" s="82">
        <v>948</v>
      </c>
      <c r="AV83" s="82">
        <v>1077</v>
      </c>
      <c r="AW83" s="149">
        <v>487</v>
      </c>
      <c r="AX83" s="149">
        <v>522</v>
      </c>
      <c r="AY83" s="149">
        <v>627</v>
      </c>
      <c r="AZ83" s="149">
        <v>724</v>
      </c>
      <c r="BA83" s="149">
        <v>808</v>
      </c>
      <c r="BB83" s="149">
        <v>891</v>
      </c>
      <c r="BC83" s="149">
        <v>614</v>
      </c>
      <c r="BD83" s="149">
        <v>659</v>
      </c>
      <c r="BE83" s="149">
        <v>793</v>
      </c>
      <c r="BF83" s="149">
        <v>907</v>
      </c>
      <c r="BG83" s="149">
        <v>993</v>
      </c>
      <c r="BH83" s="149">
        <v>1077</v>
      </c>
    </row>
    <row r="84" spans="1:60">
      <c r="A84" s="146" t="s">
        <v>150</v>
      </c>
      <c r="B84" s="144" t="s">
        <v>1808</v>
      </c>
      <c r="C84" s="192" t="s">
        <v>150</v>
      </c>
      <c r="D84" s="192"/>
      <c r="E84" s="258">
        <v>11900</v>
      </c>
      <c r="F84" s="258">
        <v>13600</v>
      </c>
      <c r="G84" s="258">
        <v>15300</v>
      </c>
      <c r="H84" s="258">
        <v>16950</v>
      </c>
      <c r="I84" s="258">
        <v>18350</v>
      </c>
      <c r="J84" s="258">
        <v>19700</v>
      </c>
      <c r="K84" s="258">
        <v>21050</v>
      </c>
      <c r="L84" s="258">
        <v>22400</v>
      </c>
      <c r="M84" s="208">
        <v>19800</v>
      </c>
      <c r="N84" s="208">
        <v>22600</v>
      </c>
      <c r="O84" s="208">
        <v>25450</v>
      </c>
      <c r="P84" s="208">
        <v>28250</v>
      </c>
      <c r="Q84" s="208">
        <v>30550</v>
      </c>
      <c r="R84" s="208">
        <v>32800</v>
      </c>
      <c r="S84" s="208">
        <v>35050</v>
      </c>
      <c r="T84" s="208">
        <v>37300</v>
      </c>
      <c r="U84" s="259">
        <v>23760</v>
      </c>
      <c r="V84" s="259">
        <v>27120</v>
      </c>
      <c r="W84" s="259">
        <v>30540</v>
      </c>
      <c r="X84" s="259">
        <v>33900</v>
      </c>
      <c r="Y84" s="259">
        <v>36660</v>
      </c>
      <c r="Z84" s="259">
        <v>39360</v>
      </c>
      <c r="AA84" s="259">
        <v>42060</v>
      </c>
      <c r="AB84" s="259">
        <v>44760</v>
      </c>
      <c r="AC84" s="260">
        <v>31650</v>
      </c>
      <c r="AD84" s="260">
        <v>36200</v>
      </c>
      <c r="AE84" s="260">
        <v>40700</v>
      </c>
      <c r="AF84" s="260">
        <v>45200</v>
      </c>
      <c r="AG84" s="260">
        <v>48850</v>
      </c>
      <c r="AH84" s="260">
        <v>52450</v>
      </c>
      <c r="AI84" s="260">
        <v>56050</v>
      </c>
      <c r="AJ84" s="260">
        <v>59700</v>
      </c>
      <c r="AK84" s="82">
        <v>432</v>
      </c>
      <c r="AL84" s="82">
        <v>463</v>
      </c>
      <c r="AM84" s="82">
        <v>555</v>
      </c>
      <c r="AN84" s="82">
        <v>641</v>
      </c>
      <c r="AO84" s="82">
        <v>715</v>
      </c>
      <c r="AP84" s="82">
        <v>789</v>
      </c>
      <c r="AQ84" s="82">
        <v>478</v>
      </c>
      <c r="AR84" s="82">
        <v>573</v>
      </c>
      <c r="AS84" s="82">
        <v>689</v>
      </c>
      <c r="AT84" s="82">
        <v>788</v>
      </c>
      <c r="AU84" s="82">
        <v>873</v>
      </c>
      <c r="AV84" s="82">
        <v>944</v>
      </c>
      <c r="AW84" s="149">
        <v>432</v>
      </c>
      <c r="AX84" s="149">
        <v>463</v>
      </c>
      <c r="AY84" s="149">
        <v>555</v>
      </c>
      <c r="AZ84" s="149">
        <v>641</v>
      </c>
      <c r="BA84" s="149">
        <v>715</v>
      </c>
      <c r="BB84" s="149">
        <v>789</v>
      </c>
      <c r="BC84" s="149">
        <v>541</v>
      </c>
      <c r="BD84" s="149">
        <v>581</v>
      </c>
      <c r="BE84" s="149">
        <v>699</v>
      </c>
      <c r="BF84" s="149">
        <v>800</v>
      </c>
      <c r="BG84" s="149">
        <v>873</v>
      </c>
      <c r="BH84" s="149">
        <v>944</v>
      </c>
    </row>
    <row r="85" spans="1:60">
      <c r="A85" s="146" t="s">
        <v>151</v>
      </c>
      <c r="B85" s="144" t="s">
        <v>1810</v>
      </c>
      <c r="C85" s="192" t="s">
        <v>151</v>
      </c>
      <c r="D85" s="192"/>
      <c r="E85" s="258">
        <v>13650</v>
      </c>
      <c r="F85" s="258">
        <v>15600</v>
      </c>
      <c r="G85" s="258">
        <v>17550</v>
      </c>
      <c r="H85" s="258">
        <v>19450</v>
      </c>
      <c r="I85" s="258">
        <v>21050</v>
      </c>
      <c r="J85" s="258">
        <v>22600</v>
      </c>
      <c r="K85" s="258">
        <v>24150</v>
      </c>
      <c r="L85" s="258">
        <v>25700</v>
      </c>
      <c r="M85" s="208">
        <v>22750</v>
      </c>
      <c r="N85" s="208">
        <v>26000</v>
      </c>
      <c r="O85" s="208">
        <v>29250</v>
      </c>
      <c r="P85" s="208">
        <v>32450</v>
      </c>
      <c r="Q85" s="208">
        <v>35050</v>
      </c>
      <c r="R85" s="208">
        <v>37650</v>
      </c>
      <c r="S85" s="208">
        <v>40250</v>
      </c>
      <c r="T85" s="208">
        <v>42850</v>
      </c>
      <c r="U85" s="259">
        <v>27300</v>
      </c>
      <c r="V85" s="259">
        <v>31200</v>
      </c>
      <c r="W85" s="259">
        <v>35100</v>
      </c>
      <c r="X85" s="259">
        <v>38940</v>
      </c>
      <c r="Y85" s="259">
        <v>42060</v>
      </c>
      <c r="Z85" s="259">
        <v>45180</v>
      </c>
      <c r="AA85" s="259">
        <v>48300</v>
      </c>
      <c r="AB85" s="259">
        <v>51420</v>
      </c>
      <c r="AC85" s="260">
        <v>36350</v>
      </c>
      <c r="AD85" s="260">
        <v>41550</v>
      </c>
      <c r="AE85" s="260">
        <v>46750</v>
      </c>
      <c r="AF85" s="260">
        <v>51900</v>
      </c>
      <c r="AG85" s="260">
        <v>56100</v>
      </c>
      <c r="AH85" s="260">
        <v>60250</v>
      </c>
      <c r="AI85" s="260">
        <v>64400</v>
      </c>
      <c r="AJ85" s="260">
        <v>68550</v>
      </c>
      <c r="AK85" s="82">
        <v>448</v>
      </c>
      <c r="AL85" s="82">
        <v>480</v>
      </c>
      <c r="AM85" s="82">
        <v>576</v>
      </c>
      <c r="AN85" s="82">
        <v>665</v>
      </c>
      <c r="AO85" s="82">
        <v>742</v>
      </c>
      <c r="AP85" s="82">
        <v>819</v>
      </c>
      <c r="AQ85" s="82">
        <v>494</v>
      </c>
      <c r="AR85" s="82">
        <v>527</v>
      </c>
      <c r="AS85" s="82">
        <v>595</v>
      </c>
      <c r="AT85" s="82">
        <v>772</v>
      </c>
      <c r="AU85" s="82">
        <v>908</v>
      </c>
      <c r="AV85" s="82">
        <v>982</v>
      </c>
      <c r="AW85" s="149">
        <v>448</v>
      </c>
      <c r="AX85" s="149">
        <v>480</v>
      </c>
      <c r="AY85" s="149">
        <v>576</v>
      </c>
      <c r="AZ85" s="149">
        <v>665</v>
      </c>
      <c r="BA85" s="149">
        <v>742</v>
      </c>
      <c r="BB85" s="149">
        <v>819</v>
      </c>
      <c r="BC85" s="149">
        <v>563</v>
      </c>
      <c r="BD85" s="149">
        <v>604</v>
      </c>
      <c r="BE85" s="149">
        <v>727</v>
      </c>
      <c r="BF85" s="149">
        <v>831</v>
      </c>
      <c r="BG85" s="149">
        <v>908</v>
      </c>
      <c r="BH85" s="149">
        <v>982</v>
      </c>
    </row>
    <row r="86" spans="1:60">
      <c r="A86" s="146" t="s">
        <v>54</v>
      </c>
      <c r="B86" s="144" t="s">
        <v>527</v>
      </c>
      <c r="C86" s="193" t="s">
        <v>54</v>
      </c>
      <c r="D86" s="193"/>
      <c r="E86" s="258">
        <v>15750</v>
      </c>
      <c r="F86" s="258">
        <v>18000</v>
      </c>
      <c r="G86" s="258">
        <v>20250</v>
      </c>
      <c r="H86" s="258">
        <v>22450</v>
      </c>
      <c r="I86" s="258">
        <v>24250</v>
      </c>
      <c r="J86" s="258">
        <v>26050</v>
      </c>
      <c r="K86" s="258">
        <v>27850</v>
      </c>
      <c r="L86" s="258">
        <v>29650</v>
      </c>
      <c r="M86" s="208">
        <v>26250</v>
      </c>
      <c r="N86" s="208">
        <v>30000</v>
      </c>
      <c r="O86" s="208">
        <v>33750</v>
      </c>
      <c r="P86" s="208">
        <v>37450</v>
      </c>
      <c r="Q86" s="208">
        <v>40450</v>
      </c>
      <c r="R86" s="208">
        <v>43450</v>
      </c>
      <c r="S86" s="208">
        <v>46450</v>
      </c>
      <c r="T86" s="208">
        <v>49450</v>
      </c>
      <c r="U86" s="259">
        <v>31500</v>
      </c>
      <c r="V86" s="259">
        <v>36000</v>
      </c>
      <c r="W86" s="259">
        <v>40500</v>
      </c>
      <c r="X86" s="259">
        <v>44940</v>
      </c>
      <c r="Y86" s="259">
        <v>48540</v>
      </c>
      <c r="Z86" s="259">
        <v>52140</v>
      </c>
      <c r="AA86" s="259">
        <v>55740</v>
      </c>
      <c r="AB86" s="259">
        <v>59340</v>
      </c>
      <c r="AC86" s="260">
        <v>41950</v>
      </c>
      <c r="AD86" s="260">
        <v>47950</v>
      </c>
      <c r="AE86" s="260">
        <v>53950</v>
      </c>
      <c r="AF86" s="260">
        <v>59900</v>
      </c>
      <c r="AG86" s="260">
        <v>64700</v>
      </c>
      <c r="AH86" s="260">
        <v>69500</v>
      </c>
      <c r="AI86" s="260">
        <v>74300</v>
      </c>
      <c r="AJ86" s="260">
        <v>79100</v>
      </c>
      <c r="AK86" s="82">
        <v>586</v>
      </c>
      <c r="AL86" s="82">
        <v>628</v>
      </c>
      <c r="AM86" s="82">
        <v>753</v>
      </c>
      <c r="AN86" s="82">
        <v>870</v>
      </c>
      <c r="AO86" s="82">
        <v>971</v>
      </c>
      <c r="AP86" s="82">
        <v>1071</v>
      </c>
      <c r="AQ86" s="82">
        <v>694</v>
      </c>
      <c r="AR86" s="82">
        <v>772</v>
      </c>
      <c r="AS86" s="82">
        <v>937</v>
      </c>
      <c r="AT86" s="82">
        <v>1097</v>
      </c>
      <c r="AU86" s="82">
        <v>1205</v>
      </c>
      <c r="AV86" s="82">
        <v>1311</v>
      </c>
      <c r="AW86" s="149">
        <v>586</v>
      </c>
      <c r="AX86" s="149">
        <v>628</v>
      </c>
      <c r="AY86" s="149">
        <v>753</v>
      </c>
      <c r="AZ86" s="149">
        <v>870</v>
      </c>
      <c r="BA86" s="149">
        <v>971</v>
      </c>
      <c r="BB86" s="149">
        <v>1071</v>
      </c>
      <c r="BC86" s="149">
        <v>741</v>
      </c>
      <c r="BD86" s="149">
        <v>796</v>
      </c>
      <c r="BE86" s="149">
        <v>957</v>
      </c>
      <c r="BF86" s="149">
        <v>1097</v>
      </c>
      <c r="BG86" s="149">
        <v>1205</v>
      </c>
      <c r="BH86" s="149">
        <v>1311</v>
      </c>
    </row>
    <row r="87" spans="1:60">
      <c r="A87" s="146" t="s">
        <v>152</v>
      </c>
      <c r="B87" s="144" t="s">
        <v>1812</v>
      </c>
      <c r="C87" s="192" t="s">
        <v>152</v>
      </c>
      <c r="D87" s="192"/>
      <c r="E87" s="258">
        <v>11950</v>
      </c>
      <c r="F87" s="258">
        <v>13650</v>
      </c>
      <c r="G87" s="258">
        <v>15350</v>
      </c>
      <c r="H87" s="258">
        <v>17050</v>
      </c>
      <c r="I87" s="258">
        <v>18450</v>
      </c>
      <c r="J87" s="258">
        <v>19800</v>
      </c>
      <c r="K87" s="258">
        <v>21150</v>
      </c>
      <c r="L87" s="258">
        <v>22550</v>
      </c>
      <c r="M87" s="208">
        <v>19900</v>
      </c>
      <c r="N87" s="208">
        <v>22750</v>
      </c>
      <c r="O87" s="208">
        <v>25600</v>
      </c>
      <c r="P87" s="208">
        <v>28400</v>
      </c>
      <c r="Q87" s="208">
        <v>30700</v>
      </c>
      <c r="R87" s="208">
        <v>32950</v>
      </c>
      <c r="S87" s="208">
        <v>35250</v>
      </c>
      <c r="T87" s="208">
        <v>37500</v>
      </c>
      <c r="U87" s="259">
        <v>23880</v>
      </c>
      <c r="V87" s="259">
        <v>27300</v>
      </c>
      <c r="W87" s="259">
        <v>30720</v>
      </c>
      <c r="X87" s="259">
        <v>34080</v>
      </c>
      <c r="Y87" s="259">
        <v>36840</v>
      </c>
      <c r="Z87" s="259">
        <v>39540</v>
      </c>
      <c r="AA87" s="259">
        <v>42300</v>
      </c>
      <c r="AB87" s="259">
        <v>45000</v>
      </c>
      <c r="AC87" s="260">
        <v>31850</v>
      </c>
      <c r="AD87" s="260">
        <v>36400</v>
      </c>
      <c r="AE87" s="260">
        <v>40950</v>
      </c>
      <c r="AF87" s="260">
        <v>45450</v>
      </c>
      <c r="AG87" s="260">
        <v>49100</v>
      </c>
      <c r="AH87" s="260">
        <v>52750</v>
      </c>
      <c r="AI87" s="260">
        <v>56400</v>
      </c>
      <c r="AJ87" s="260">
        <v>60000</v>
      </c>
      <c r="AK87" s="82">
        <v>432</v>
      </c>
      <c r="AL87" s="82">
        <v>463</v>
      </c>
      <c r="AM87" s="82">
        <v>556</v>
      </c>
      <c r="AN87" s="82">
        <v>642</v>
      </c>
      <c r="AO87" s="82">
        <v>717</v>
      </c>
      <c r="AP87" s="82">
        <v>791</v>
      </c>
      <c r="AQ87" s="82">
        <v>459</v>
      </c>
      <c r="AR87" s="82">
        <v>511</v>
      </c>
      <c r="AS87" s="82">
        <v>595</v>
      </c>
      <c r="AT87" s="82">
        <v>774</v>
      </c>
      <c r="AU87" s="82">
        <v>874</v>
      </c>
      <c r="AV87" s="82">
        <v>946</v>
      </c>
      <c r="AW87" s="149">
        <v>432</v>
      </c>
      <c r="AX87" s="149">
        <v>463</v>
      </c>
      <c r="AY87" s="149">
        <v>556</v>
      </c>
      <c r="AZ87" s="149">
        <v>642</v>
      </c>
      <c r="BA87" s="149">
        <v>717</v>
      </c>
      <c r="BB87" s="149">
        <v>791</v>
      </c>
      <c r="BC87" s="149">
        <v>543</v>
      </c>
      <c r="BD87" s="149">
        <v>583</v>
      </c>
      <c r="BE87" s="149">
        <v>701</v>
      </c>
      <c r="BF87" s="149">
        <v>801</v>
      </c>
      <c r="BG87" s="149">
        <v>874</v>
      </c>
      <c r="BH87" s="149">
        <v>946</v>
      </c>
    </row>
    <row r="88" spans="1:60">
      <c r="A88" s="146" t="s">
        <v>153</v>
      </c>
      <c r="B88" s="144" t="s">
        <v>1814</v>
      </c>
      <c r="C88" s="192" t="s">
        <v>153</v>
      </c>
      <c r="D88" s="192"/>
      <c r="E88" s="258">
        <v>14950</v>
      </c>
      <c r="F88" s="258">
        <v>17050</v>
      </c>
      <c r="G88" s="258">
        <v>19200</v>
      </c>
      <c r="H88" s="258">
        <v>21300</v>
      </c>
      <c r="I88" s="258">
        <v>23050</v>
      </c>
      <c r="J88" s="258">
        <v>24750</v>
      </c>
      <c r="K88" s="258">
        <v>26450</v>
      </c>
      <c r="L88" s="258">
        <v>28150</v>
      </c>
      <c r="M88" s="208">
        <v>24850</v>
      </c>
      <c r="N88" s="208">
        <v>28400</v>
      </c>
      <c r="O88" s="208">
        <v>31950</v>
      </c>
      <c r="P88" s="208">
        <v>35500</v>
      </c>
      <c r="Q88" s="208">
        <v>38350</v>
      </c>
      <c r="R88" s="208">
        <v>41200</v>
      </c>
      <c r="S88" s="208">
        <v>44050</v>
      </c>
      <c r="T88" s="208">
        <v>46900</v>
      </c>
      <c r="U88" s="259">
        <v>29820</v>
      </c>
      <c r="V88" s="259">
        <v>34080</v>
      </c>
      <c r="W88" s="259">
        <v>38340</v>
      </c>
      <c r="X88" s="259">
        <v>42600</v>
      </c>
      <c r="Y88" s="259">
        <v>46020</v>
      </c>
      <c r="Z88" s="259">
        <v>49440</v>
      </c>
      <c r="AA88" s="259">
        <v>52860</v>
      </c>
      <c r="AB88" s="259">
        <v>56280</v>
      </c>
      <c r="AC88" s="260">
        <v>39800</v>
      </c>
      <c r="AD88" s="260">
        <v>45450</v>
      </c>
      <c r="AE88" s="260">
        <v>51150</v>
      </c>
      <c r="AF88" s="260">
        <v>56800</v>
      </c>
      <c r="AG88" s="260">
        <v>61350</v>
      </c>
      <c r="AH88" s="260">
        <v>65900</v>
      </c>
      <c r="AI88" s="260">
        <v>70450</v>
      </c>
      <c r="AJ88" s="260">
        <v>75000</v>
      </c>
      <c r="AK88" s="82">
        <v>538</v>
      </c>
      <c r="AL88" s="82">
        <v>597</v>
      </c>
      <c r="AM88" s="82">
        <v>717</v>
      </c>
      <c r="AN88" s="82">
        <v>828</v>
      </c>
      <c r="AO88" s="82">
        <v>923</v>
      </c>
      <c r="AP88" s="82">
        <v>1019</v>
      </c>
      <c r="AQ88" s="82">
        <v>538</v>
      </c>
      <c r="AR88" s="82">
        <v>629</v>
      </c>
      <c r="AS88" s="82">
        <v>827</v>
      </c>
      <c r="AT88" s="82">
        <v>1043</v>
      </c>
      <c r="AU88" s="82">
        <v>1144</v>
      </c>
      <c r="AV88" s="82">
        <v>1243</v>
      </c>
      <c r="AW88" s="149">
        <v>557</v>
      </c>
      <c r="AX88" s="149">
        <v>597</v>
      </c>
      <c r="AY88" s="149">
        <v>717</v>
      </c>
      <c r="AZ88" s="149">
        <v>828</v>
      </c>
      <c r="BA88" s="149">
        <v>923</v>
      </c>
      <c r="BB88" s="149">
        <v>1019</v>
      </c>
      <c r="BC88" s="149">
        <v>705</v>
      </c>
      <c r="BD88" s="149">
        <v>757</v>
      </c>
      <c r="BE88" s="149">
        <v>911</v>
      </c>
      <c r="BF88" s="149">
        <v>1043</v>
      </c>
      <c r="BG88" s="149">
        <v>1144</v>
      </c>
      <c r="BH88" s="149">
        <v>1243</v>
      </c>
    </row>
    <row r="89" spans="1:60">
      <c r="A89" s="146" t="s">
        <v>154</v>
      </c>
      <c r="B89" s="144" t="s">
        <v>1816</v>
      </c>
      <c r="C89" s="192" t="s">
        <v>154</v>
      </c>
      <c r="D89" s="192"/>
      <c r="E89" s="258">
        <v>18350</v>
      </c>
      <c r="F89" s="258">
        <v>20950</v>
      </c>
      <c r="G89" s="258">
        <v>23550</v>
      </c>
      <c r="H89" s="258">
        <v>26150</v>
      </c>
      <c r="I89" s="258">
        <v>28250</v>
      </c>
      <c r="J89" s="258">
        <v>30350</v>
      </c>
      <c r="K89" s="258">
        <v>32450</v>
      </c>
      <c r="L89" s="258">
        <v>34550</v>
      </c>
      <c r="M89" s="208">
        <v>30500</v>
      </c>
      <c r="N89" s="208">
        <v>34850</v>
      </c>
      <c r="O89" s="208">
        <v>39200</v>
      </c>
      <c r="P89" s="208">
        <v>43550</v>
      </c>
      <c r="Q89" s="208">
        <v>47050</v>
      </c>
      <c r="R89" s="208">
        <v>50550</v>
      </c>
      <c r="S89" s="208">
        <v>54050</v>
      </c>
      <c r="T89" s="208">
        <v>57500</v>
      </c>
      <c r="U89" s="259">
        <v>36600</v>
      </c>
      <c r="V89" s="259">
        <v>41820</v>
      </c>
      <c r="W89" s="259">
        <v>47040</v>
      </c>
      <c r="X89" s="259">
        <v>52260</v>
      </c>
      <c r="Y89" s="259">
        <v>56460</v>
      </c>
      <c r="Z89" s="259">
        <v>60660</v>
      </c>
      <c r="AA89" s="259">
        <v>64860</v>
      </c>
      <c r="AB89" s="259">
        <v>69000</v>
      </c>
      <c r="AC89" s="260">
        <v>48800</v>
      </c>
      <c r="AD89" s="260">
        <v>55800</v>
      </c>
      <c r="AE89" s="260">
        <v>62750</v>
      </c>
      <c r="AF89" s="260">
        <v>69700</v>
      </c>
      <c r="AG89" s="260">
        <v>75300</v>
      </c>
      <c r="AH89" s="260">
        <v>80900</v>
      </c>
      <c r="AI89" s="260">
        <v>86450</v>
      </c>
      <c r="AJ89" s="260">
        <v>92050</v>
      </c>
      <c r="AK89" s="82">
        <v>523</v>
      </c>
      <c r="AL89" s="82">
        <v>525</v>
      </c>
      <c r="AM89" s="82">
        <v>634</v>
      </c>
      <c r="AN89" s="82">
        <v>777</v>
      </c>
      <c r="AO89" s="82">
        <v>844</v>
      </c>
      <c r="AP89" s="82">
        <v>957</v>
      </c>
      <c r="AQ89" s="82">
        <v>524</v>
      </c>
      <c r="AR89" s="82">
        <v>525</v>
      </c>
      <c r="AS89" s="82">
        <v>634</v>
      </c>
      <c r="AT89" s="82">
        <v>818</v>
      </c>
      <c r="AU89" s="82">
        <v>844</v>
      </c>
      <c r="AV89" s="82">
        <v>971</v>
      </c>
      <c r="AW89" s="149">
        <v>523</v>
      </c>
      <c r="AX89" s="149">
        <v>561</v>
      </c>
      <c r="AY89" s="149">
        <v>673</v>
      </c>
      <c r="AZ89" s="149">
        <v>777</v>
      </c>
      <c r="BA89" s="149">
        <v>867</v>
      </c>
      <c r="BB89" s="149">
        <v>957</v>
      </c>
      <c r="BC89" s="149">
        <v>660</v>
      </c>
      <c r="BD89" s="149">
        <v>709</v>
      </c>
      <c r="BE89" s="149">
        <v>853</v>
      </c>
      <c r="BF89" s="149">
        <v>977</v>
      </c>
      <c r="BG89" s="149">
        <v>1070</v>
      </c>
      <c r="BH89" s="149">
        <v>1162</v>
      </c>
    </row>
    <row r="90" spans="1:60">
      <c r="A90" s="146" t="s">
        <v>88</v>
      </c>
      <c r="B90" s="144" t="s">
        <v>539</v>
      </c>
      <c r="C90" s="193" t="s">
        <v>88</v>
      </c>
      <c r="D90" s="193"/>
      <c r="E90" s="258">
        <v>14600</v>
      </c>
      <c r="F90" s="258">
        <v>16650</v>
      </c>
      <c r="G90" s="258">
        <v>18750</v>
      </c>
      <c r="H90" s="258">
        <v>20800</v>
      </c>
      <c r="I90" s="258">
        <v>22500</v>
      </c>
      <c r="J90" s="258">
        <v>24150</v>
      </c>
      <c r="K90" s="258">
        <v>25800</v>
      </c>
      <c r="L90" s="258">
        <v>27500</v>
      </c>
      <c r="M90" s="208">
        <v>24300</v>
      </c>
      <c r="N90" s="208">
        <v>27750</v>
      </c>
      <c r="O90" s="208">
        <v>31200</v>
      </c>
      <c r="P90" s="208">
        <v>34650</v>
      </c>
      <c r="Q90" s="208">
        <v>37450</v>
      </c>
      <c r="R90" s="208">
        <v>40200</v>
      </c>
      <c r="S90" s="208">
        <v>43000</v>
      </c>
      <c r="T90" s="208">
        <v>45750</v>
      </c>
      <c r="U90" s="259">
        <v>29160</v>
      </c>
      <c r="V90" s="259">
        <v>33300</v>
      </c>
      <c r="W90" s="259">
        <v>37440</v>
      </c>
      <c r="X90" s="259">
        <v>41580</v>
      </c>
      <c r="Y90" s="259">
        <v>44940</v>
      </c>
      <c r="Z90" s="259">
        <v>48240</v>
      </c>
      <c r="AA90" s="259">
        <v>51600</v>
      </c>
      <c r="AB90" s="259">
        <v>54900</v>
      </c>
      <c r="AC90" s="260">
        <v>38850</v>
      </c>
      <c r="AD90" s="260">
        <v>44400</v>
      </c>
      <c r="AE90" s="260">
        <v>49950</v>
      </c>
      <c r="AF90" s="260">
        <v>55450</v>
      </c>
      <c r="AG90" s="260">
        <v>59900</v>
      </c>
      <c r="AH90" s="260">
        <v>64350</v>
      </c>
      <c r="AI90" s="260">
        <v>68800</v>
      </c>
      <c r="AJ90" s="260">
        <v>73200</v>
      </c>
      <c r="AK90" s="82">
        <v>493</v>
      </c>
      <c r="AL90" s="82">
        <v>531</v>
      </c>
      <c r="AM90" s="82">
        <v>638</v>
      </c>
      <c r="AN90" s="82">
        <v>737</v>
      </c>
      <c r="AO90" s="82">
        <v>822</v>
      </c>
      <c r="AP90" s="82">
        <v>908</v>
      </c>
      <c r="AQ90" s="82">
        <v>493</v>
      </c>
      <c r="AR90" s="82">
        <v>568</v>
      </c>
      <c r="AS90" s="82">
        <v>727</v>
      </c>
      <c r="AT90" s="82">
        <v>905</v>
      </c>
      <c r="AU90" s="82">
        <v>1011</v>
      </c>
      <c r="AV90" s="82">
        <v>1097</v>
      </c>
      <c r="AW90" s="149">
        <v>496</v>
      </c>
      <c r="AX90" s="149">
        <v>531</v>
      </c>
      <c r="AY90" s="149">
        <v>638</v>
      </c>
      <c r="AZ90" s="149">
        <v>737</v>
      </c>
      <c r="BA90" s="149">
        <v>822</v>
      </c>
      <c r="BB90" s="149">
        <v>908</v>
      </c>
      <c r="BC90" s="149">
        <v>625</v>
      </c>
      <c r="BD90" s="149">
        <v>671</v>
      </c>
      <c r="BE90" s="149">
        <v>808</v>
      </c>
      <c r="BF90" s="149">
        <v>924</v>
      </c>
      <c r="BG90" s="149">
        <v>1011</v>
      </c>
      <c r="BH90" s="149">
        <v>1097</v>
      </c>
    </row>
    <row r="91" spans="1:60">
      <c r="A91" s="146" t="s">
        <v>155</v>
      </c>
      <c r="B91" s="144" t="s">
        <v>1818</v>
      </c>
      <c r="C91" s="192" t="s">
        <v>155</v>
      </c>
      <c r="D91" s="192"/>
      <c r="E91" s="258">
        <v>11900</v>
      </c>
      <c r="F91" s="258">
        <v>13600</v>
      </c>
      <c r="G91" s="258">
        <v>15300</v>
      </c>
      <c r="H91" s="258">
        <v>16950</v>
      </c>
      <c r="I91" s="258">
        <v>18350</v>
      </c>
      <c r="J91" s="258">
        <v>19700</v>
      </c>
      <c r="K91" s="258">
        <v>21050</v>
      </c>
      <c r="L91" s="258">
        <v>22400</v>
      </c>
      <c r="M91" s="208">
        <v>19800</v>
      </c>
      <c r="N91" s="208">
        <v>22600</v>
      </c>
      <c r="O91" s="208">
        <v>25450</v>
      </c>
      <c r="P91" s="208">
        <v>28250</v>
      </c>
      <c r="Q91" s="208">
        <v>30550</v>
      </c>
      <c r="R91" s="208">
        <v>32800</v>
      </c>
      <c r="S91" s="208">
        <v>35050</v>
      </c>
      <c r="T91" s="208">
        <v>37300</v>
      </c>
      <c r="U91" s="259">
        <v>23760</v>
      </c>
      <c r="V91" s="259">
        <v>27120</v>
      </c>
      <c r="W91" s="259">
        <v>30540</v>
      </c>
      <c r="X91" s="259">
        <v>33900</v>
      </c>
      <c r="Y91" s="259">
        <v>36660</v>
      </c>
      <c r="Z91" s="259">
        <v>39360</v>
      </c>
      <c r="AA91" s="259">
        <v>42060</v>
      </c>
      <c r="AB91" s="259">
        <v>44760</v>
      </c>
      <c r="AC91" s="260">
        <v>31650</v>
      </c>
      <c r="AD91" s="260">
        <v>36200</v>
      </c>
      <c r="AE91" s="260">
        <v>40700</v>
      </c>
      <c r="AF91" s="260">
        <v>45200</v>
      </c>
      <c r="AG91" s="260">
        <v>48850</v>
      </c>
      <c r="AH91" s="260">
        <v>52450</v>
      </c>
      <c r="AI91" s="260">
        <v>56050</v>
      </c>
      <c r="AJ91" s="260">
        <v>59700</v>
      </c>
      <c r="AK91" s="82">
        <v>408</v>
      </c>
      <c r="AL91" s="82">
        <v>463</v>
      </c>
      <c r="AM91" s="82">
        <v>555</v>
      </c>
      <c r="AN91" s="82">
        <v>641</v>
      </c>
      <c r="AO91" s="82">
        <v>715</v>
      </c>
      <c r="AP91" s="82">
        <v>789</v>
      </c>
      <c r="AQ91" s="82">
        <v>408</v>
      </c>
      <c r="AR91" s="82">
        <v>465</v>
      </c>
      <c r="AS91" s="82">
        <v>595</v>
      </c>
      <c r="AT91" s="82">
        <v>800</v>
      </c>
      <c r="AU91" s="82">
        <v>873</v>
      </c>
      <c r="AV91" s="82">
        <v>944</v>
      </c>
      <c r="AW91" s="149">
        <v>432</v>
      </c>
      <c r="AX91" s="149">
        <v>463</v>
      </c>
      <c r="AY91" s="149">
        <v>555</v>
      </c>
      <c r="AZ91" s="149">
        <v>641</v>
      </c>
      <c r="BA91" s="149">
        <v>715</v>
      </c>
      <c r="BB91" s="149">
        <v>789</v>
      </c>
      <c r="BC91" s="149">
        <v>541</v>
      </c>
      <c r="BD91" s="149">
        <v>581</v>
      </c>
      <c r="BE91" s="149">
        <v>699</v>
      </c>
      <c r="BF91" s="149">
        <v>800</v>
      </c>
      <c r="BG91" s="149">
        <v>873</v>
      </c>
      <c r="BH91" s="149">
        <v>944</v>
      </c>
    </row>
    <row r="92" spans="1:60">
      <c r="A92" s="146" t="s">
        <v>156</v>
      </c>
      <c r="B92" s="144" t="s">
        <v>1820</v>
      </c>
      <c r="C92" s="192" t="s">
        <v>156</v>
      </c>
      <c r="D92" s="192"/>
      <c r="E92" s="258">
        <v>12250</v>
      </c>
      <c r="F92" s="258">
        <v>14000</v>
      </c>
      <c r="G92" s="258">
        <v>15750</v>
      </c>
      <c r="H92" s="258">
        <v>17450</v>
      </c>
      <c r="I92" s="258">
        <v>18850</v>
      </c>
      <c r="J92" s="258">
        <v>20250</v>
      </c>
      <c r="K92" s="258">
        <v>21650</v>
      </c>
      <c r="L92" s="258">
        <v>23050</v>
      </c>
      <c r="M92" s="208">
        <v>20400</v>
      </c>
      <c r="N92" s="208">
        <v>23300</v>
      </c>
      <c r="O92" s="208">
        <v>26200</v>
      </c>
      <c r="P92" s="208">
        <v>29100</v>
      </c>
      <c r="Q92" s="208">
        <v>31450</v>
      </c>
      <c r="R92" s="208">
        <v>33800</v>
      </c>
      <c r="S92" s="208">
        <v>36100</v>
      </c>
      <c r="T92" s="208">
        <v>38450</v>
      </c>
      <c r="U92" s="259">
        <v>24480</v>
      </c>
      <c r="V92" s="259">
        <v>27960</v>
      </c>
      <c r="W92" s="259">
        <v>31440</v>
      </c>
      <c r="X92" s="259">
        <v>34920</v>
      </c>
      <c r="Y92" s="259">
        <v>37740</v>
      </c>
      <c r="Z92" s="259">
        <v>40560</v>
      </c>
      <c r="AA92" s="259">
        <v>43320</v>
      </c>
      <c r="AB92" s="259">
        <v>46140</v>
      </c>
      <c r="AC92" s="260">
        <v>32600</v>
      </c>
      <c r="AD92" s="260">
        <v>37250</v>
      </c>
      <c r="AE92" s="260">
        <v>41900</v>
      </c>
      <c r="AF92" s="260">
        <v>46550</v>
      </c>
      <c r="AG92" s="260">
        <v>50300</v>
      </c>
      <c r="AH92" s="260">
        <v>54000</v>
      </c>
      <c r="AI92" s="260">
        <v>57750</v>
      </c>
      <c r="AJ92" s="260">
        <v>61450</v>
      </c>
      <c r="AK92" s="82">
        <v>440</v>
      </c>
      <c r="AL92" s="82">
        <v>461</v>
      </c>
      <c r="AM92" s="82">
        <v>565</v>
      </c>
      <c r="AN92" s="82">
        <v>653</v>
      </c>
      <c r="AO92" s="82">
        <v>728</v>
      </c>
      <c r="AP92" s="82">
        <v>803</v>
      </c>
      <c r="AQ92" s="82">
        <v>460</v>
      </c>
      <c r="AR92" s="82">
        <v>461</v>
      </c>
      <c r="AS92" s="82">
        <v>595</v>
      </c>
      <c r="AT92" s="82">
        <v>747</v>
      </c>
      <c r="AU92" s="82">
        <v>771</v>
      </c>
      <c r="AV92" s="82">
        <v>887</v>
      </c>
      <c r="AW92" s="149">
        <v>440</v>
      </c>
      <c r="AX92" s="149">
        <v>471</v>
      </c>
      <c r="AY92" s="149">
        <v>565</v>
      </c>
      <c r="AZ92" s="149">
        <v>653</v>
      </c>
      <c r="BA92" s="149">
        <v>728</v>
      </c>
      <c r="BB92" s="149">
        <v>803</v>
      </c>
      <c r="BC92" s="149">
        <v>553</v>
      </c>
      <c r="BD92" s="149">
        <v>593</v>
      </c>
      <c r="BE92" s="149">
        <v>713</v>
      </c>
      <c r="BF92" s="149">
        <v>815</v>
      </c>
      <c r="BG92" s="149">
        <v>890</v>
      </c>
      <c r="BH92" s="149">
        <v>963</v>
      </c>
    </row>
    <row r="93" spans="1:60">
      <c r="A93" s="146" t="s">
        <v>83</v>
      </c>
      <c r="B93" s="144" t="s">
        <v>548</v>
      </c>
      <c r="C93" s="193" t="s">
        <v>83</v>
      </c>
      <c r="D93" s="193"/>
      <c r="E93" s="258">
        <v>13700</v>
      </c>
      <c r="F93" s="258">
        <v>15650</v>
      </c>
      <c r="G93" s="258">
        <v>17600</v>
      </c>
      <c r="H93" s="258">
        <v>19550</v>
      </c>
      <c r="I93" s="258">
        <v>21150</v>
      </c>
      <c r="J93" s="258">
        <v>22700</v>
      </c>
      <c r="K93" s="258">
        <v>24250</v>
      </c>
      <c r="L93" s="258">
        <v>25850</v>
      </c>
      <c r="M93" s="208">
        <v>22850</v>
      </c>
      <c r="N93" s="208">
        <v>26100</v>
      </c>
      <c r="O93" s="208">
        <v>29350</v>
      </c>
      <c r="P93" s="208">
        <v>32600</v>
      </c>
      <c r="Q93" s="208">
        <v>35250</v>
      </c>
      <c r="R93" s="208">
        <v>37850</v>
      </c>
      <c r="S93" s="208">
        <v>40450</v>
      </c>
      <c r="T93" s="208">
        <v>43050</v>
      </c>
      <c r="U93" s="259">
        <v>27420</v>
      </c>
      <c r="V93" s="259">
        <v>31320</v>
      </c>
      <c r="W93" s="259">
        <v>35220</v>
      </c>
      <c r="X93" s="259">
        <v>39120</v>
      </c>
      <c r="Y93" s="259">
        <v>42300</v>
      </c>
      <c r="Z93" s="259">
        <v>45420</v>
      </c>
      <c r="AA93" s="259">
        <v>48540</v>
      </c>
      <c r="AB93" s="259">
        <v>51660</v>
      </c>
      <c r="AC93" s="260">
        <v>36550</v>
      </c>
      <c r="AD93" s="260">
        <v>41750</v>
      </c>
      <c r="AE93" s="260">
        <v>46950</v>
      </c>
      <c r="AF93" s="260">
        <v>52150</v>
      </c>
      <c r="AG93" s="260">
        <v>56350</v>
      </c>
      <c r="AH93" s="260">
        <v>60500</v>
      </c>
      <c r="AI93" s="260">
        <v>64700</v>
      </c>
      <c r="AJ93" s="260">
        <v>68850</v>
      </c>
      <c r="AK93" s="82">
        <v>523</v>
      </c>
      <c r="AL93" s="82">
        <v>561</v>
      </c>
      <c r="AM93" s="82">
        <v>673</v>
      </c>
      <c r="AN93" s="82">
        <v>777</v>
      </c>
      <c r="AO93" s="82">
        <v>867</v>
      </c>
      <c r="AP93" s="82">
        <v>957</v>
      </c>
      <c r="AQ93" s="82">
        <v>602</v>
      </c>
      <c r="AR93" s="82">
        <v>634</v>
      </c>
      <c r="AS93" s="82">
        <v>745</v>
      </c>
      <c r="AT93" s="82">
        <v>964</v>
      </c>
      <c r="AU93" s="82">
        <v>1070</v>
      </c>
      <c r="AV93" s="82">
        <v>1162</v>
      </c>
      <c r="AW93" s="149">
        <v>523</v>
      </c>
      <c r="AX93" s="149">
        <v>561</v>
      </c>
      <c r="AY93" s="149">
        <v>673</v>
      </c>
      <c r="AZ93" s="149">
        <v>777</v>
      </c>
      <c r="BA93" s="149">
        <v>867</v>
      </c>
      <c r="BB93" s="149">
        <v>957</v>
      </c>
      <c r="BC93" s="149">
        <v>660</v>
      </c>
      <c r="BD93" s="149">
        <v>709</v>
      </c>
      <c r="BE93" s="149">
        <v>853</v>
      </c>
      <c r="BF93" s="149">
        <v>977</v>
      </c>
      <c r="BG93" s="149">
        <v>1070</v>
      </c>
      <c r="BH93" s="149">
        <v>1162</v>
      </c>
    </row>
    <row r="94" spans="1:60">
      <c r="A94" s="146" t="s">
        <v>66</v>
      </c>
      <c r="B94" s="144" t="s">
        <v>551</v>
      </c>
      <c r="C94" s="193" t="s">
        <v>66</v>
      </c>
      <c r="D94" s="193"/>
      <c r="E94" s="258">
        <v>12500</v>
      </c>
      <c r="F94" s="258">
        <v>14250</v>
      </c>
      <c r="G94" s="258">
        <v>16050</v>
      </c>
      <c r="H94" s="258">
        <v>17800</v>
      </c>
      <c r="I94" s="258">
        <v>19250</v>
      </c>
      <c r="J94" s="258">
        <v>20650</v>
      </c>
      <c r="K94" s="258">
        <v>22100</v>
      </c>
      <c r="L94" s="258">
        <v>23500</v>
      </c>
      <c r="M94" s="208">
        <v>20800</v>
      </c>
      <c r="N94" s="208">
        <v>23800</v>
      </c>
      <c r="O94" s="208">
        <v>26750</v>
      </c>
      <c r="P94" s="208">
        <v>29700</v>
      </c>
      <c r="Q94" s="208">
        <v>32100</v>
      </c>
      <c r="R94" s="208">
        <v>34500</v>
      </c>
      <c r="S94" s="208">
        <v>36850</v>
      </c>
      <c r="T94" s="208">
        <v>39250</v>
      </c>
      <c r="U94" s="259">
        <v>24960</v>
      </c>
      <c r="V94" s="259">
        <v>28560</v>
      </c>
      <c r="W94" s="259">
        <v>32100</v>
      </c>
      <c r="X94" s="259">
        <v>35640</v>
      </c>
      <c r="Y94" s="259">
        <v>38520</v>
      </c>
      <c r="Z94" s="259">
        <v>41400</v>
      </c>
      <c r="AA94" s="259">
        <v>44220</v>
      </c>
      <c r="AB94" s="259">
        <v>47100</v>
      </c>
      <c r="AC94" s="260">
        <v>33250</v>
      </c>
      <c r="AD94" s="260">
        <v>38000</v>
      </c>
      <c r="AE94" s="260">
        <v>42750</v>
      </c>
      <c r="AF94" s="260">
        <v>47500</v>
      </c>
      <c r="AG94" s="260">
        <v>51300</v>
      </c>
      <c r="AH94" s="260">
        <v>55100</v>
      </c>
      <c r="AI94" s="260">
        <v>58900</v>
      </c>
      <c r="AJ94" s="260">
        <v>62700</v>
      </c>
      <c r="AK94" s="82">
        <v>493</v>
      </c>
      <c r="AL94" s="82">
        <v>529</v>
      </c>
      <c r="AM94" s="82">
        <v>635</v>
      </c>
      <c r="AN94" s="82">
        <v>733</v>
      </c>
      <c r="AO94" s="82">
        <v>818</v>
      </c>
      <c r="AP94" s="82">
        <v>903</v>
      </c>
      <c r="AQ94" s="82">
        <v>549</v>
      </c>
      <c r="AR94" s="82">
        <v>577</v>
      </c>
      <c r="AS94" s="82">
        <v>662</v>
      </c>
      <c r="AT94" s="82">
        <v>906</v>
      </c>
      <c r="AU94" s="82">
        <v>932</v>
      </c>
      <c r="AV94" s="82">
        <v>1072</v>
      </c>
      <c r="AW94" s="149">
        <v>493</v>
      </c>
      <c r="AX94" s="149">
        <v>529</v>
      </c>
      <c r="AY94" s="149">
        <v>635</v>
      </c>
      <c r="AZ94" s="149">
        <v>733</v>
      </c>
      <c r="BA94" s="149">
        <v>818</v>
      </c>
      <c r="BB94" s="149">
        <v>903</v>
      </c>
      <c r="BC94" s="149">
        <v>623</v>
      </c>
      <c r="BD94" s="149">
        <v>668</v>
      </c>
      <c r="BE94" s="149">
        <v>803</v>
      </c>
      <c r="BF94" s="149">
        <v>919</v>
      </c>
      <c r="BG94" s="149">
        <v>1006</v>
      </c>
      <c r="BH94" s="149">
        <v>1091</v>
      </c>
    </row>
    <row r="95" spans="1:60">
      <c r="A95" s="146" t="s">
        <v>157</v>
      </c>
      <c r="B95" s="144" t="s">
        <v>1822</v>
      </c>
      <c r="C95" s="192" t="s">
        <v>157</v>
      </c>
      <c r="D95" s="192"/>
      <c r="E95" s="258">
        <v>12850</v>
      </c>
      <c r="F95" s="258">
        <v>14700</v>
      </c>
      <c r="G95" s="258">
        <v>16550</v>
      </c>
      <c r="H95" s="258">
        <v>18350</v>
      </c>
      <c r="I95" s="258">
        <v>19850</v>
      </c>
      <c r="J95" s="258">
        <v>21300</v>
      </c>
      <c r="K95" s="258">
        <v>22800</v>
      </c>
      <c r="L95" s="258">
        <v>24250</v>
      </c>
      <c r="M95" s="208">
        <v>21400</v>
      </c>
      <c r="N95" s="208">
        <v>24450</v>
      </c>
      <c r="O95" s="208">
        <v>27500</v>
      </c>
      <c r="P95" s="208">
        <v>30550</v>
      </c>
      <c r="Q95" s="208">
        <v>33000</v>
      </c>
      <c r="R95" s="208">
        <v>35450</v>
      </c>
      <c r="S95" s="208">
        <v>37900</v>
      </c>
      <c r="T95" s="208">
        <v>40350</v>
      </c>
      <c r="U95" s="259">
        <v>25680</v>
      </c>
      <c r="V95" s="259">
        <v>29340</v>
      </c>
      <c r="W95" s="259">
        <v>33000</v>
      </c>
      <c r="X95" s="259">
        <v>36660</v>
      </c>
      <c r="Y95" s="259">
        <v>39600</v>
      </c>
      <c r="Z95" s="259">
        <v>42540</v>
      </c>
      <c r="AA95" s="259">
        <v>45480</v>
      </c>
      <c r="AB95" s="259">
        <v>48420</v>
      </c>
      <c r="AC95" s="260">
        <v>34250</v>
      </c>
      <c r="AD95" s="260">
        <v>39150</v>
      </c>
      <c r="AE95" s="260">
        <v>44050</v>
      </c>
      <c r="AF95" s="260">
        <v>48900</v>
      </c>
      <c r="AG95" s="260">
        <v>52850</v>
      </c>
      <c r="AH95" s="260">
        <v>56750</v>
      </c>
      <c r="AI95" s="260">
        <v>60650</v>
      </c>
      <c r="AJ95" s="260">
        <v>64550</v>
      </c>
      <c r="AK95" s="82">
        <v>467</v>
      </c>
      <c r="AL95" s="82">
        <v>501</v>
      </c>
      <c r="AM95" s="82">
        <v>601</v>
      </c>
      <c r="AN95" s="82">
        <v>694</v>
      </c>
      <c r="AO95" s="82">
        <v>775</v>
      </c>
      <c r="AP95" s="82">
        <v>855</v>
      </c>
      <c r="AQ95" s="82">
        <v>528</v>
      </c>
      <c r="AR95" s="82">
        <v>579</v>
      </c>
      <c r="AS95" s="82">
        <v>645</v>
      </c>
      <c r="AT95" s="82">
        <v>840</v>
      </c>
      <c r="AU95" s="82">
        <v>865</v>
      </c>
      <c r="AV95" s="82">
        <v>995</v>
      </c>
      <c r="AW95" s="149">
        <v>467</v>
      </c>
      <c r="AX95" s="149">
        <v>501</v>
      </c>
      <c r="AY95" s="149">
        <v>601</v>
      </c>
      <c r="AZ95" s="149">
        <v>694</v>
      </c>
      <c r="BA95" s="149">
        <v>775</v>
      </c>
      <c r="BB95" s="149">
        <v>855</v>
      </c>
      <c r="BC95" s="149">
        <v>588</v>
      </c>
      <c r="BD95" s="149">
        <v>631</v>
      </c>
      <c r="BE95" s="149">
        <v>759</v>
      </c>
      <c r="BF95" s="149">
        <v>869</v>
      </c>
      <c r="BG95" s="149">
        <v>950</v>
      </c>
      <c r="BH95" s="149">
        <v>1029</v>
      </c>
    </row>
    <row r="96" spans="1:60">
      <c r="A96" s="146" t="s">
        <v>81</v>
      </c>
      <c r="B96" s="144" t="s">
        <v>556</v>
      </c>
      <c r="C96" s="193" t="s">
        <v>81</v>
      </c>
      <c r="D96" s="193"/>
      <c r="E96" s="258">
        <v>14050</v>
      </c>
      <c r="F96" s="258">
        <v>16050</v>
      </c>
      <c r="G96" s="258">
        <v>18050</v>
      </c>
      <c r="H96" s="258">
        <v>20050</v>
      </c>
      <c r="I96" s="258">
        <v>21700</v>
      </c>
      <c r="J96" s="258">
        <v>23300</v>
      </c>
      <c r="K96" s="258">
        <v>24900</v>
      </c>
      <c r="L96" s="258">
        <v>26500</v>
      </c>
      <c r="M96" s="208">
        <v>23400</v>
      </c>
      <c r="N96" s="208">
        <v>26750</v>
      </c>
      <c r="O96" s="208">
        <v>30100</v>
      </c>
      <c r="P96" s="208">
        <v>33400</v>
      </c>
      <c r="Q96" s="208">
        <v>36100</v>
      </c>
      <c r="R96" s="208">
        <v>38750</v>
      </c>
      <c r="S96" s="208">
        <v>41450</v>
      </c>
      <c r="T96" s="208">
        <v>44100</v>
      </c>
      <c r="U96" s="259">
        <v>28080</v>
      </c>
      <c r="V96" s="259">
        <v>32100</v>
      </c>
      <c r="W96" s="259">
        <v>36120</v>
      </c>
      <c r="X96" s="259">
        <v>40080</v>
      </c>
      <c r="Y96" s="259">
        <v>43320</v>
      </c>
      <c r="Z96" s="259">
        <v>46500</v>
      </c>
      <c r="AA96" s="259">
        <v>49740</v>
      </c>
      <c r="AB96" s="259">
        <v>52920</v>
      </c>
      <c r="AC96" s="260">
        <v>37450</v>
      </c>
      <c r="AD96" s="260">
        <v>42800</v>
      </c>
      <c r="AE96" s="260">
        <v>48150</v>
      </c>
      <c r="AF96" s="260">
        <v>53450</v>
      </c>
      <c r="AG96" s="260">
        <v>57750</v>
      </c>
      <c r="AH96" s="260">
        <v>62050</v>
      </c>
      <c r="AI96" s="260">
        <v>66300</v>
      </c>
      <c r="AJ96" s="260">
        <v>70600</v>
      </c>
      <c r="AK96" s="82">
        <v>532</v>
      </c>
      <c r="AL96" s="82">
        <v>570</v>
      </c>
      <c r="AM96" s="82">
        <v>685</v>
      </c>
      <c r="AN96" s="82">
        <v>790</v>
      </c>
      <c r="AO96" s="82">
        <v>882</v>
      </c>
      <c r="AP96" s="82">
        <v>973</v>
      </c>
      <c r="AQ96" s="82">
        <v>614</v>
      </c>
      <c r="AR96" s="82">
        <v>683</v>
      </c>
      <c r="AS96" s="82">
        <v>842</v>
      </c>
      <c r="AT96" s="82">
        <v>980</v>
      </c>
      <c r="AU96" s="82">
        <v>1089</v>
      </c>
      <c r="AV96" s="82">
        <v>1182</v>
      </c>
      <c r="AW96" s="149">
        <v>532</v>
      </c>
      <c r="AX96" s="149">
        <v>570</v>
      </c>
      <c r="AY96" s="149">
        <v>685</v>
      </c>
      <c r="AZ96" s="149">
        <v>790</v>
      </c>
      <c r="BA96" s="149">
        <v>882</v>
      </c>
      <c r="BB96" s="149">
        <v>973</v>
      </c>
      <c r="BC96" s="149">
        <v>671</v>
      </c>
      <c r="BD96" s="149">
        <v>721</v>
      </c>
      <c r="BE96" s="149">
        <v>867</v>
      </c>
      <c r="BF96" s="149">
        <v>994</v>
      </c>
      <c r="BG96" s="149">
        <v>1089</v>
      </c>
      <c r="BH96" s="149">
        <v>1182</v>
      </c>
    </row>
    <row r="97" spans="1:60">
      <c r="A97" s="146" t="s">
        <v>158</v>
      </c>
      <c r="B97" s="144" t="s">
        <v>1824</v>
      </c>
      <c r="C97" s="192" t="s">
        <v>158</v>
      </c>
      <c r="D97" s="192"/>
      <c r="E97" s="258">
        <v>11900</v>
      </c>
      <c r="F97" s="258">
        <v>13600</v>
      </c>
      <c r="G97" s="258">
        <v>15300</v>
      </c>
      <c r="H97" s="258">
        <v>16950</v>
      </c>
      <c r="I97" s="258">
        <v>18350</v>
      </c>
      <c r="J97" s="258">
        <v>19700</v>
      </c>
      <c r="K97" s="258">
        <v>21050</v>
      </c>
      <c r="L97" s="258">
        <v>22400</v>
      </c>
      <c r="M97" s="208">
        <v>19800</v>
      </c>
      <c r="N97" s="208">
        <v>22600</v>
      </c>
      <c r="O97" s="208">
        <v>25450</v>
      </c>
      <c r="P97" s="208">
        <v>28250</v>
      </c>
      <c r="Q97" s="208">
        <v>30550</v>
      </c>
      <c r="R97" s="208">
        <v>32800</v>
      </c>
      <c r="S97" s="208">
        <v>35050</v>
      </c>
      <c r="T97" s="208">
        <v>37300</v>
      </c>
      <c r="U97" s="259">
        <v>23760</v>
      </c>
      <c r="V97" s="259">
        <v>27120</v>
      </c>
      <c r="W97" s="259">
        <v>30540</v>
      </c>
      <c r="X97" s="259">
        <v>33900</v>
      </c>
      <c r="Y97" s="259">
        <v>36660</v>
      </c>
      <c r="Z97" s="259">
        <v>39360</v>
      </c>
      <c r="AA97" s="259">
        <v>42060</v>
      </c>
      <c r="AB97" s="259">
        <v>44760</v>
      </c>
      <c r="AC97" s="260">
        <v>31650</v>
      </c>
      <c r="AD97" s="260">
        <v>36200</v>
      </c>
      <c r="AE97" s="260">
        <v>40700</v>
      </c>
      <c r="AF97" s="260">
        <v>45200</v>
      </c>
      <c r="AG97" s="260">
        <v>48850</v>
      </c>
      <c r="AH97" s="260">
        <v>52450</v>
      </c>
      <c r="AI97" s="260">
        <v>56050</v>
      </c>
      <c r="AJ97" s="260">
        <v>59700</v>
      </c>
      <c r="AK97" s="82">
        <v>403</v>
      </c>
      <c r="AL97" s="82">
        <v>463</v>
      </c>
      <c r="AM97" s="82">
        <v>555</v>
      </c>
      <c r="AN97" s="82">
        <v>641</v>
      </c>
      <c r="AO97" s="82">
        <v>715</v>
      </c>
      <c r="AP97" s="82">
        <v>789</v>
      </c>
      <c r="AQ97" s="82">
        <v>403</v>
      </c>
      <c r="AR97" s="82">
        <v>509</v>
      </c>
      <c r="AS97" s="82">
        <v>599</v>
      </c>
      <c r="AT97" s="82">
        <v>734</v>
      </c>
      <c r="AU97" s="82">
        <v>819</v>
      </c>
      <c r="AV97" s="82">
        <v>942</v>
      </c>
      <c r="AW97" s="149">
        <v>432</v>
      </c>
      <c r="AX97" s="149">
        <v>463</v>
      </c>
      <c r="AY97" s="149">
        <v>555</v>
      </c>
      <c r="AZ97" s="149">
        <v>641</v>
      </c>
      <c r="BA97" s="149">
        <v>715</v>
      </c>
      <c r="BB97" s="149">
        <v>789</v>
      </c>
      <c r="BC97" s="149">
        <v>541</v>
      </c>
      <c r="BD97" s="149">
        <v>581</v>
      </c>
      <c r="BE97" s="149">
        <v>699</v>
      </c>
      <c r="BF97" s="149">
        <v>800</v>
      </c>
      <c r="BG97" s="149">
        <v>873</v>
      </c>
      <c r="BH97" s="149">
        <v>944</v>
      </c>
    </row>
    <row r="98" spans="1:60">
      <c r="A98" s="146" t="s">
        <v>159</v>
      </c>
      <c r="B98" s="144" t="s">
        <v>1826</v>
      </c>
      <c r="C98" s="192" t="s">
        <v>159</v>
      </c>
      <c r="D98" s="192"/>
      <c r="E98" s="258">
        <v>11900</v>
      </c>
      <c r="F98" s="258">
        <v>13600</v>
      </c>
      <c r="G98" s="258">
        <v>15300</v>
      </c>
      <c r="H98" s="258">
        <v>16950</v>
      </c>
      <c r="I98" s="258">
        <v>18350</v>
      </c>
      <c r="J98" s="258">
        <v>19700</v>
      </c>
      <c r="K98" s="258">
        <v>21050</v>
      </c>
      <c r="L98" s="258">
        <v>22400</v>
      </c>
      <c r="M98" s="208">
        <v>19800</v>
      </c>
      <c r="N98" s="208">
        <v>22600</v>
      </c>
      <c r="O98" s="208">
        <v>25450</v>
      </c>
      <c r="P98" s="208">
        <v>28250</v>
      </c>
      <c r="Q98" s="208">
        <v>30550</v>
      </c>
      <c r="R98" s="208">
        <v>32800</v>
      </c>
      <c r="S98" s="208">
        <v>35050</v>
      </c>
      <c r="T98" s="208">
        <v>37300</v>
      </c>
      <c r="U98" s="259">
        <v>23760</v>
      </c>
      <c r="V98" s="259">
        <v>27120</v>
      </c>
      <c r="W98" s="259">
        <v>30540</v>
      </c>
      <c r="X98" s="259">
        <v>33900</v>
      </c>
      <c r="Y98" s="259">
        <v>36660</v>
      </c>
      <c r="Z98" s="259">
        <v>39360</v>
      </c>
      <c r="AA98" s="259">
        <v>42060</v>
      </c>
      <c r="AB98" s="259">
        <v>44760</v>
      </c>
      <c r="AC98" s="260">
        <v>31650</v>
      </c>
      <c r="AD98" s="260">
        <v>36200</v>
      </c>
      <c r="AE98" s="260">
        <v>40700</v>
      </c>
      <c r="AF98" s="260">
        <v>45200</v>
      </c>
      <c r="AG98" s="260">
        <v>48850</v>
      </c>
      <c r="AH98" s="260">
        <v>52450</v>
      </c>
      <c r="AI98" s="260">
        <v>56050</v>
      </c>
      <c r="AJ98" s="260">
        <v>59700</v>
      </c>
      <c r="AK98" s="82">
        <v>432</v>
      </c>
      <c r="AL98" s="82">
        <v>463</v>
      </c>
      <c r="AM98" s="82">
        <v>555</v>
      </c>
      <c r="AN98" s="82">
        <v>641</v>
      </c>
      <c r="AO98" s="82">
        <v>715</v>
      </c>
      <c r="AP98" s="82">
        <v>789</v>
      </c>
      <c r="AQ98" s="82">
        <v>484</v>
      </c>
      <c r="AR98" s="82">
        <v>487</v>
      </c>
      <c r="AS98" s="82">
        <v>595</v>
      </c>
      <c r="AT98" s="82">
        <v>788</v>
      </c>
      <c r="AU98" s="82">
        <v>818</v>
      </c>
      <c r="AV98" s="82">
        <v>930</v>
      </c>
      <c r="AW98" s="149">
        <v>432</v>
      </c>
      <c r="AX98" s="149">
        <v>463</v>
      </c>
      <c r="AY98" s="149">
        <v>555</v>
      </c>
      <c r="AZ98" s="149">
        <v>641</v>
      </c>
      <c r="BA98" s="149">
        <v>715</v>
      </c>
      <c r="BB98" s="149">
        <v>789</v>
      </c>
      <c r="BC98" s="149">
        <v>541</v>
      </c>
      <c r="BD98" s="149">
        <v>581</v>
      </c>
      <c r="BE98" s="149">
        <v>699</v>
      </c>
      <c r="BF98" s="149">
        <v>800</v>
      </c>
      <c r="BG98" s="149">
        <v>873</v>
      </c>
      <c r="BH98" s="149">
        <v>944</v>
      </c>
    </row>
    <row r="99" spans="1:60">
      <c r="A99" s="146" t="s">
        <v>160</v>
      </c>
      <c r="B99" s="144" t="s">
        <v>1828</v>
      </c>
      <c r="C99" s="192" t="s">
        <v>160</v>
      </c>
      <c r="D99" s="192"/>
      <c r="E99" s="258">
        <v>12550</v>
      </c>
      <c r="F99" s="258">
        <v>14350</v>
      </c>
      <c r="G99" s="258">
        <v>16150</v>
      </c>
      <c r="H99" s="258">
        <v>17900</v>
      </c>
      <c r="I99" s="258">
        <v>19350</v>
      </c>
      <c r="J99" s="258">
        <v>20800</v>
      </c>
      <c r="K99" s="258">
        <v>22200</v>
      </c>
      <c r="L99" s="258">
        <v>23650</v>
      </c>
      <c r="M99" s="208">
        <v>20900</v>
      </c>
      <c r="N99" s="208">
        <v>23850</v>
      </c>
      <c r="O99" s="208">
        <v>26850</v>
      </c>
      <c r="P99" s="208">
        <v>29800</v>
      </c>
      <c r="Q99" s="208">
        <v>32200</v>
      </c>
      <c r="R99" s="208">
        <v>34600</v>
      </c>
      <c r="S99" s="208">
        <v>37000</v>
      </c>
      <c r="T99" s="208">
        <v>39350</v>
      </c>
      <c r="U99" s="259">
        <v>25080</v>
      </c>
      <c r="V99" s="259">
        <v>28620</v>
      </c>
      <c r="W99" s="259">
        <v>32220</v>
      </c>
      <c r="X99" s="259">
        <v>35760</v>
      </c>
      <c r="Y99" s="259">
        <v>38640</v>
      </c>
      <c r="Z99" s="259">
        <v>41520</v>
      </c>
      <c r="AA99" s="259">
        <v>44400</v>
      </c>
      <c r="AB99" s="259">
        <v>47220</v>
      </c>
      <c r="AC99" s="260">
        <v>33400</v>
      </c>
      <c r="AD99" s="260">
        <v>38200</v>
      </c>
      <c r="AE99" s="260">
        <v>42950</v>
      </c>
      <c r="AF99" s="260">
        <v>47700</v>
      </c>
      <c r="AG99" s="260">
        <v>51550</v>
      </c>
      <c r="AH99" s="260">
        <v>55350</v>
      </c>
      <c r="AI99" s="260">
        <v>59150</v>
      </c>
      <c r="AJ99" s="260">
        <v>63000</v>
      </c>
      <c r="AK99" s="82">
        <v>453</v>
      </c>
      <c r="AL99" s="82">
        <v>486</v>
      </c>
      <c r="AM99" s="82">
        <v>583</v>
      </c>
      <c r="AN99" s="82">
        <v>673</v>
      </c>
      <c r="AO99" s="82">
        <v>751</v>
      </c>
      <c r="AP99" s="82">
        <v>829</v>
      </c>
      <c r="AQ99" s="82">
        <v>473</v>
      </c>
      <c r="AR99" s="82">
        <v>508</v>
      </c>
      <c r="AS99" s="82">
        <v>642</v>
      </c>
      <c r="AT99" s="82">
        <v>830</v>
      </c>
      <c r="AU99" s="82">
        <v>906</v>
      </c>
      <c r="AV99" s="82">
        <v>996</v>
      </c>
      <c r="AW99" s="149">
        <v>453</v>
      </c>
      <c r="AX99" s="149">
        <v>486</v>
      </c>
      <c r="AY99" s="149">
        <v>583</v>
      </c>
      <c r="AZ99" s="149">
        <v>673</v>
      </c>
      <c r="BA99" s="149">
        <v>751</v>
      </c>
      <c r="BB99" s="149">
        <v>829</v>
      </c>
      <c r="BC99" s="149">
        <v>570</v>
      </c>
      <c r="BD99" s="149">
        <v>612</v>
      </c>
      <c r="BE99" s="149">
        <v>736</v>
      </c>
      <c r="BF99" s="149">
        <v>841</v>
      </c>
      <c r="BG99" s="149">
        <v>919</v>
      </c>
      <c r="BH99" s="149">
        <v>996</v>
      </c>
    </row>
    <row r="100" spans="1:60">
      <c r="A100" s="146" t="s">
        <v>161</v>
      </c>
      <c r="B100" s="144" t="s">
        <v>1830</v>
      </c>
      <c r="C100" s="192" t="s">
        <v>161</v>
      </c>
      <c r="D100" s="192"/>
      <c r="E100" s="258">
        <v>12150</v>
      </c>
      <c r="F100" s="258">
        <v>13850</v>
      </c>
      <c r="G100" s="258">
        <v>15600</v>
      </c>
      <c r="H100" s="258">
        <v>17300</v>
      </c>
      <c r="I100" s="258">
        <v>18700</v>
      </c>
      <c r="J100" s="258">
        <v>20100</v>
      </c>
      <c r="K100" s="258">
        <v>21500</v>
      </c>
      <c r="L100" s="258">
        <v>22850</v>
      </c>
      <c r="M100" s="208">
        <v>20200</v>
      </c>
      <c r="N100" s="208">
        <v>23100</v>
      </c>
      <c r="O100" s="208">
        <v>26000</v>
      </c>
      <c r="P100" s="208">
        <v>28850</v>
      </c>
      <c r="Q100" s="208">
        <v>31200</v>
      </c>
      <c r="R100" s="208">
        <v>33500</v>
      </c>
      <c r="S100" s="208">
        <v>35800</v>
      </c>
      <c r="T100" s="208">
        <v>38100</v>
      </c>
      <c r="U100" s="259">
        <v>24240</v>
      </c>
      <c r="V100" s="259">
        <v>27720</v>
      </c>
      <c r="W100" s="259">
        <v>31200</v>
      </c>
      <c r="X100" s="259">
        <v>34620</v>
      </c>
      <c r="Y100" s="259">
        <v>37440</v>
      </c>
      <c r="Z100" s="259">
        <v>40200</v>
      </c>
      <c r="AA100" s="259">
        <v>42960</v>
      </c>
      <c r="AB100" s="259">
        <v>45720</v>
      </c>
      <c r="AC100" s="260">
        <v>32350</v>
      </c>
      <c r="AD100" s="260">
        <v>36950</v>
      </c>
      <c r="AE100" s="260">
        <v>41550</v>
      </c>
      <c r="AF100" s="260">
        <v>46150</v>
      </c>
      <c r="AG100" s="260">
        <v>49850</v>
      </c>
      <c r="AH100" s="260">
        <v>53550</v>
      </c>
      <c r="AI100" s="260">
        <v>57250</v>
      </c>
      <c r="AJ100" s="260">
        <v>60950</v>
      </c>
      <c r="AK100" s="82">
        <v>486</v>
      </c>
      <c r="AL100" s="82">
        <v>499</v>
      </c>
      <c r="AM100" s="82">
        <v>609</v>
      </c>
      <c r="AN100" s="82">
        <v>721</v>
      </c>
      <c r="AO100" s="82">
        <v>805</v>
      </c>
      <c r="AP100" s="82">
        <v>888</v>
      </c>
      <c r="AQ100" s="82">
        <v>496</v>
      </c>
      <c r="AR100" s="82">
        <v>499</v>
      </c>
      <c r="AS100" s="82">
        <v>609</v>
      </c>
      <c r="AT100" s="82">
        <v>811</v>
      </c>
      <c r="AU100" s="82">
        <v>837</v>
      </c>
      <c r="AV100" s="82">
        <v>963</v>
      </c>
      <c r="AW100" s="149">
        <v>486</v>
      </c>
      <c r="AX100" s="149">
        <v>520</v>
      </c>
      <c r="AY100" s="149">
        <v>625</v>
      </c>
      <c r="AZ100" s="149">
        <v>721</v>
      </c>
      <c r="BA100" s="149">
        <v>805</v>
      </c>
      <c r="BB100" s="149">
        <v>888</v>
      </c>
      <c r="BC100" s="149">
        <v>613</v>
      </c>
      <c r="BD100" s="149">
        <v>658</v>
      </c>
      <c r="BE100" s="149">
        <v>791</v>
      </c>
      <c r="BF100" s="149">
        <v>905</v>
      </c>
      <c r="BG100" s="149">
        <v>990</v>
      </c>
      <c r="BH100" s="149">
        <v>1074</v>
      </c>
    </row>
    <row r="101" spans="1:60">
      <c r="A101" s="146" t="s">
        <v>162</v>
      </c>
      <c r="B101" s="144" t="s">
        <v>1832</v>
      </c>
      <c r="C101" s="192" t="s">
        <v>162</v>
      </c>
      <c r="D101" s="192"/>
      <c r="E101" s="258">
        <v>11900</v>
      </c>
      <c r="F101" s="258">
        <v>13600</v>
      </c>
      <c r="G101" s="258">
        <v>15300</v>
      </c>
      <c r="H101" s="258">
        <v>16950</v>
      </c>
      <c r="I101" s="258">
        <v>18350</v>
      </c>
      <c r="J101" s="258">
        <v>19700</v>
      </c>
      <c r="K101" s="258">
        <v>21050</v>
      </c>
      <c r="L101" s="258">
        <v>22400</v>
      </c>
      <c r="M101" s="208">
        <v>19800</v>
      </c>
      <c r="N101" s="208">
        <v>22600</v>
      </c>
      <c r="O101" s="208">
        <v>25450</v>
      </c>
      <c r="P101" s="208">
        <v>28250</v>
      </c>
      <c r="Q101" s="208">
        <v>30550</v>
      </c>
      <c r="R101" s="208">
        <v>32800</v>
      </c>
      <c r="S101" s="208">
        <v>35050</v>
      </c>
      <c r="T101" s="208">
        <v>37300</v>
      </c>
      <c r="U101" s="259">
        <v>23760</v>
      </c>
      <c r="V101" s="259">
        <v>27120</v>
      </c>
      <c r="W101" s="259">
        <v>30540</v>
      </c>
      <c r="X101" s="259">
        <v>33900</v>
      </c>
      <c r="Y101" s="259">
        <v>36660</v>
      </c>
      <c r="Z101" s="259">
        <v>39360</v>
      </c>
      <c r="AA101" s="259">
        <v>42060</v>
      </c>
      <c r="AB101" s="259">
        <v>44760</v>
      </c>
      <c r="AC101" s="260">
        <v>31650</v>
      </c>
      <c r="AD101" s="260">
        <v>36200</v>
      </c>
      <c r="AE101" s="260">
        <v>40700</v>
      </c>
      <c r="AF101" s="260">
        <v>45200</v>
      </c>
      <c r="AG101" s="260">
        <v>48850</v>
      </c>
      <c r="AH101" s="260">
        <v>52450</v>
      </c>
      <c r="AI101" s="260">
        <v>56050</v>
      </c>
      <c r="AJ101" s="260">
        <v>59700</v>
      </c>
      <c r="AK101" s="82">
        <v>403</v>
      </c>
      <c r="AL101" s="82">
        <v>463</v>
      </c>
      <c r="AM101" s="82">
        <v>555</v>
      </c>
      <c r="AN101" s="82">
        <v>641</v>
      </c>
      <c r="AO101" s="82">
        <v>715</v>
      </c>
      <c r="AP101" s="82">
        <v>789</v>
      </c>
      <c r="AQ101" s="82">
        <v>403</v>
      </c>
      <c r="AR101" s="82">
        <v>478</v>
      </c>
      <c r="AS101" s="82">
        <v>595</v>
      </c>
      <c r="AT101" s="82">
        <v>758</v>
      </c>
      <c r="AU101" s="82">
        <v>873</v>
      </c>
      <c r="AV101" s="82">
        <v>944</v>
      </c>
      <c r="AW101" s="149">
        <v>432</v>
      </c>
      <c r="AX101" s="149">
        <v>463</v>
      </c>
      <c r="AY101" s="149">
        <v>555</v>
      </c>
      <c r="AZ101" s="149">
        <v>641</v>
      </c>
      <c r="BA101" s="149">
        <v>715</v>
      </c>
      <c r="BB101" s="149">
        <v>789</v>
      </c>
      <c r="BC101" s="149">
        <v>541</v>
      </c>
      <c r="BD101" s="149">
        <v>581</v>
      </c>
      <c r="BE101" s="149">
        <v>699</v>
      </c>
      <c r="BF101" s="149">
        <v>800</v>
      </c>
      <c r="BG101" s="149">
        <v>873</v>
      </c>
      <c r="BH101" s="149">
        <v>944</v>
      </c>
    </row>
    <row r="102" spans="1:60">
      <c r="A102" s="146" t="s">
        <v>30</v>
      </c>
      <c r="B102" s="144" t="s">
        <v>574</v>
      </c>
      <c r="C102" s="193" t="s">
        <v>30</v>
      </c>
      <c r="D102" s="193"/>
      <c r="E102" s="258">
        <v>13000</v>
      </c>
      <c r="F102" s="258">
        <v>14850</v>
      </c>
      <c r="G102" s="258">
        <v>16700</v>
      </c>
      <c r="H102" s="258">
        <v>18550</v>
      </c>
      <c r="I102" s="258">
        <v>20050</v>
      </c>
      <c r="J102" s="258">
        <v>21550</v>
      </c>
      <c r="K102" s="258">
        <v>23050</v>
      </c>
      <c r="L102" s="258">
        <v>24500</v>
      </c>
      <c r="M102" s="208">
        <v>21650</v>
      </c>
      <c r="N102" s="208">
        <v>24750</v>
      </c>
      <c r="O102" s="208">
        <v>27850</v>
      </c>
      <c r="P102" s="208">
        <v>30900</v>
      </c>
      <c r="Q102" s="208">
        <v>33400</v>
      </c>
      <c r="R102" s="208">
        <v>35850</v>
      </c>
      <c r="S102" s="208">
        <v>38350</v>
      </c>
      <c r="T102" s="208">
        <v>40800</v>
      </c>
      <c r="U102" s="259">
        <v>25980</v>
      </c>
      <c r="V102" s="259">
        <v>29700</v>
      </c>
      <c r="W102" s="259">
        <v>33420</v>
      </c>
      <c r="X102" s="259">
        <v>37080</v>
      </c>
      <c r="Y102" s="259">
        <v>40080</v>
      </c>
      <c r="Z102" s="259">
        <v>43020</v>
      </c>
      <c r="AA102" s="259">
        <v>46020</v>
      </c>
      <c r="AB102" s="259">
        <v>48960</v>
      </c>
      <c r="AC102" s="260">
        <v>34650</v>
      </c>
      <c r="AD102" s="260">
        <v>39600</v>
      </c>
      <c r="AE102" s="260">
        <v>44550</v>
      </c>
      <c r="AF102" s="260">
        <v>49450</v>
      </c>
      <c r="AG102" s="260">
        <v>53450</v>
      </c>
      <c r="AH102" s="260">
        <v>57400</v>
      </c>
      <c r="AI102" s="260">
        <v>61350</v>
      </c>
      <c r="AJ102" s="260">
        <v>65300</v>
      </c>
      <c r="AK102" s="82">
        <v>503</v>
      </c>
      <c r="AL102" s="82">
        <v>539</v>
      </c>
      <c r="AM102" s="82">
        <v>647</v>
      </c>
      <c r="AN102" s="82">
        <v>747</v>
      </c>
      <c r="AO102" s="82">
        <v>833</v>
      </c>
      <c r="AP102" s="82">
        <v>920</v>
      </c>
      <c r="AQ102" s="82">
        <v>519</v>
      </c>
      <c r="AR102" s="82">
        <v>583</v>
      </c>
      <c r="AS102" s="82">
        <v>697</v>
      </c>
      <c r="AT102" s="82">
        <v>864</v>
      </c>
      <c r="AU102" s="82">
        <v>896</v>
      </c>
      <c r="AV102" s="82">
        <v>1030</v>
      </c>
      <c r="AW102" s="149">
        <v>503</v>
      </c>
      <c r="AX102" s="149">
        <v>539</v>
      </c>
      <c r="AY102" s="149">
        <v>647</v>
      </c>
      <c r="AZ102" s="149">
        <v>747</v>
      </c>
      <c r="BA102" s="149">
        <v>833</v>
      </c>
      <c r="BB102" s="149">
        <v>920</v>
      </c>
      <c r="BC102" s="149">
        <v>635</v>
      </c>
      <c r="BD102" s="149">
        <v>682</v>
      </c>
      <c r="BE102" s="149">
        <v>821</v>
      </c>
      <c r="BF102" s="149">
        <v>939</v>
      </c>
      <c r="BG102" s="149">
        <v>1028</v>
      </c>
      <c r="BH102" s="149">
        <v>1116</v>
      </c>
    </row>
    <row r="103" spans="1:60">
      <c r="A103" s="146" t="s">
        <v>55</v>
      </c>
      <c r="B103" s="144" t="s">
        <v>576</v>
      </c>
      <c r="C103" s="193" t="s">
        <v>55</v>
      </c>
      <c r="D103" s="193"/>
      <c r="E103" s="258">
        <v>15750</v>
      </c>
      <c r="F103" s="258">
        <v>18000</v>
      </c>
      <c r="G103" s="258">
        <v>20250</v>
      </c>
      <c r="H103" s="258">
        <v>22450</v>
      </c>
      <c r="I103" s="258">
        <v>24250</v>
      </c>
      <c r="J103" s="258">
        <v>26050</v>
      </c>
      <c r="K103" s="258">
        <v>27850</v>
      </c>
      <c r="L103" s="258">
        <v>29650</v>
      </c>
      <c r="M103" s="208">
        <v>26250</v>
      </c>
      <c r="N103" s="208">
        <v>30000</v>
      </c>
      <c r="O103" s="208">
        <v>33750</v>
      </c>
      <c r="P103" s="208">
        <v>37450</v>
      </c>
      <c r="Q103" s="208">
        <v>40450</v>
      </c>
      <c r="R103" s="208">
        <v>43450</v>
      </c>
      <c r="S103" s="208">
        <v>46450</v>
      </c>
      <c r="T103" s="208">
        <v>49450</v>
      </c>
      <c r="U103" s="259">
        <v>31500</v>
      </c>
      <c r="V103" s="259">
        <v>36000</v>
      </c>
      <c r="W103" s="259">
        <v>40500</v>
      </c>
      <c r="X103" s="259">
        <v>44940</v>
      </c>
      <c r="Y103" s="259">
        <v>48540</v>
      </c>
      <c r="Z103" s="259">
        <v>52140</v>
      </c>
      <c r="AA103" s="259">
        <v>55740</v>
      </c>
      <c r="AB103" s="259">
        <v>59340</v>
      </c>
      <c r="AC103" s="260">
        <v>41950</v>
      </c>
      <c r="AD103" s="260">
        <v>47950</v>
      </c>
      <c r="AE103" s="260">
        <v>53950</v>
      </c>
      <c r="AF103" s="260">
        <v>59900</v>
      </c>
      <c r="AG103" s="260">
        <v>64700</v>
      </c>
      <c r="AH103" s="260">
        <v>69500</v>
      </c>
      <c r="AI103" s="260">
        <v>74300</v>
      </c>
      <c r="AJ103" s="260">
        <v>79100</v>
      </c>
      <c r="AK103" s="82">
        <v>586</v>
      </c>
      <c r="AL103" s="82">
        <v>628</v>
      </c>
      <c r="AM103" s="82">
        <v>753</v>
      </c>
      <c r="AN103" s="82">
        <v>870</v>
      </c>
      <c r="AO103" s="82">
        <v>971</v>
      </c>
      <c r="AP103" s="82">
        <v>1071</v>
      </c>
      <c r="AQ103" s="82">
        <v>694</v>
      </c>
      <c r="AR103" s="82">
        <v>772</v>
      </c>
      <c r="AS103" s="82">
        <v>937</v>
      </c>
      <c r="AT103" s="82">
        <v>1097</v>
      </c>
      <c r="AU103" s="82">
        <v>1205</v>
      </c>
      <c r="AV103" s="82">
        <v>1311</v>
      </c>
      <c r="AW103" s="149">
        <v>586</v>
      </c>
      <c r="AX103" s="149">
        <v>628</v>
      </c>
      <c r="AY103" s="149">
        <v>753</v>
      </c>
      <c r="AZ103" s="149">
        <v>870</v>
      </c>
      <c r="BA103" s="149">
        <v>971</v>
      </c>
      <c r="BB103" s="149">
        <v>1071</v>
      </c>
      <c r="BC103" s="149">
        <v>741</v>
      </c>
      <c r="BD103" s="149">
        <v>796</v>
      </c>
      <c r="BE103" s="149">
        <v>957</v>
      </c>
      <c r="BF103" s="149">
        <v>1097</v>
      </c>
      <c r="BG103" s="149">
        <v>1205</v>
      </c>
      <c r="BH103" s="149">
        <v>1311</v>
      </c>
    </row>
    <row r="104" spans="1:60">
      <c r="A104" s="146" t="s">
        <v>163</v>
      </c>
      <c r="B104" s="144" t="s">
        <v>1834</v>
      </c>
      <c r="C104" s="192" t="s">
        <v>163</v>
      </c>
      <c r="D104" s="192"/>
      <c r="E104" s="258">
        <v>11900</v>
      </c>
      <c r="F104" s="258">
        <v>13600</v>
      </c>
      <c r="G104" s="258">
        <v>15300</v>
      </c>
      <c r="H104" s="258">
        <v>16950</v>
      </c>
      <c r="I104" s="258">
        <v>18350</v>
      </c>
      <c r="J104" s="258">
        <v>19700</v>
      </c>
      <c r="K104" s="258">
        <v>21050</v>
      </c>
      <c r="L104" s="258">
        <v>22400</v>
      </c>
      <c r="M104" s="208">
        <v>19800</v>
      </c>
      <c r="N104" s="208">
        <v>22600</v>
      </c>
      <c r="O104" s="208">
        <v>25450</v>
      </c>
      <c r="P104" s="208">
        <v>28250</v>
      </c>
      <c r="Q104" s="208">
        <v>30550</v>
      </c>
      <c r="R104" s="208">
        <v>32800</v>
      </c>
      <c r="S104" s="208">
        <v>35050</v>
      </c>
      <c r="T104" s="208">
        <v>37300</v>
      </c>
      <c r="U104" s="259">
        <v>23760</v>
      </c>
      <c r="V104" s="259">
        <v>27120</v>
      </c>
      <c r="W104" s="259">
        <v>30540</v>
      </c>
      <c r="X104" s="259">
        <v>33900</v>
      </c>
      <c r="Y104" s="259">
        <v>36660</v>
      </c>
      <c r="Z104" s="259">
        <v>39360</v>
      </c>
      <c r="AA104" s="259">
        <v>42060</v>
      </c>
      <c r="AB104" s="259">
        <v>44760</v>
      </c>
      <c r="AC104" s="260">
        <v>31650</v>
      </c>
      <c r="AD104" s="260">
        <v>36200</v>
      </c>
      <c r="AE104" s="260">
        <v>40700</v>
      </c>
      <c r="AF104" s="260">
        <v>45200</v>
      </c>
      <c r="AG104" s="260">
        <v>48850</v>
      </c>
      <c r="AH104" s="260">
        <v>52450</v>
      </c>
      <c r="AI104" s="260">
        <v>56050</v>
      </c>
      <c r="AJ104" s="260">
        <v>59700</v>
      </c>
      <c r="AK104" s="82">
        <v>467</v>
      </c>
      <c r="AL104" s="82">
        <v>480</v>
      </c>
      <c r="AM104" s="82">
        <v>601</v>
      </c>
      <c r="AN104" s="82">
        <v>694</v>
      </c>
      <c r="AO104" s="82">
        <v>775</v>
      </c>
      <c r="AP104" s="82">
        <v>855</v>
      </c>
      <c r="AQ104" s="82">
        <v>477</v>
      </c>
      <c r="AR104" s="82">
        <v>480</v>
      </c>
      <c r="AS104" s="82">
        <v>632</v>
      </c>
      <c r="AT104" s="82">
        <v>817</v>
      </c>
      <c r="AU104" s="82">
        <v>841</v>
      </c>
      <c r="AV104" s="82">
        <v>967</v>
      </c>
      <c r="AW104" s="149">
        <v>465</v>
      </c>
      <c r="AX104" s="149">
        <v>498</v>
      </c>
      <c r="AY104" s="149">
        <v>597</v>
      </c>
      <c r="AZ104" s="149">
        <v>690</v>
      </c>
      <c r="BA104" s="149">
        <v>770</v>
      </c>
      <c r="BB104" s="149">
        <v>850</v>
      </c>
      <c r="BC104" s="149">
        <v>584</v>
      </c>
      <c r="BD104" s="149">
        <v>627</v>
      </c>
      <c r="BE104" s="149">
        <v>754</v>
      </c>
      <c r="BF104" s="149">
        <v>864</v>
      </c>
      <c r="BG104" s="149">
        <v>944</v>
      </c>
      <c r="BH104" s="149">
        <v>1022</v>
      </c>
    </row>
    <row r="105" spans="1:60">
      <c r="A105" s="146" t="s">
        <v>164</v>
      </c>
      <c r="B105" s="144" t="s">
        <v>1836</v>
      </c>
      <c r="C105" s="192" t="s">
        <v>164</v>
      </c>
      <c r="D105" s="192"/>
      <c r="E105" s="258">
        <v>15350</v>
      </c>
      <c r="F105" s="258">
        <v>17550</v>
      </c>
      <c r="G105" s="258">
        <v>19750</v>
      </c>
      <c r="H105" s="258">
        <v>21900</v>
      </c>
      <c r="I105" s="258">
        <v>23700</v>
      </c>
      <c r="J105" s="258">
        <v>25450</v>
      </c>
      <c r="K105" s="258">
        <v>27200</v>
      </c>
      <c r="L105" s="258">
        <v>28950</v>
      </c>
      <c r="M105" s="208">
        <v>25550</v>
      </c>
      <c r="N105" s="208">
        <v>29200</v>
      </c>
      <c r="O105" s="208">
        <v>32850</v>
      </c>
      <c r="P105" s="208">
        <v>36500</v>
      </c>
      <c r="Q105" s="208">
        <v>39450</v>
      </c>
      <c r="R105" s="208">
        <v>42350</v>
      </c>
      <c r="S105" s="208">
        <v>45300</v>
      </c>
      <c r="T105" s="208">
        <v>48200</v>
      </c>
      <c r="U105" s="259">
        <v>30660</v>
      </c>
      <c r="V105" s="259">
        <v>35040</v>
      </c>
      <c r="W105" s="259">
        <v>39420</v>
      </c>
      <c r="X105" s="259">
        <v>43800</v>
      </c>
      <c r="Y105" s="259">
        <v>47340</v>
      </c>
      <c r="Z105" s="259">
        <v>50820</v>
      </c>
      <c r="AA105" s="259">
        <v>54360</v>
      </c>
      <c r="AB105" s="259">
        <v>57840</v>
      </c>
      <c r="AC105" s="260">
        <v>40900</v>
      </c>
      <c r="AD105" s="260">
        <v>46750</v>
      </c>
      <c r="AE105" s="260">
        <v>52600</v>
      </c>
      <c r="AF105" s="260">
        <v>58400</v>
      </c>
      <c r="AG105" s="260">
        <v>63100</v>
      </c>
      <c r="AH105" s="260">
        <v>67750</v>
      </c>
      <c r="AI105" s="260">
        <v>72450</v>
      </c>
      <c r="AJ105" s="260">
        <v>77100</v>
      </c>
      <c r="AK105" s="82">
        <v>506</v>
      </c>
      <c r="AL105" s="82">
        <v>509</v>
      </c>
      <c r="AM105" s="82">
        <v>622</v>
      </c>
      <c r="AN105" s="82">
        <v>829</v>
      </c>
      <c r="AO105" s="82">
        <v>855</v>
      </c>
      <c r="AP105" s="82">
        <v>983</v>
      </c>
      <c r="AQ105" s="82">
        <v>506</v>
      </c>
      <c r="AR105" s="82">
        <v>509</v>
      </c>
      <c r="AS105" s="82">
        <v>622</v>
      </c>
      <c r="AT105" s="82">
        <v>829</v>
      </c>
      <c r="AU105" s="82">
        <v>855</v>
      </c>
      <c r="AV105" s="82">
        <v>983</v>
      </c>
      <c r="AW105" s="149">
        <v>628</v>
      </c>
      <c r="AX105" s="149">
        <v>673</v>
      </c>
      <c r="AY105" s="149">
        <v>808</v>
      </c>
      <c r="AZ105" s="149">
        <v>933</v>
      </c>
      <c r="BA105" s="149">
        <v>1041</v>
      </c>
      <c r="BB105" s="149">
        <v>1149</v>
      </c>
      <c r="BC105" s="149">
        <v>798</v>
      </c>
      <c r="BD105" s="149">
        <v>856</v>
      </c>
      <c r="BE105" s="149">
        <v>1028</v>
      </c>
      <c r="BF105" s="149">
        <v>1179</v>
      </c>
      <c r="BG105" s="149">
        <v>1296</v>
      </c>
      <c r="BH105" s="149">
        <v>1411</v>
      </c>
    </row>
    <row r="106" spans="1:60">
      <c r="A106" s="146" t="s">
        <v>165</v>
      </c>
      <c r="B106" s="144" t="s">
        <v>1838</v>
      </c>
      <c r="C106" s="192" t="s">
        <v>165</v>
      </c>
      <c r="D106" s="192"/>
      <c r="E106" s="258">
        <v>11900</v>
      </c>
      <c r="F106" s="258">
        <v>13600</v>
      </c>
      <c r="G106" s="258">
        <v>15300</v>
      </c>
      <c r="H106" s="258">
        <v>16950</v>
      </c>
      <c r="I106" s="258">
        <v>18350</v>
      </c>
      <c r="J106" s="258">
        <v>19700</v>
      </c>
      <c r="K106" s="258">
        <v>21050</v>
      </c>
      <c r="L106" s="258">
        <v>22400</v>
      </c>
      <c r="M106" s="208">
        <v>19800</v>
      </c>
      <c r="N106" s="208">
        <v>22600</v>
      </c>
      <c r="O106" s="208">
        <v>25450</v>
      </c>
      <c r="P106" s="208">
        <v>28250</v>
      </c>
      <c r="Q106" s="208">
        <v>30550</v>
      </c>
      <c r="R106" s="208">
        <v>32800</v>
      </c>
      <c r="S106" s="208">
        <v>35050</v>
      </c>
      <c r="T106" s="208">
        <v>37300</v>
      </c>
      <c r="U106" s="259">
        <v>23760</v>
      </c>
      <c r="V106" s="259">
        <v>27120</v>
      </c>
      <c r="W106" s="259">
        <v>30540</v>
      </c>
      <c r="X106" s="259">
        <v>33900</v>
      </c>
      <c r="Y106" s="259">
        <v>36660</v>
      </c>
      <c r="Z106" s="259">
        <v>39360</v>
      </c>
      <c r="AA106" s="259">
        <v>42060</v>
      </c>
      <c r="AB106" s="259">
        <v>44760</v>
      </c>
      <c r="AC106" s="260">
        <v>31650</v>
      </c>
      <c r="AD106" s="260">
        <v>36200</v>
      </c>
      <c r="AE106" s="260">
        <v>40700</v>
      </c>
      <c r="AF106" s="260">
        <v>45200</v>
      </c>
      <c r="AG106" s="260">
        <v>48850</v>
      </c>
      <c r="AH106" s="260">
        <v>52450</v>
      </c>
      <c r="AI106" s="260">
        <v>56050</v>
      </c>
      <c r="AJ106" s="260">
        <v>59700</v>
      </c>
      <c r="AK106" s="82">
        <v>432</v>
      </c>
      <c r="AL106" s="82">
        <v>461</v>
      </c>
      <c r="AM106" s="82">
        <v>555</v>
      </c>
      <c r="AN106" s="82">
        <v>641</v>
      </c>
      <c r="AO106" s="82">
        <v>715</v>
      </c>
      <c r="AP106" s="82">
        <v>789</v>
      </c>
      <c r="AQ106" s="82">
        <v>459</v>
      </c>
      <c r="AR106" s="82">
        <v>461</v>
      </c>
      <c r="AS106" s="82">
        <v>595</v>
      </c>
      <c r="AT106" s="82">
        <v>800</v>
      </c>
      <c r="AU106" s="82">
        <v>873</v>
      </c>
      <c r="AV106" s="82">
        <v>944</v>
      </c>
      <c r="AW106" s="149">
        <v>432</v>
      </c>
      <c r="AX106" s="149">
        <v>463</v>
      </c>
      <c r="AY106" s="149">
        <v>555</v>
      </c>
      <c r="AZ106" s="149">
        <v>641</v>
      </c>
      <c r="BA106" s="149">
        <v>715</v>
      </c>
      <c r="BB106" s="149">
        <v>789</v>
      </c>
      <c r="BC106" s="149">
        <v>541</v>
      </c>
      <c r="BD106" s="149">
        <v>581</v>
      </c>
      <c r="BE106" s="149">
        <v>699</v>
      </c>
      <c r="BF106" s="149">
        <v>800</v>
      </c>
      <c r="BG106" s="149">
        <v>873</v>
      </c>
      <c r="BH106" s="149">
        <v>944</v>
      </c>
    </row>
    <row r="107" spans="1:60">
      <c r="A107" s="146" t="s">
        <v>27</v>
      </c>
      <c r="B107" s="144" t="s">
        <v>587</v>
      </c>
      <c r="C107" s="193" t="s">
        <v>27</v>
      </c>
      <c r="D107" s="193"/>
      <c r="E107" s="258">
        <v>18100</v>
      </c>
      <c r="F107" s="258">
        <v>20650</v>
      </c>
      <c r="G107" s="258">
        <v>23250</v>
      </c>
      <c r="H107" s="258">
        <v>25800</v>
      </c>
      <c r="I107" s="258">
        <v>27900</v>
      </c>
      <c r="J107" s="258">
        <v>29950</v>
      </c>
      <c r="K107" s="258">
        <v>32000</v>
      </c>
      <c r="L107" s="258">
        <v>34100</v>
      </c>
      <c r="M107" s="208">
        <v>30100</v>
      </c>
      <c r="N107" s="208">
        <v>34400</v>
      </c>
      <c r="O107" s="208">
        <v>38700</v>
      </c>
      <c r="P107" s="208">
        <v>43000</v>
      </c>
      <c r="Q107" s="208">
        <v>46450</v>
      </c>
      <c r="R107" s="208">
        <v>49900</v>
      </c>
      <c r="S107" s="208">
        <v>53350</v>
      </c>
      <c r="T107" s="208">
        <v>56800</v>
      </c>
      <c r="U107" s="259">
        <v>36120</v>
      </c>
      <c r="V107" s="259">
        <v>41280</v>
      </c>
      <c r="W107" s="259">
        <v>46440</v>
      </c>
      <c r="X107" s="259">
        <v>51600</v>
      </c>
      <c r="Y107" s="259">
        <v>55740</v>
      </c>
      <c r="Z107" s="259">
        <v>59880</v>
      </c>
      <c r="AA107" s="259">
        <v>64020</v>
      </c>
      <c r="AB107" s="259">
        <v>68160</v>
      </c>
      <c r="AC107" s="260">
        <v>48200</v>
      </c>
      <c r="AD107" s="260">
        <v>55050</v>
      </c>
      <c r="AE107" s="260">
        <v>61950</v>
      </c>
      <c r="AF107" s="260">
        <v>68800</v>
      </c>
      <c r="AG107" s="260">
        <v>74350</v>
      </c>
      <c r="AH107" s="260">
        <v>79850</v>
      </c>
      <c r="AI107" s="260">
        <v>85350</v>
      </c>
      <c r="AJ107" s="260">
        <v>90850</v>
      </c>
      <c r="AK107" s="82">
        <v>665</v>
      </c>
      <c r="AL107" s="82">
        <v>712</v>
      </c>
      <c r="AM107" s="82">
        <v>855</v>
      </c>
      <c r="AN107" s="82">
        <v>986</v>
      </c>
      <c r="AO107" s="82">
        <v>1101</v>
      </c>
      <c r="AP107" s="82">
        <v>1215</v>
      </c>
      <c r="AQ107" s="82">
        <v>713</v>
      </c>
      <c r="AR107" s="82">
        <v>812</v>
      </c>
      <c r="AS107" s="82">
        <v>989</v>
      </c>
      <c r="AT107" s="82">
        <v>1249</v>
      </c>
      <c r="AU107" s="82">
        <v>1374</v>
      </c>
      <c r="AV107" s="82">
        <v>1497</v>
      </c>
      <c r="AW107" s="149">
        <v>665</v>
      </c>
      <c r="AX107" s="149">
        <v>712</v>
      </c>
      <c r="AY107" s="149">
        <v>855</v>
      </c>
      <c r="AZ107" s="149">
        <v>986</v>
      </c>
      <c r="BA107" s="149">
        <v>1101</v>
      </c>
      <c r="BB107" s="149">
        <v>1215</v>
      </c>
      <c r="BC107" s="149">
        <v>844</v>
      </c>
      <c r="BD107" s="149">
        <v>906</v>
      </c>
      <c r="BE107" s="149">
        <v>1089</v>
      </c>
      <c r="BF107" s="149">
        <v>1249</v>
      </c>
      <c r="BG107" s="149">
        <v>1374</v>
      </c>
      <c r="BH107" s="149">
        <v>1497</v>
      </c>
    </row>
    <row r="108" spans="1:60">
      <c r="A108" s="146" t="s">
        <v>166</v>
      </c>
      <c r="B108" s="144" t="s">
        <v>1840</v>
      </c>
      <c r="C108" s="192" t="s">
        <v>166</v>
      </c>
      <c r="D108" s="192"/>
      <c r="E108" s="258">
        <v>14700</v>
      </c>
      <c r="F108" s="258">
        <v>16800</v>
      </c>
      <c r="G108" s="258">
        <v>18900</v>
      </c>
      <c r="H108" s="258">
        <v>21000</v>
      </c>
      <c r="I108" s="258">
        <v>22700</v>
      </c>
      <c r="J108" s="258">
        <v>24400</v>
      </c>
      <c r="K108" s="258">
        <v>26050</v>
      </c>
      <c r="L108" s="258">
        <v>27750</v>
      </c>
      <c r="M108" s="208">
        <v>24500</v>
      </c>
      <c r="N108" s="208">
        <v>28000</v>
      </c>
      <c r="O108" s="208">
        <v>31500</v>
      </c>
      <c r="P108" s="208">
        <v>35000</v>
      </c>
      <c r="Q108" s="208">
        <v>37800</v>
      </c>
      <c r="R108" s="208">
        <v>40600</v>
      </c>
      <c r="S108" s="208">
        <v>43400</v>
      </c>
      <c r="T108" s="208">
        <v>46200</v>
      </c>
      <c r="U108" s="259">
        <v>29400</v>
      </c>
      <c r="V108" s="259">
        <v>33600</v>
      </c>
      <c r="W108" s="259">
        <v>37800</v>
      </c>
      <c r="X108" s="259">
        <v>42000</v>
      </c>
      <c r="Y108" s="259">
        <v>45360</v>
      </c>
      <c r="Z108" s="259">
        <v>48720</v>
      </c>
      <c r="AA108" s="259">
        <v>52080</v>
      </c>
      <c r="AB108" s="259">
        <v>55440</v>
      </c>
      <c r="AC108" s="260">
        <v>39200</v>
      </c>
      <c r="AD108" s="260">
        <v>44800</v>
      </c>
      <c r="AE108" s="260">
        <v>50400</v>
      </c>
      <c r="AF108" s="260">
        <v>56000</v>
      </c>
      <c r="AG108" s="260">
        <v>60500</v>
      </c>
      <c r="AH108" s="260">
        <v>65000</v>
      </c>
      <c r="AI108" s="260">
        <v>69450</v>
      </c>
      <c r="AJ108" s="260">
        <v>73950</v>
      </c>
      <c r="AK108" s="82">
        <v>484</v>
      </c>
      <c r="AL108" s="82">
        <v>487</v>
      </c>
      <c r="AM108" s="82">
        <v>595</v>
      </c>
      <c r="AN108" s="82">
        <v>770</v>
      </c>
      <c r="AO108" s="82">
        <v>818</v>
      </c>
      <c r="AP108" s="82">
        <v>941</v>
      </c>
      <c r="AQ108" s="82">
        <v>484</v>
      </c>
      <c r="AR108" s="82">
        <v>487</v>
      </c>
      <c r="AS108" s="82">
        <v>595</v>
      </c>
      <c r="AT108" s="82">
        <v>793</v>
      </c>
      <c r="AU108" s="82">
        <v>818</v>
      </c>
      <c r="AV108" s="82">
        <v>941</v>
      </c>
      <c r="AW108" s="149">
        <v>518</v>
      </c>
      <c r="AX108" s="149">
        <v>555</v>
      </c>
      <c r="AY108" s="149">
        <v>666</v>
      </c>
      <c r="AZ108" s="149">
        <v>770</v>
      </c>
      <c r="BA108" s="149">
        <v>858</v>
      </c>
      <c r="BB108" s="149">
        <v>948</v>
      </c>
      <c r="BC108" s="149">
        <v>654</v>
      </c>
      <c r="BD108" s="149">
        <v>702</v>
      </c>
      <c r="BE108" s="149">
        <v>844</v>
      </c>
      <c r="BF108" s="149">
        <v>966</v>
      </c>
      <c r="BG108" s="149">
        <v>1059</v>
      </c>
      <c r="BH108" s="149">
        <v>1149</v>
      </c>
    </row>
    <row r="109" spans="1:60">
      <c r="A109" s="146" t="s">
        <v>167</v>
      </c>
      <c r="B109" s="144" t="s">
        <v>1842</v>
      </c>
      <c r="C109" s="192" t="s">
        <v>167</v>
      </c>
      <c r="D109" s="192"/>
      <c r="E109" s="258">
        <v>12550</v>
      </c>
      <c r="F109" s="258">
        <v>14350</v>
      </c>
      <c r="G109" s="258">
        <v>16150</v>
      </c>
      <c r="H109" s="258">
        <v>17900</v>
      </c>
      <c r="I109" s="258">
        <v>19350</v>
      </c>
      <c r="J109" s="258">
        <v>20800</v>
      </c>
      <c r="K109" s="258">
        <v>22200</v>
      </c>
      <c r="L109" s="258">
        <v>23650</v>
      </c>
      <c r="M109" s="208">
        <v>20900</v>
      </c>
      <c r="N109" s="208">
        <v>23850</v>
      </c>
      <c r="O109" s="208">
        <v>26850</v>
      </c>
      <c r="P109" s="208">
        <v>29800</v>
      </c>
      <c r="Q109" s="208">
        <v>32200</v>
      </c>
      <c r="R109" s="208">
        <v>34600</v>
      </c>
      <c r="S109" s="208">
        <v>37000</v>
      </c>
      <c r="T109" s="208">
        <v>39350</v>
      </c>
      <c r="U109" s="259">
        <v>25080</v>
      </c>
      <c r="V109" s="259">
        <v>28620</v>
      </c>
      <c r="W109" s="259">
        <v>32220</v>
      </c>
      <c r="X109" s="259">
        <v>35760</v>
      </c>
      <c r="Y109" s="259">
        <v>38640</v>
      </c>
      <c r="Z109" s="259">
        <v>41520</v>
      </c>
      <c r="AA109" s="259">
        <v>44400</v>
      </c>
      <c r="AB109" s="259">
        <v>47220</v>
      </c>
      <c r="AC109" s="260">
        <v>33400</v>
      </c>
      <c r="AD109" s="260">
        <v>38200</v>
      </c>
      <c r="AE109" s="260">
        <v>42950</v>
      </c>
      <c r="AF109" s="260">
        <v>47700</v>
      </c>
      <c r="AG109" s="260">
        <v>51550</v>
      </c>
      <c r="AH109" s="260">
        <v>55350</v>
      </c>
      <c r="AI109" s="260">
        <v>59150</v>
      </c>
      <c r="AJ109" s="260">
        <v>63000</v>
      </c>
      <c r="AK109" s="82">
        <v>447</v>
      </c>
      <c r="AL109" s="82">
        <v>479</v>
      </c>
      <c r="AM109" s="82">
        <v>575</v>
      </c>
      <c r="AN109" s="82">
        <v>664</v>
      </c>
      <c r="AO109" s="82">
        <v>741</v>
      </c>
      <c r="AP109" s="82">
        <v>818</v>
      </c>
      <c r="AQ109" s="82">
        <v>512</v>
      </c>
      <c r="AR109" s="82">
        <v>530</v>
      </c>
      <c r="AS109" s="82">
        <v>697</v>
      </c>
      <c r="AT109" s="82">
        <v>830</v>
      </c>
      <c r="AU109" s="82">
        <v>906</v>
      </c>
      <c r="AV109" s="82">
        <v>981</v>
      </c>
      <c r="AW109" s="149">
        <v>447</v>
      </c>
      <c r="AX109" s="149">
        <v>479</v>
      </c>
      <c r="AY109" s="149">
        <v>575</v>
      </c>
      <c r="AZ109" s="149">
        <v>664</v>
      </c>
      <c r="BA109" s="149">
        <v>741</v>
      </c>
      <c r="BB109" s="149">
        <v>818</v>
      </c>
      <c r="BC109" s="149">
        <v>561</v>
      </c>
      <c r="BD109" s="149">
        <v>603</v>
      </c>
      <c r="BE109" s="149">
        <v>726</v>
      </c>
      <c r="BF109" s="149">
        <v>830</v>
      </c>
      <c r="BG109" s="149">
        <v>906</v>
      </c>
      <c r="BH109" s="149">
        <v>981</v>
      </c>
    </row>
    <row r="110" spans="1:60">
      <c r="A110" s="146" t="s">
        <v>70</v>
      </c>
      <c r="B110" s="144" t="s">
        <v>596</v>
      </c>
      <c r="C110" s="193" t="s">
        <v>70</v>
      </c>
      <c r="D110" s="193"/>
      <c r="E110" s="258">
        <v>11900</v>
      </c>
      <c r="F110" s="258">
        <v>13600</v>
      </c>
      <c r="G110" s="258">
        <v>15300</v>
      </c>
      <c r="H110" s="258">
        <v>16950</v>
      </c>
      <c r="I110" s="258">
        <v>18350</v>
      </c>
      <c r="J110" s="258">
        <v>19700</v>
      </c>
      <c r="K110" s="258">
        <v>21050</v>
      </c>
      <c r="L110" s="258">
        <v>22400</v>
      </c>
      <c r="M110" s="208">
        <v>19800</v>
      </c>
      <c r="N110" s="208">
        <v>22600</v>
      </c>
      <c r="O110" s="208">
        <v>25450</v>
      </c>
      <c r="P110" s="208">
        <v>28250</v>
      </c>
      <c r="Q110" s="208">
        <v>30550</v>
      </c>
      <c r="R110" s="208">
        <v>32800</v>
      </c>
      <c r="S110" s="208">
        <v>35050</v>
      </c>
      <c r="T110" s="208">
        <v>37300</v>
      </c>
      <c r="U110" s="259">
        <v>23760</v>
      </c>
      <c r="V110" s="259">
        <v>27120</v>
      </c>
      <c r="W110" s="259">
        <v>30540</v>
      </c>
      <c r="X110" s="259">
        <v>33900</v>
      </c>
      <c r="Y110" s="259">
        <v>36660</v>
      </c>
      <c r="Z110" s="259">
        <v>39360</v>
      </c>
      <c r="AA110" s="259">
        <v>42060</v>
      </c>
      <c r="AB110" s="259">
        <v>44760</v>
      </c>
      <c r="AC110" s="260">
        <v>31650</v>
      </c>
      <c r="AD110" s="260">
        <v>36200</v>
      </c>
      <c r="AE110" s="260">
        <v>40700</v>
      </c>
      <c r="AF110" s="260">
        <v>45200</v>
      </c>
      <c r="AG110" s="260">
        <v>48850</v>
      </c>
      <c r="AH110" s="260">
        <v>52450</v>
      </c>
      <c r="AI110" s="260">
        <v>56050</v>
      </c>
      <c r="AJ110" s="260">
        <v>59700</v>
      </c>
      <c r="AK110" s="82">
        <v>432</v>
      </c>
      <c r="AL110" s="82">
        <v>463</v>
      </c>
      <c r="AM110" s="82">
        <v>555</v>
      </c>
      <c r="AN110" s="82">
        <v>641</v>
      </c>
      <c r="AO110" s="82">
        <v>715</v>
      </c>
      <c r="AP110" s="82">
        <v>789</v>
      </c>
      <c r="AQ110" s="82">
        <v>509</v>
      </c>
      <c r="AR110" s="82">
        <v>560</v>
      </c>
      <c r="AS110" s="82">
        <v>660</v>
      </c>
      <c r="AT110" s="82">
        <v>788</v>
      </c>
      <c r="AU110" s="82">
        <v>864</v>
      </c>
      <c r="AV110" s="82">
        <v>944</v>
      </c>
      <c r="AW110" s="149">
        <v>432</v>
      </c>
      <c r="AX110" s="149">
        <v>463</v>
      </c>
      <c r="AY110" s="149">
        <v>555</v>
      </c>
      <c r="AZ110" s="149">
        <v>641</v>
      </c>
      <c r="BA110" s="149">
        <v>715</v>
      </c>
      <c r="BB110" s="149">
        <v>789</v>
      </c>
      <c r="BC110" s="149">
        <v>541</v>
      </c>
      <c r="BD110" s="149">
        <v>581</v>
      </c>
      <c r="BE110" s="149">
        <v>699</v>
      </c>
      <c r="BF110" s="149">
        <v>800</v>
      </c>
      <c r="BG110" s="149">
        <v>873</v>
      </c>
      <c r="BH110" s="149">
        <v>944</v>
      </c>
    </row>
    <row r="111" spans="1:60">
      <c r="A111" s="146" t="s">
        <v>168</v>
      </c>
      <c r="B111" s="144" t="s">
        <v>1844</v>
      </c>
      <c r="C111" s="192" t="s">
        <v>168</v>
      </c>
      <c r="D111" s="192"/>
      <c r="E111" s="258">
        <v>11900</v>
      </c>
      <c r="F111" s="258">
        <v>13600</v>
      </c>
      <c r="G111" s="258">
        <v>15300</v>
      </c>
      <c r="H111" s="258">
        <v>16950</v>
      </c>
      <c r="I111" s="258">
        <v>18350</v>
      </c>
      <c r="J111" s="258">
        <v>19700</v>
      </c>
      <c r="K111" s="258">
        <v>21050</v>
      </c>
      <c r="L111" s="258">
        <v>22400</v>
      </c>
      <c r="M111" s="208">
        <v>19800</v>
      </c>
      <c r="N111" s="208">
        <v>22600</v>
      </c>
      <c r="O111" s="208">
        <v>25450</v>
      </c>
      <c r="P111" s="208">
        <v>28250</v>
      </c>
      <c r="Q111" s="208">
        <v>30550</v>
      </c>
      <c r="R111" s="208">
        <v>32800</v>
      </c>
      <c r="S111" s="208">
        <v>35050</v>
      </c>
      <c r="T111" s="208">
        <v>37300</v>
      </c>
      <c r="U111" s="259">
        <v>23760</v>
      </c>
      <c r="V111" s="259">
        <v>27120</v>
      </c>
      <c r="W111" s="259">
        <v>30540</v>
      </c>
      <c r="X111" s="259">
        <v>33900</v>
      </c>
      <c r="Y111" s="259">
        <v>36660</v>
      </c>
      <c r="Z111" s="259">
        <v>39360</v>
      </c>
      <c r="AA111" s="259">
        <v>42060</v>
      </c>
      <c r="AB111" s="259">
        <v>44760</v>
      </c>
      <c r="AC111" s="260">
        <v>31650</v>
      </c>
      <c r="AD111" s="260">
        <v>36200</v>
      </c>
      <c r="AE111" s="260">
        <v>40700</v>
      </c>
      <c r="AF111" s="260">
        <v>45200</v>
      </c>
      <c r="AG111" s="260">
        <v>48850</v>
      </c>
      <c r="AH111" s="260">
        <v>52450</v>
      </c>
      <c r="AI111" s="260">
        <v>56050</v>
      </c>
      <c r="AJ111" s="260">
        <v>59700</v>
      </c>
      <c r="AK111" s="82">
        <v>435</v>
      </c>
      <c r="AL111" s="82">
        <v>492</v>
      </c>
      <c r="AM111" s="82">
        <v>591</v>
      </c>
      <c r="AN111" s="82">
        <v>682</v>
      </c>
      <c r="AO111" s="82">
        <v>761</v>
      </c>
      <c r="AP111" s="82">
        <v>840</v>
      </c>
      <c r="AQ111" s="82">
        <v>435</v>
      </c>
      <c r="AR111" s="82">
        <v>603</v>
      </c>
      <c r="AS111" s="82">
        <v>668</v>
      </c>
      <c r="AT111" s="82">
        <v>854</v>
      </c>
      <c r="AU111" s="82">
        <v>934</v>
      </c>
      <c r="AV111" s="82">
        <v>1011</v>
      </c>
      <c r="AW111" s="149">
        <v>460</v>
      </c>
      <c r="AX111" s="149">
        <v>492</v>
      </c>
      <c r="AY111" s="149">
        <v>591</v>
      </c>
      <c r="AZ111" s="149">
        <v>682</v>
      </c>
      <c r="BA111" s="149">
        <v>761</v>
      </c>
      <c r="BB111" s="149">
        <v>840</v>
      </c>
      <c r="BC111" s="149">
        <v>579</v>
      </c>
      <c r="BD111" s="149">
        <v>621</v>
      </c>
      <c r="BE111" s="149">
        <v>747</v>
      </c>
      <c r="BF111" s="149">
        <v>854</v>
      </c>
      <c r="BG111" s="149">
        <v>934</v>
      </c>
      <c r="BH111" s="149">
        <v>1011</v>
      </c>
    </row>
    <row r="112" spans="1:60">
      <c r="A112" s="146" t="s">
        <v>169</v>
      </c>
      <c r="B112" s="144" t="s">
        <v>1846</v>
      </c>
      <c r="C112" s="192" t="s">
        <v>169</v>
      </c>
      <c r="D112" s="192"/>
      <c r="E112" s="258">
        <v>13200</v>
      </c>
      <c r="F112" s="258">
        <v>15100</v>
      </c>
      <c r="G112" s="258">
        <v>17000</v>
      </c>
      <c r="H112" s="258">
        <v>18850</v>
      </c>
      <c r="I112" s="258">
        <v>20400</v>
      </c>
      <c r="J112" s="258">
        <v>21900</v>
      </c>
      <c r="K112" s="258">
        <v>23400</v>
      </c>
      <c r="L112" s="258">
        <v>24900</v>
      </c>
      <c r="M112" s="208">
        <v>22050</v>
      </c>
      <c r="N112" s="208">
        <v>25200</v>
      </c>
      <c r="O112" s="208">
        <v>28350</v>
      </c>
      <c r="P112" s="208">
        <v>31450</v>
      </c>
      <c r="Q112" s="208">
        <v>34000</v>
      </c>
      <c r="R112" s="208">
        <v>36500</v>
      </c>
      <c r="S112" s="208">
        <v>39000</v>
      </c>
      <c r="T112" s="208">
        <v>41550</v>
      </c>
      <c r="U112" s="259">
        <v>26460</v>
      </c>
      <c r="V112" s="259">
        <v>30240</v>
      </c>
      <c r="W112" s="259">
        <v>34020</v>
      </c>
      <c r="X112" s="259">
        <v>37740</v>
      </c>
      <c r="Y112" s="259">
        <v>40800</v>
      </c>
      <c r="Z112" s="259">
        <v>43800</v>
      </c>
      <c r="AA112" s="259">
        <v>46800</v>
      </c>
      <c r="AB112" s="259">
        <v>49860</v>
      </c>
      <c r="AC112" s="260">
        <v>35250</v>
      </c>
      <c r="AD112" s="260">
        <v>40250</v>
      </c>
      <c r="AE112" s="260">
        <v>45300</v>
      </c>
      <c r="AF112" s="260">
        <v>50300</v>
      </c>
      <c r="AG112" s="260">
        <v>54350</v>
      </c>
      <c r="AH112" s="260">
        <v>58350</v>
      </c>
      <c r="AI112" s="260">
        <v>62400</v>
      </c>
      <c r="AJ112" s="260">
        <v>66400</v>
      </c>
      <c r="AK112" s="82">
        <v>448</v>
      </c>
      <c r="AL112" s="82">
        <v>480</v>
      </c>
      <c r="AM112" s="82">
        <v>576</v>
      </c>
      <c r="AN112" s="82">
        <v>665</v>
      </c>
      <c r="AO112" s="82">
        <v>742</v>
      </c>
      <c r="AP112" s="82">
        <v>819</v>
      </c>
      <c r="AQ112" s="82">
        <v>523</v>
      </c>
      <c r="AR112" s="82">
        <v>556</v>
      </c>
      <c r="AS112" s="82">
        <v>672</v>
      </c>
      <c r="AT112" s="82">
        <v>831</v>
      </c>
      <c r="AU112" s="82">
        <v>908</v>
      </c>
      <c r="AV112" s="82">
        <v>982</v>
      </c>
      <c r="AW112" s="149">
        <v>448</v>
      </c>
      <c r="AX112" s="149">
        <v>480</v>
      </c>
      <c r="AY112" s="149">
        <v>576</v>
      </c>
      <c r="AZ112" s="149">
        <v>665</v>
      </c>
      <c r="BA112" s="149">
        <v>742</v>
      </c>
      <c r="BB112" s="149">
        <v>819</v>
      </c>
      <c r="BC112" s="149">
        <v>563</v>
      </c>
      <c r="BD112" s="149">
        <v>604</v>
      </c>
      <c r="BE112" s="149">
        <v>727</v>
      </c>
      <c r="BF112" s="149">
        <v>831</v>
      </c>
      <c r="BG112" s="149">
        <v>908</v>
      </c>
      <c r="BH112" s="149">
        <v>982</v>
      </c>
    </row>
    <row r="113" spans="1:60">
      <c r="A113" s="146" t="s">
        <v>170</v>
      </c>
      <c r="B113" s="144" t="s">
        <v>1848</v>
      </c>
      <c r="C113" s="192" t="s">
        <v>170</v>
      </c>
      <c r="D113" s="192"/>
      <c r="E113" s="258">
        <v>14750</v>
      </c>
      <c r="F113" s="258">
        <v>16850</v>
      </c>
      <c r="G113" s="258">
        <v>18950</v>
      </c>
      <c r="H113" s="258">
        <v>21050</v>
      </c>
      <c r="I113" s="258">
        <v>22750</v>
      </c>
      <c r="J113" s="258">
        <v>24450</v>
      </c>
      <c r="K113" s="258">
        <v>26150</v>
      </c>
      <c r="L113" s="258">
        <v>27800</v>
      </c>
      <c r="M113" s="208">
        <v>24600</v>
      </c>
      <c r="N113" s="208">
        <v>28100</v>
      </c>
      <c r="O113" s="208">
        <v>31600</v>
      </c>
      <c r="P113" s="208">
        <v>35100</v>
      </c>
      <c r="Q113" s="208">
        <v>37950</v>
      </c>
      <c r="R113" s="208">
        <v>40750</v>
      </c>
      <c r="S113" s="208">
        <v>43550</v>
      </c>
      <c r="T113" s="208">
        <v>46350</v>
      </c>
      <c r="U113" s="259">
        <v>29520</v>
      </c>
      <c r="V113" s="259">
        <v>33720</v>
      </c>
      <c r="W113" s="259">
        <v>37920</v>
      </c>
      <c r="X113" s="259">
        <v>42120</v>
      </c>
      <c r="Y113" s="259">
        <v>45540</v>
      </c>
      <c r="Z113" s="259">
        <v>48900</v>
      </c>
      <c r="AA113" s="259">
        <v>52260</v>
      </c>
      <c r="AB113" s="259">
        <v>55620</v>
      </c>
      <c r="AC113" s="260">
        <v>39350</v>
      </c>
      <c r="AD113" s="260">
        <v>44950</v>
      </c>
      <c r="AE113" s="260">
        <v>50550</v>
      </c>
      <c r="AF113" s="260">
        <v>56150</v>
      </c>
      <c r="AG113" s="260">
        <v>60650</v>
      </c>
      <c r="AH113" s="260">
        <v>65150</v>
      </c>
      <c r="AI113" s="260">
        <v>69650</v>
      </c>
      <c r="AJ113" s="260">
        <v>74150</v>
      </c>
      <c r="AK113" s="82">
        <v>582</v>
      </c>
      <c r="AL113" s="82">
        <v>623</v>
      </c>
      <c r="AM113" s="82">
        <v>748</v>
      </c>
      <c r="AN113" s="82">
        <v>865</v>
      </c>
      <c r="AO113" s="82">
        <v>965</v>
      </c>
      <c r="AP113" s="82">
        <v>1064</v>
      </c>
      <c r="AQ113" s="82">
        <v>662</v>
      </c>
      <c r="AR113" s="82">
        <v>717</v>
      </c>
      <c r="AS113" s="82">
        <v>798</v>
      </c>
      <c r="AT113" s="82">
        <v>1054</v>
      </c>
      <c r="AU113" s="82">
        <v>1198</v>
      </c>
      <c r="AV113" s="82">
        <v>1302</v>
      </c>
      <c r="AW113" s="149">
        <v>582</v>
      </c>
      <c r="AX113" s="149">
        <v>623</v>
      </c>
      <c r="AY113" s="149">
        <v>748</v>
      </c>
      <c r="AZ113" s="149">
        <v>865</v>
      </c>
      <c r="BA113" s="149">
        <v>965</v>
      </c>
      <c r="BB113" s="149">
        <v>1064</v>
      </c>
      <c r="BC113" s="149">
        <v>738</v>
      </c>
      <c r="BD113" s="149">
        <v>791</v>
      </c>
      <c r="BE113" s="149">
        <v>952</v>
      </c>
      <c r="BF113" s="149">
        <v>1091</v>
      </c>
      <c r="BG113" s="149">
        <v>1198</v>
      </c>
      <c r="BH113" s="149">
        <v>1302</v>
      </c>
    </row>
    <row r="114" spans="1:60">
      <c r="A114" s="146" t="s">
        <v>171</v>
      </c>
      <c r="B114" s="144" t="s">
        <v>1850</v>
      </c>
      <c r="C114" s="192" t="s">
        <v>171</v>
      </c>
      <c r="D114" s="192"/>
      <c r="E114" s="258">
        <v>11900</v>
      </c>
      <c r="F114" s="258">
        <v>13600</v>
      </c>
      <c r="G114" s="258">
        <v>15300</v>
      </c>
      <c r="H114" s="258">
        <v>16950</v>
      </c>
      <c r="I114" s="258">
        <v>18350</v>
      </c>
      <c r="J114" s="258">
        <v>19700</v>
      </c>
      <c r="K114" s="258">
        <v>21050</v>
      </c>
      <c r="L114" s="258">
        <v>22400</v>
      </c>
      <c r="M114" s="208">
        <v>19800</v>
      </c>
      <c r="N114" s="208">
        <v>22600</v>
      </c>
      <c r="O114" s="208">
        <v>25450</v>
      </c>
      <c r="P114" s="208">
        <v>28250</v>
      </c>
      <c r="Q114" s="208">
        <v>30550</v>
      </c>
      <c r="R114" s="208">
        <v>32800</v>
      </c>
      <c r="S114" s="208">
        <v>35050</v>
      </c>
      <c r="T114" s="208">
        <v>37300</v>
      </c>
      <c r="U114" s="259">
        <v>23760</v>
      </c>
      <c r="V114" s="259">
        <v>27120</v>
      </c>
      <c r="W114" s="259">
        <v>30540</v>
      </c>
      <c r="X114" s="259">
        <v>33900</v>
      </c>
      <c r="Y114" s="259">
        <v>36660</v>
      </c>
      <c r="Z114" s="259">
        <v>39360</v>
      </c>
      <c r="AA114" s="259">
        <v>42060</v>
      </c>
      <c r="AB114" s="259">
        <v>44760</v>
      </c>
      <c r="AC114" s="260">
        <v>31650</v>
      </c>
      <c r="AD114" s="260">
        <v>36200</v>
      </c>
      <c r="AE114" s="260">
        <v>40700</v>
      </c>
      <c r="AF114" s="260">
        <v>45200</v>
      </c>
      <c r="AG114" s="260">
        <v>48850</v>
      </c>
      <c r="AH114" s="260">
        <v>52450</v>
      </c>
      <c r="AI114" s="260">
        <v>56050</v>
      </c>
      <c r="AJ114" s="260">
        <v>59700</v>
      </c>
      <c r="AK114" s="82">
        <v>473</v>
      </c>
      <c r="AL114" s="82">
        <v>507</v>
      </c>
      <c r="AM114" s="82">
        <v>608</v>
      </c>
      <c r="AN114" s="82">
        <v>703</v>
      </c>
      <c r="AO114" s="82">
        <v>785</v>
      </c>
      <c r="AP114" s="82">
        <v>866</v>
      </c>
      <c r="AQ114" s="82">
        <v>484</v>
      </c>
      <c r="AR114" s="82">
        <v>558</v>
      </c>
      <c r="AS114" s="82">
        <v>681</v>
      </c>
      <c r="AT114" s="82">
        <v>864</v>
      </c>
      <c r="AU114" s="82">
        <v>963</v>
      </c>
      <c r="AV114" s="82">
        <v>1043</v>
      </c>
      <c r="AW114" s="149">
        <v>473</v>
      </c>
      <c r="AX114" s="149">
        <v>507</v>
      </c>
      <c r="AY114" s="149">
        <v>608</v>
      </c>
      <c r="AZ114" s="149">
        <v>703</v>
      </c>
      <c r="BA114" s="149">
        <v>785</v>
      </c>
      <c r="BB114" s="149">
        <v>866</v>
      </c>
      <c r="BC114" s="149">
        <v>596</v>
      </c>
      <c r="BD114" s="149">
        <v>640</v>
      </c>
      <c r="BE114" s="149">
        <v>769</v>
      </c>
      <c r="BF114" s="149">
        <v>880</v>
      </c>
      <c r="BG114" s="149">
        <v>963</v>
      </c>
      <c r="BH114" s="149">
        <v>1043</v>
      </c>
    </row>
    <row r="115" spans="1:60">
      <c r="A115" s="146" t="s">
        <v>172</v>
      </c>
      <c r="B115" s="144" t="s">
        <v>1852</v>
      </c>
      <c r="C115" s="192" t="s">
        <v>172</v>
      </c>
      <c r="D115" s="192"/>
      <c r="E115" s="258">
        <v>11900</v>
      </c>
      <c r="F115" s="258">
        <v>13600</v>
      </c>
      <c r="G115" s="258">
        <v>15300</v>
      </c>
      <c r="H115" s="258">
        <v>16950</v>
      </c>
      <c r="I115" s="258">
        <v>18350</v>
      </c>
      <c r="J115" s="258">
        <v>19700</v>
      </c>
      <c r="K115" s="258">
        <v>21050</v>
      </c>
      <c r="L115" s="258">
        <v>22400</v>
      </c>
      <c r="M115" s="208">
        <v>19800</v>
      </c>
      <c r="N115" s="208">
        <v>22600</v>
      </c>
      <c r="O115" s="208">
        <v>25450</v>
      </c>
      <c r="P115" s="208">
        <v>28250</v>
      </c>
      <c r="Q115" s="208">
        <v>30550</v>
      </c>
      <c r="R115" s="208">
        <v>32800</v>
      </c>
      <c r="S115" s="208">
        <v>35050</v>
      </c>
      <c r="T115" s="208">
        <v>37300</v>
      </c>
      <c r="U115" s="259">
        <v>23760</v>
      </c>
      <c r="V115" s="259">
        <v>27120</v>
      </c>
      <c r="W115" s="259">
        <v>30540</v>
      </c>
      <c r="X115" s="259">
        <v>33900</v>
      </c>
      <c r="Y115" s="259">
        <v>36660</v>
      </c>
      <c r="Z115" s="259">
        <v>39360</v>
      </c>
      <c r="AA115" s="259">
        <v>42060</v>
      </c>
      <c r="AB115" s="259">
        <v>44760</v>
      </c>
      <c r="AC115" s="260">
        <v>31650</v>
      </c>
      <c r="AD115" s="260">
        <v>36200</v>
      </c>
      <c r="AE115" s="260">
        <v>40700</v>
      </c>
      <c r="AF115" s="260">
        <v>45200</v>
      </c>
      <c r="AG115" s="260">
        <v>48850</v>
      </c>
      <c r="AH115" s="260">
        <v>52450</v>
      </c>
      <c r="AI115" s="260">
        <v>56050</v>
      </c>
      <c r="AJ115" s="260">
        <v>59700</v>
      </c>
      <c r="AK115" s="82">
        <v>432</v>
      </c>
      <c r="AL115" s="82">
        <v>463</v>
      </c>
      <c r="AM115" s="82">
        <v>555</v>
      </c>
      <c r="AN115" s="82">
        <v>641</v>
      </c>
      <c r="AO115" s="82">
        <v>715</v>
      </c>
      <c r="AP115" s="82">
        <v>789</v>
      </c>
      <c r="AQ115" s="82">
        <v>534</v>
      </c>
      <c r="AR115" s="82">
        <v>573</v>
      </c>
      <c r="AS115" s="82">
        <v>689</v>
      </c>
      <c r="AT115" s="82">
        <v>788</v>
      </c>
      <c r="AU115" s="82">
        <v>860</v>
      </c>
      <c r="AV115" s="82">
        <v>936</v>
      </c>
      <c r="AW115" s="149">
        <v>432</v>
      </c>
      <c r="AX115" s="149">
        <v>463</v>
      </c>
      <c r="AY115" s="149">
        <v>555</v>
      </c>
      <c r="AZ115" s="149">
        <v>641</v>
      </c>
      <c r="BA115" s="149">
        <v>715</v>
      </c>
      <c r="BB115" s="149">
        <v>789</v>
      </c>
      <c r="BC115" s="149">
        <v>541</v>
      </c>
      <c r="BD115" s="149">
        <v>581</v>
      </c>
      <c r="BE115" s="149">
        <v>699</v>
      </c>
      <c r="BF115" s="149">
        <v>800</v>
      </c>
      <c r="BG115" s="149">
        <v>873</v>
      </c>
      <c r="BH115" s="149">
        <v>944</v>
      </c>
    </row>
    <row r="116" spans="1:60">
      <c r="A116" s="146" t="s">
        <v>174</v>
      </c>
      <c r="B116" s="144" t="s">
        <v>1854</v>
      </c>
      <c r="C116" s="192" t="s">
        <v>174</v>
      </c>
      <c r="D116" s="192"/>
      <c r="E116" s="258">
        <v>13250</v>
      </c>
      <c r="F116" s="258">
        <v>15150</v>
      </c>
      <c r="G116" s="258">
        <v>17050</v>
      </c>
      <c r="H116" s="258">
        <v>18900</v>
      </c>
      <c r="I116" s="258">
        <v>20450</v>
      </c>
      <c r="J116" s="258">
        <v>21950</v>
      </c>
      <c r="K116" s="258">
        <v>23450</v>
      </c>
      <c r="L116" s="258">
        <v>24950</v>
      </c>
      <c r="M116" s="208">
        <v>22050</v>
      </c>
      <c r="N116" s="208">
        <v>25200</v>
      </c>
      <c r="O116" s="208">
        <v>28350</v>
      </c>
      <c r="P116" s="208">
        <v>31500</v>
      </c>
      <c r="Q116" s="208">
        <v>34050</v>
      </c>
      <c r="R116" s="208">
        <v>36550</v>
      </c>
      <c r="S116" s="208">
        <v>39100</v>
      </c>
      <c r="T116" s="208">
        <v>41600</v>
      </c>
      <c r="U116" s="259">
        <v>26460</v>
      </c>
      <c r="V116" s="259">
        <v>30240</v>
      </c>
      <c r="W116" s="259">
        <v>34020</v>
      </c>
      <c r="X116" s="259">
        <v>37800</v>
      </c>
      <c r="Y116" s="259">
        <v>40860</v>
      </c>
      <c r="Z116" s="259">
        <v>43860</v>
      </c>
      <c r="AA116" s="259">
        <v>46920</v>
      </c>
      <c r="AB116" s="259">
        <v>49920</v>
      </c>
      <c r="AC116" s="260">
        <v>35300</v>
      </c>
      <c r="AD116" s="260">
        <v>40350</v>
      </c>
      <c r="AE116" s="260">
        <v>45400</v>
      </c>
      <c r="AF116" s="260">
        <v>50400</v>
      </c>
      <c r="AG116" s="260">
        <v>54450</v>
      </c>
      <c r="AH116" s="260">
        <v>58500</v>
      </c>
      <c r="AI116" s="260">
        <v>62500</v>
      </c>
      <c r="AJ116" s="260">
        <v>66550</v>
      </c>
      <c r="AK116" s="82">
        <v>441</v>
      </c>
      <c r="AL116" s="82">
        <v>472</v>
      </c>
      <c r="AM116" s="82">
        <v>566</v>
      </c>
      <c r="AN116" s="82">
        <v>654</v>
      </c>
      <c r="AO116" s="82">
        <v>730</v>
      </c>
      <c r="AP116" s="82">
        <v>805</v>
      </c>
      <c r="AQ116" s="82">
        <v>526</v>
      </c>
      <c r="AR116" s="82">
        <v>530</v>
      </c>
      <c r="AS116" s="82">
        <v>634</v>
      </c>
      <c r="AT116" s="82">
        <v>817</v>
      </c>
      <c r="AU116" s="82">
        <v>891</v>
      </c>
      <c r="AV116" s="82">
        <v>965</v>
      </c>
      <c r="AW116" s="149">
        <v>441</v>
      </c>
      <c r="AX116" s="149">
        <v>472</v>
      </c>
      <c r="AY116" s="149">
        <v>566</v>
      </c>
      <c r="AZ116" s="149">
        <v>654</v>
      </c>
      <c r="BA116" s="149">
        <v>730</v>
      </c>
      <c r="BB116" s="149">
        <v>805</v>
      </c>
      <c r="BC116" s="149">
        <v>553</v>
      </c>
      <c r="BD116" s="149">
        <v>594</v>
      </c>
      <c r="BE116" s="149">
        <v>714</v>
      </c>
      <c r="BF116" s="149">
        <v>817</v>
      </c>
      <c r="BG116" s="149">
        <v>891</v>
      </c>
      <c r="BH116" s="149">
        <v>965</v>
      </c>
    </row>
    <row r="117" spans="1:60">
      <c r="A117" s="146" t="s">
        <v>175</v>
      </c>
      <c r="B117" s="144" t="s">
        <v>1856</v>
      </c>
      <c r="C117" s="192" t="s">
        <v>175</v>
      </c>
      <c r="D117" s="192"/>
      <c r="E117" s="258">
        <v>11900</v>
      </c>
      <c r="F117" s="258">
        <v>13600</v>
      </c>
      <c r="G117" s="258">
        <v>15300</v>
      </c>
      <c r="H117" s="258">
        <v>16950</v>
      </c>
      <c r="I117" s="258">
        <v>18350</v>
      </c>
      <c r="J117" s="258">
        <v>19700</v>
      </c>
      <c r="K117" s="258">
        <v>21050</v>
      </c>
      <c r="L117" s="258">
        <v>22400</v>
      </c>
      <c r="M117" s="208">
        <v>19800</v>
      </c>
      <c r="N117" s="208">
        <v>22600</v>
      </c>
      <c r="O117" s="208">
        <v>25450</v>
      </c>
      <c r="P117" s="208">
        <v>28250</v>
      </c>
      <c r="Q117" s="208">
        <v>30550</v>
      </c>
      <c r="R117" s="208">
        <v>32800</v>
      </c>
      <c r="S117" s="208">
        <v>35050</v>
      </c>
      <c r="T117" s="208">
        <v>37300</v>
      </c>
      <c r="U117" s="259">
        <v>23760</v>
      </c>
      <c r="V117" s="259">
        <v>27120</v>
      </c>
      <c r="W117" s="259">
        <v>30540</v>
      </c>
      <c r="X117" s="259">
        <v>33900</v>
      </c>
      <c r="Y117" s="259">
        <v>36660</v>
      </c>
      <c r="Z117" s="259">
        <v>39360</v>
      </c>
      <c r="AA117" s="259">
        <v>42060</v>
      </c>
      <c r="AB117" s="259">
        <v>44760</v>
      </c>
      <c r="AC117" s="260">
        <v>31650</v>
      </c>
      <c r="AD117" s="260">
        <v>36200</v>
      </c>
      <c r="AE117" s="260">
        <v>40700</v>
      </c>
      <c r="AF117" s="260">
        <v>45200</v>
      </c>
      <c r="AG117" s="260">
        <v>48850</v>
      </c>
      <c r="AH117" s="260">
        <v>52450</v>
      </c>
      <c r="AI117" s="260">
        <v>56050</v>
      </c>
      <c r="AJ117" s="260">
        <v>59700</v>
      </c>
      <c r="AK117" s="82">
        <v>432</v>
      </c>
      <c r="AL117" s="82">
        <v>463</v>
      </c>
      <c r="AM117" s="82">
        <v>555</v>
      </c>
      <c r="AN117" s="82">
        <v>641</v>
      </c>
      <c r="AO117" s="82">
        <v>715</v>
      </c>
      <c r="AP117" s="82">
        <v>789</v>
      </c>
      <c r="AQ117" s="82">
        <v>493</v>
      </c>
      <c r="AR117" s="82">
        <v>522</v>
      </c>
      <c r="AS117" s="82">
        <v>595</v>
      </c>
      <c r="AT117" s="82">
        <v>772</v>
      </c>
      <c r="AU117" s="82">
        <v>873</v>
      </c>
      <c r="AV117" s="82">
        <v>944</v>
      </c>
      <c r="AW117" s="149">
        <v>432</v>
      </c>
      <c r="AX117" s="149">
        <v>463</v>
      </c>
      <c r="AY117" s="149">
        <v>555</v>
      </c>
      <c r="AZ117" s="149">
        <v>641</v>
      </c>
      <c r="BA117" s="149">
        <v>715</v>
      </c>
      <c r="BB117" s="149">
        <v>789</v>
      </c>
      <c r="BC117" s="149">
        <v>541</v>
      </c>
      <c r="BD117" s="149">
        <v>581</v>
      </c>
      <c r="BE117" s="149">
        <v>699</v>
      </c>
      <c r="BF117" s="149">
        <v>800</v>
      </c>
      <c r="BG117" s="149">
        <v>873</v>
      </c>
      <c r="BH117" s="149">
        <v>944</v>
      </c>
    </row>
    <row r="118" spans="1:60">
      <c r="A118" s="146" t="s">
        <v>45</v>
      </c>
      <c r="B118" s="144" t="s">
        <v>619</v>
      </c>
      <c r="C118" s="193" t="s">
        <v>45</v>
      </c>
      <c r="D118" s="193"/>
      <c r="E118" s="258">
        <v>16250</v>
      </c>
      <c r="F118" s="258">
        <v>18550</v>
      </c>
      <c r="G118" s="258">
        <v>20850</v>
      </c>
      <c r="H118" s="258">
        <v>23150</v>
      </c>
      <c r="I118" s="258">
        <v>25050</v>
      </c>
      <c r="J118" s="258">
        <v>26900</v>
      </c>
      <c r="K118" s="258">
        <v>28750</v>
      </c>
      <c r="L118" s="258">
        <v>30600</v>
      </c>
      <c r="M118" s="208">
        <v>27050</v>
      </c>
      <c r="N118" s="208">
        <v>30900</v>
      </c>
      <c r="O118" s="208">
        <v>34750</v>
      </c>
      <c r="P118" s="208">
        <v>38600</v>
      </c>
      <c r="Q118" s="208">
        <v>41700</v>
      </c>
      <c r="R118" s="208">
        <v>44800</v>
      </c>
      <c r="S118" s="208">
        <v>47900</v>
      </c>
      <c r="T118" s="208">
        <v>51000</v>
      </c>
      <c r="U118" s="259">
        <v>32460</v>
      </c>
      <c r="V118" s="259">
        <v>37080</v>
      </c>
      <c r="W118" s="259">
        <v>41700</v>
      </c>
      <c r="X118" s="259">
        <v>46320</v>
      </c>
      <c r="Y118" s="259">
        <v>50040</v>
      </c>
      <c r="Z118" s="259">
        <v>53760</v>
      </c>
      <c r="AA118" s="259">
        <v>57480</v>
      </c>
      <c r="AB118" s="259">
        <v>61200</v>
      </c>
      <c r="AC118" s="260">
        <v>43250</v>
      </c>
      <c r="AD118" s="260">
        <v>49400</v>
      </c>
      <c r="AE118" s="260">
        <v>55600</v>
      </c>
      <c r="AF118" s="260">
        <v>61750</v>
      </c>
      <c r="AG118" s="260">
        <v>66700</v>
      </c>
      <c r="AH118" s="260">
        <v>71650</v>
      </c>
      <c r="AI118" s="260">
        <v>76600</v>
      </c>
      <c r="AJ118" s="260">
        <v>81550</v>
      </c>
      <c r="AK118" s="82">
        <v>613</v>
      </c>
      <c r="AL118" s="82">
        <v>657</v>
      </c>
      <c r="AM118" s="82">
        <v>788</v>
      </c>
      <c r="AN118" s="82">
        <v>911</v>
      </c>
      <c r="AO118" s="82">
        <v>1017</v>
      </c>
      <c r="AP118" s="82">
        <v>1122</v>
      </c>
      <c r="AQ118" s="82">
        <v>671</v>
      </c>
      <c r="AR118" s="82">
        <v>744</v>
      </c>
      <c r="AS118" s="82">
        <v>905</v>
      </c>
      <c r="AT118" s="82">
        <v>1134</v>
      </c>
      <c r="AU118" s="82">
        <v>1264</v>
      </c>
      <c r="AV118" s="82">
        <v>1376</v>
      </c>
      <c r="AW118" s="149">
        <v>613</v>
      </c>
      <c r="AX118" s="149">
        <v>657</v>
      </c>
      <c r="AY118" s="149">
        <v>788</v>
      </c>
      <c r="AZ118" s="149">
        <v>911</v>
      </c>
      <c r="BA118" s="149">
        <v>1017</v>
      </c>
      <c r="BB118" s="149">
        <v>1122</v>
      </c>
      <c r="BC118" s="149">
        <v>778</v>
      </c>
      <c r="BD118" s="149">
        <v>834</v>
      </c>
      <c r="BE118" s="149">
        <v>1003</v>
      </c>
      <c r="BF118" s="149">
        <v>1150</v>
      </c>
      <c r="BG118" s="149">
        <v>1264</v>
      </c>
      <c r="BH118" s="149">
        <v>1376</v>
      </c>
    </row>
    <row r="119" spans="1:60">
      <c r="A119" s="146" t="s">
        <v>176</v>
      </c>
      <c r="B119" s="144" t="s">
        <v>1858</v>
      </c>
      <c r="C119" s="192" t="s">
        <v>176</v>
      </c>
      <c r="D119" s="192"/>
      <c r="E119" s="258">
        <v>13100</v>
      </c>
      <c r="F119" s="258">
        <v>14950</v>
      </c>
      <c r="G119" s="258">
        <v>16800</v>
      </c>
      <c r="H119" s="258">
        <v>18650</v>
      </c>
      <c r="I119" s="258">
        <v>20150</v>
      </c>
      <c r="J119" s="258">
        <v>21650</v>
      </c>
      <c r="K119" s="258">
        <v>23150</v>
      </c>
      <c r="L119" s="258">
        <v>24650</v>
      </c>
      <c r="M119" s="208">
        <v>21750</v>
      </c>
      <c r="N119" s="208">
        <v>24850</v>
      </c>
      <c r="O119" s="208">
        <v>27950</v>
      </c>
      <c r="P119" s="208">
        <v>31050</v>
      </c>
      <c r="Q119" s="208">
        <v>33550</v>
      </c>
      <c r="R119" s="208">
        <v>36050</v>
      </c>
      <c r="S119" s="208">
        <v>38550</v>
      </c>
      <c r="T119" s="208">
        <v>41000</v>
      </c>
      <c r="U119" s="259">
        <v>26100</v>
      </c>
      <c r="V119" s="259">
        <v>29820</v>
      </c>
      <c r="W119" s="259">
        <v>33540</v>
      </c>
      <c r="X119" s="259">
        <v>37260</v>
      </c>
      <c r="Y119" s="259">
        <v>40260</v>
      </c>
      <c r="Z119" s="259">
        <v>43260</v>
      </c>
      <c r="AA119" s="259">
        <v>46260</v>
      </c>
      <c r="AB119" s="259">
        <v>49200</v>
      </c>
      <c r="AC119" s="260">
        <v>34800</v>
      </c>
      <c r="AD119" s="260">
        <v>39800</v>
      </c>
      <c r="AE119" s="260">
        <v>44750</v>
      </c>
      <c r="AF119" s="260">
        <v>49700</v>
      </c>
      <c r="AG119" s="260">
        <v>53700</v>
      </c>
      <c r="AH119" s="260">
        <v>57700</v>
      </c>
      <c r="AI119" s="260">
        <v>61650</v>
      </c>
      <c r="AJ119" s="260">
        <v>65650</v>
      </c>
      <c r="AK119" s="82">
        <v>473</v>
      </c>
      <c r="AL119" s="82">
        <v>495</v>
      </c>
      <c r="AM119" s="82">
        <v>593</v>
      </c>
      <c r="AN119" s="82">
        <v>703</v>
      </c>
      <c r="AO119" s="82">
        <v>785</v>
      </c>
      <c r="AP119" s="82">
        <v>866</v>
      </c>
      <c r="AQ119" s="82">
        <v>498</v>
      </c>
      <c r="AR119" s="82">
        <v>499</v>
      </c>
      <c r="AS119" s="82">
        <v>598</v>
      </c>
      <c r="AT119" s="82">
        <v>716</v>
      </c>
      <c r="AU119" s="82">
        <v>890</v>
      </c>
      <c r="AV119" s="82">
        <v>1014</v>
      </c>
      <c r="AW119" s="149">
        <v>457</v>
      </c>
      <c r="AX119" s="149">
        <v>490</v>
      </c>
      <c r="AY119" s="149">
        <v>587</v>
      </c>
      <c r="AZ119" s="149">
        <v>678</v>
      </c>
      <c r="BA119" s="149">
        <v>757</v>
      </c>
      <c r="BB119" s="149">
        <v>836</v>
      </c>
      <c r="BC119" s="149">
        <v>575</v>
      </c>
      <c r="BD119" s="149">
        <v>618</v>
      </c>
      <c r="BE119" s="149">
        <v>743</v>
      </c>
      <c r="BF119" s="149">
        <v>849</v>
      </c>
      <c r="BG119" s="149">
        <v>928</v>
      </c>
      <c r="BH119" s="149">
        <v>1005</v>
      </c>
    </row>
    <row r="120" spans="1:60">
      <c r="A120" s="146" t="s">
        <v>75</v>
      </c>
      <c r="B120" s="144" t="s">
        <v>625</v>
      </c>
      <c r="C120" s="193" t="s">
        <v>75</v>
      </c>
      <c r="D120" s="193"/>
      <c r="E120" s="258">
        <v>13650</v>
      </c>
      <c r="F120" s="258">
        <v>15600</v>
      </c>
      <c r="G120" s="258">
        <v>17550</v>
      </c>
      <c r="H120" s="258">
        <v>19450</v>
      </c>
      <c r="I120" s="258">
        <v>21050</v>
      </c>
      <c r="J120" s="258">
        <v>22600</v>
      </c>
      <c r="K120" s="258">
        <v>24150</v>
      </c>
      <c r="L120" s="258">
        <v>25700</v>
      </c>
      <c r="M120" s="208">
        <v>22700</v>
      </c>
      <c r="N120" s="208">
        <v>25950</v>
      </c>
      <c r="O120" s="208">
        <v>29200</v>
      </c>
      <c r="P120" s="208">
        <v>32400</v>
      </c>
      <c r="Q120" s="208">
        <v>35000</v>
      </c>
      <c r="R120" s="208">
        <v>37600</v>
      </c>
      <c r="S120" s="208">
        <v>40200</v>
      </c>
      <c r="T120" s="208">
        <v>42800</v>
      </c>
      <c r="U120" s="259">
        <v>27240</v>
      </c>
      <c r="V120" s="259">
        <v>31140</v>
      </c>
      <c r="W120" s="259">
        <v>35040</v>
      </c>
      <c r="X120" s="259">
        <v>38880</v>
      </c>
      <c r="Y120" s="259">
        <v>42000</v>
      </c>
      <c r="Z120" s="259">
        <v>45120</v>
      </c>
      <c r="AA120" s="259">
        <v>48240</v>
      </c>
      <c r="AB120" s="259">
        <v>51360</v>
      </c>
      <c r="AC120" s="260">
        <v>36300</v>
      </c>
      <c r="AD120" s="260">
        <v>41500</v>
      </c>
      <c r="AE120" s="260">
        <v>46700</v>
      </c>
      <c r="AF120" s="260">
        <v>51850</v>
      </c>
      <c r="AG120" s="260">
        <v>56000</v>
      </c>
      <c r="AH120" s="260">
        <v>60150</v>
      </c>
      <c r="AI120" s="260">
        <v>64300</v>
      </c>
      <c r="AJ120" s="260">
        <v>68450</v>
      </c>
      <c r="AK120" s="82">
        <v>487</v>
      </c>
      <c r="AL120" s="82">
        <v>522</v>
      </c>
      <c r="AM120" s="82">
        <v>627</v>
      </c>
      <c r="AN120" s="82">
        <v>724</v>
      </c>
      <c r="AO120" s="82">
        <v>808</v>
      </c>
      <c r="AP120" s="82">
        <v>891</v>
      </c>
      <c r="AQ120" s="82">
        <v>504</v>
      </c>
      <c r="AR120" s="82">
        <v>581</v>
      </c>
      <c r="AS120" s="82">
        <v>740</v>
      </c>
      <c r="AT120" s="82">
        <v>907</v>
      </c>
      <c r="AU120" s="82">
        <v>993</v>
      </c>
      <c r="AV120" s="82">
        <v>1077</v>
      </c>
      <c r="AW120" s="149">
        <v>487</v>
      </c>
      <c r="AX120" s="149">
        <v>522</v>
      </c>
      <c r="AY120" s="149">
        <v>627</v>
      </c>
      <c r="AZ120" s="149">
        <v>724</v>
      </c>
      <c r="BA120" s="149">
        <v>808</v>
      </c>
      <c r="BB120" s="149">
        <v>891</v>
      </c>
      <c r="BC120" s="149">
        <v>614</v>
      </c>
      <c r="BD120" s="149">
        <v>659</v>
      </c>
      <c r="BE120" s="149">
        <v>793</v>
      </c>
      <c r="BF120" s="149">
        <v>907</v>
      </c>
      <c r="BG120" s="149">
        <v>993</v>
      </c>
      <c r="BH120" s="149">
        <v>1077</v>
      </c>
    </row>
    <row r="121" spans="1:60">
      <c r="A121" s="146" t="s">
        <v>177</v>
      </c>
      <c r="B121" s="144" t="s">
        <v>1860</v>
      </c>
      <c r="C121" s="192" t="s">
        <v>177</v>
      </c>
      <c r="D121" s="192"/>
      <c r="E121" s="258">
        <v>13050</v>
      </c>
      <c r="F121" s="258">
        <v>14900</v>
      </c>
      <c r="G121" s="258">
        <v>16750</v>
      </c>
      <c r="H121" s="258">
        <v>18600</v>
      </c>
      <c r="I121" s="258">
        <v>20100</v>
      </c>
      <c r="J121" s="258">
        <v>21600</v>
      </c>
      <c r="K121" s="258">
        <v>23100</v>
      </c>
      <c r="L121" s="258">
        <v>24600</v>
      </c>
      <c r="M121" s="208">
        <v>21700</v>
      </c>
      <c r="N121" s="208">
        <v>24800</v>
      </c>
      <c r="O121" s="208">
        <v>27900</v>
      </c>
      <c r="P121" s="208">
        <v>31000</v>
      </c>
      <c r="Q121" s="208">
        <v>33500</v>
      </c>
      <c r="R121" s="208">
        <v>36000</v>
      </c>
      <c r="S121" s="208">
        <v>38450</v>
      </c>
      <c r="T121" s="208">
        <v>40950</v>
      </c>
      <c r="U121" s="259">
        <v>26040</v>
      </c>
      <c r="V121" s="259">
        <v>29760</v>
      </c>
      <c r="W121" s="259">
        <v>33480</v>
      </c>
      <c r="X121" s="259">
        <v>37200</v>
      </c>
      <c r="Y121" s="259">
        <v>40200</v>
      </c>
      <c r="Z121" s="259">
        <v>43200</v>
      </c>
      <c r="AA121" s="259">
        <v>46140</v>
      </c>
      <c r="AB121" s="259">
        <v>49140</v>
      </c>
      <c r="AC121" s="260">
        <v>34750</v>
      </c>
      <c r="AD121" s="260">
        <v>39700</v>
      </c>
      <c r="AE121" s="260">
        <v>44650</v>
      </c>
      <c r="AF121" s="260">
        <v>49600</v>
      </c>
      <c r="AG121" s="260">
        <v>53600</v>
      </c>
      <c r="AH121" s="260">
        <v>57550</v>
      </c>
      <c r="AI121" s="260">
        <v>61550</v>
      </c>
      <c r="AJ121" s="260">
        <v>65500</v>
      </c>
      <c r="AK121" s="82">
        <v>450</v>
      </c>
      <c r="AL121" s="82">
        <v>492</v>
      </c>
      <c r="AM121" s="82">
        <v>591</v>
      </c>
      <c r="AN121" s="82">
        <v>682</v>
      </c>
      <c r="AO121" s="82">
        <v>761</v>
      </c>
      <c r="AP121" s="82">
        <v>840</v>
      </c>
      <c r="AQ121" s="82">
        <v>450</v>
      </c>
      <c r="AR121" s="82">
        <v>534</v>
      </c>
      <c r="AS121" s="82">
        <v>664</v>
      </c>
      <c r="AT121" s="82">
        <v>846</v>
      </c>
      <c r="AU121" s="82">
        <v>933</v>
      </c>
      <c r="AV121" s="82">
        <v>1010</v>
      </c>
      <c r="AW121" s="149">
        <v>460</v>
      </c>
      <c r="AX121" s="149">
        <v>492</v>
      </c>
      <c r="AY121" s="149">
        <v>591</v>
      </c>
      <c r="AZ121" s="149">
        <v>682</v>
      </c>
      <c r="BA121" s="149">
        <v>761</v>
      </c>
      <c r="BB121" s="149">
        <v>840</v>
      </c>
      <c r="BC121" s="149">
        <v>578</v>
      </c>
      <c r="BD121" s="149">
        <v>620</v>
      </c>
      <c r="BE121" s="149">
        <v>746</v>
      </c>
      <c r="BF121" s="149">
        <v>853</v>
      </c>
      <c r="BG121" s="149">
        <v>933</v>
      </c>
      <c r="BH121" s="149">
        <v>1010</v>
      </c>
    </row>
    <row r="122" spans="1:60">
      <c r="A122" s="146" t="s">
        <v>178</v>
      </c>
      <c r="B122" s="144" t="s">
        <v>1862</v>
      </c>
      <c r="C122" s="192" t="s">
        <v>178</v>
      </c>
      <c r="D122" s="192"/>
      <c r="E122" s="258">
        <v>15000</v>
      </c>
      <c r="F122" s="258">
        <v>17150</v>
      </c>
      <c r="G122" s="258">
        <v>19300</v>
      </c>
      <c r="H122" s="258">
        <v>21400</v>
      </c>
      <c r="I122" s="258">
        <v>23150</v>
      </c>
      <c r="J122" s="258">
        <v>24850</v>
      </c>
      <c r="K122" s="258">
        <v>26550</v>
      </c>
      <c r="L122" s="258">
        <v>28250</v>
      </c>
      <c r="M122" s="208">
        <v>25000</v>
      </c>
      <c r="N122" s="208">
        <v>28600</v>
      </c>
      <c r="O122" s="208">
        <v>32150</v>
      </c>
      <c r="P122" s="208">
        <v>35700</v>
      </c>
      <c r="Q122" s="208">
        <v>38600</v>
      </c>
      <c r="R122" s="208">
        <v>41450</v>
      </c>
      <c r="S122" s="208">
        <v>44300</v>
      </c>
      <c r="T122" s="208">
        <v>47150</v>
      </c>
      <c r="U122" s="259">
        <v>30000</v>
      </c>
      <c r="V122" s="259">
        <v>34320</v>
      </c>
      <c r="W122" s="259">
        <v>38580</v>
      </c>
      <c r="X122" s="259">
        <v>42840</v>
      </c>
      <c r="Y122" s="259">
        <v>46320</v>
      </c>
      <c r="Z122" s="259">
        <v>49740</v>
      </c>
      <c r="AA122" s="259">
        <v>53160</v>
      </c>
      <c r="AB122" s="259">
        <v>56580</v>
      </c>
      <c r="AC122" s="260">
        <v>40000</v>
      </c>
      <c r="AD122" s="260">
        <v>45700</v>
      </c>
      <c r="AE122" s="260">
        <v>51400</v>
      </c>
      <c r="AF122" s="260">
        <v>57100</v>
      </c>
      <c r="AG122" s="260">
        <v>61700</v>
      </c>
      <c r="AH122" s="260">
        <v>66250</v>
      </c>
      <c r="AI122" s="260">
        <v>70850</v>
      </c>
      <c r="AJ122" s="260">
        <v>75400</v>
      </c>
      <c r="AK122" s="82">
        <v>432</v>
      </c>
      <c r="AL122" s="82">
        <v>554</v>
      </c>
      <c r="AM122" s="82">
        <v>663</v>
      </c>
      <c r="AN122" s="82">
        <v>768</v>
      </c>
      <c r="AO122" s="82">
        <v>857</v>
      </c>
      <c r="AP122" s="82">
        <v>946</v>
      </c>
      <c r="AQ122" s="82">
        <v>432</v>
      </c>
      <c r="AR122" s="82">
        <v>558</v>
      </c>
      <c r="AS122" s="82">
        <v>663</v>
      </c>
      <c r="AT122" s="82">
        <v>808</v>
      </c>
      <c r="AU122" s="82">
        <v>1056</v>
      </c>
      <c r="AV122" s="82">
        <v>1147</v>
      </c>
      <c r="AW122" s="149">
        <v>517</v>
      </c>
      <c r="AX122" s="149">
        <v>554</v>
      </c>
      <c r="AY122" s="149">
        <v>665</v>
      </c>
      <c r="AZ122" s="149">
        <v>768</v>
      </c>
      <c r="BA122" s="149">
        <v>857</v>
      </c>
      <c r="BB122" s="149">
        <v>946</v>
      </c>
      <c r="BC122" s="149">
        <v>653</v>
      </c>
      <c r="BD122" s="149">
        <v>701</v>
      </c>
      <c r="BE122" s="149">
        <v>843</v>
      </c>
      <c r="BF122" s="149">
        <v>965</v>
      </c>
      <c r="BG122" s="149">
        <v>1056</v>
      </c>
      <c r="BH122" s="149">
        <v>1147</v>
      </c>
    </row>
    <row r="123" spans="1:60">
      <c r="A123" s="146" t="s">
        <v>179</v>
      </c>
      <c r="B123" s="144" t="s">
        <v>1864</v>
      </c>
      <c r="C123" s="192" t="s">
        <v>179</v>
      </c>
      <c r="D123" s="192"/>
      <c r="E123" s="258">
        <v>12250</v>
      </c>
      <c r="F123" s="258">
        <v>14000</v>
      </c>
      <c r="G123" s="258">
        <v>15750</v>
      </c>
      <c r="H123" s="258">
        <v>17450</v>
      </c>
      <c r="I123" s="258">
        <v>18850</v>
      </c>
      <c r="J123" s="258">
        <v>20250</v>
      </c>
      <c r="K123" s="258">
        <v>21650</v>
      </c>
      <c r="L123" s="258">
        <v>23050</v>
      </c>
      <c r="M123" s="208">
        <v>20400</v>
      </c>
      <c r="N123" s="208">
        <v>23300</v>
      </c>
      <c r="O123" s="208">
        <v>26200</v>
      </c>
      <c r="P123" s="208">
        <v>29100</v>
      </c>
      <c r="Q123" s="208">
        <v>31450</v>
      </c>
      <c r="R123" s="208">
        <v>33800</v>
      </c>
      <c r="S123" s="208">
        <v>36100</v>
      </c>
      <c r="T123" s="208">
        <v>38450</v>
      </c>
      <c r="U123" s="259">
        <v>24480</v>
      </c>
      <c r="V123" s="259">
        <v>27960</v>
      </c>
      <c r="W123" s="259">
        <v>31440</v>
      </c>
      <c r="X123" s="259">
        <v>34920</v>
      </c>
      <c r="Y123" s="259">
        <v>37740</v>
      </c>
      <c r="Z123" s="259">
        <v>40560</v>
      </c>
      <c r="AA123" s="259">
        <v>43320</v>
      </c>
      <c r="AB123" s="259">
        <v>46140</v>
      </c>
      <c r="AC123" s="260">
        <v>32600</v>
      </c>
      <c r="AD123" s="260">
        <v>37250</v>
      </c>
      <c r="AE123" s="260">
        <v>41900</v>
      </c>
      <c r="AF123" s="260">
        <v>46550</v>
      </c>
      <c r="AG123" s="260">
        <v>50300</v>
      </c>
      <c r="AH123" s="260">
        <v>54000</v>
      </c>
      <c r="AI123" s="260">
        <v>57750</v>
      </c>
      <c r="AJ123" s="260">
        <v>61450</v>
      </c>
      <c r="AK123" s="82">
        <v>432</v>
      </c>
      <c r="AL123" s="82">
        <v>463</v>
      </c>
      <c r="AM123" s="82">
        <v>555</v>
      </c>
      <c r="AN123" s="82">
        <v>641</v>
      </c>
      <c r="AO123" s="82">
        <v>715</v>
      </c>
      <c r="AP123" s="82">
        <v>789</v>
      </c>
      <c r="AQ123" s="82">
        <v>504</v>
      </c>
      <c r="AR123" s="82">
        <v>506</v>
      </c>
      <c r="AS123" s="82">
        <v>607</v>
      </c>
      <c r="AT123" s="82">
        <v>751</v>
      </c>
      <c r="AU123" s="82">
        <v>868</v>
      </c>
      <c r="AV123" s="82">
        <v>944</v>
      </c>
      <c r="AW123" s="149">
        <v>432</v>
      </c>
      <c r="AX123" s="149">
        <v>463</v>
      </c>
      <c r="AY123" s="149">
        <v>555</v>
      </c>
      <c r="AZ123" s="149">
        <v>641</v>
      </c>
      <c r="BA123" s="149">
        <v>715</v>
      </c>
      <c r="BB123" s="149">
        <v>789</v>
      </c>
      <c r="BC123" s="149">
        <v>541</v>
      </c>
      <c r="BD123" s="149">
        <v>581</v>
      </c>
      <c r="BE123" s="149">
        <v>699</v>
      </c>
      <c r="BF123" s="149">
        <v>800</v>
      </c>
      <c r="BG123" s="149">
        <v>873</v>
      </c>
      <c r="BH123" s="149">
        <v>944</v>
      </c>
    </row>
    <row r="124" spans="1:60">
      <c r="A124" s="146" t="s">
        <v>180</v>
      </c>
      <c r="B124" s="144" t="s">
        <v>1866</v>
      </c>
      <c r="C124" s="192" t="s">
        <v>180</v>
      </c>
      <c r="D124" s="192"/>
      <c r="E124" s="258">
        <v>13600</v>
      </c>
      <c r="F124" s="258">
        <v>15550</v>
      </c>
      <c r="G124" s="258">
        <v>17500</v>
      </c>
      <c r="H124" s="258">
        <v>19400</v>
      </c>
      <c r="I124" s="258">
        <v>21000</v>
      </c>
      <c r="J124" s="258">
        <v>22550</v>
      </c>
      <c r="K124" s="258">
        <v>24100</v>
      </c>
      <c r="L124" s="258">
        <v>25650</v>
      </c>
      <c r="M124" s="208">
        <v>22650</v>
      </c>
      <c r="N124" s="208">
        <v>25900</v>
      </c>
      <c r="O124" s="208">
        <v>29150</v>
      </c>
      <c r="P124" s="208">
        <v>32350</v>
      </c>
      <c r="Q124" s="208">
        <v>34950</v>
      </c>
      <c r="R124" s="208">
        <v>37550</v>
      </c>
      <c r="S124" s="208">
        <v>40150</v>
      </c>
      <c r="T124" s="208">
        <v>42750</v>
      </c>
      <c r="U124" s="259">
        <v>27180</v>
      </c>
      <c r="V124" s="259">
        <v>31080</v>
      </c>
      <c r="W124" s="259">
        <v>34980</v>
      </c>
      <c r="X124" s="259">
        <v>38820</v>
      </c>
      <c r="Y124" s="259">
        <v>41940</v>
      </c>
      <c r="Z124" s="259">
        <v>45060</v>
      </c>
      <c r="AA124" s="259">
        <v>48180</v>
      </c>
      <c r="AB124" s="259">
        <v>51300</v>
      </c>
      <c r="AC124" s="260">
        <v>36250</v>
      </c>
      <c r="AD124" s="260">
        <v>41400</v>
      </c>
      <c r="AE124" s="260">
        <v>46600</v>
      </c>
      <c r="AF124" s="260">
        <v>51750</v>
      </c>
      <c r="AG124" s="260">
        <v>55900</v>
      </c>
      <c r="AH124" s="260">
        <v>60050</v>
      </c>
      <c r="AI124" s="260">
        <v>64200</v>
      </c>
      <c r="AJ124" s="260">
        <v>68350</v>
      </c>
      <c r="AK124" s="82">
        <v>447</v>
      </c>
      <c r="AL124" s="82">
        <v>479</v>
      </c>
      <c r="AM124" s="82">
        <v>575</v>
      </c>
      <c r="AN124" s="82">
        <v>664</v>
      </c>
      <c r="AO124" s="82">
        <v>741</v>
      </c>
      <c r="AP124" s="82">
        <v>818</v>
      </c>
      <c r="AQ124" s="82">
        <v>526</v>
      </c>
      <c r="AR124" s="82">
        <v>557</v>
      </c>
      <c r="AS124" s="82">
        <v>634</v>
      </c>
      <c r="AT124" s="82">
        <v>800</v>
      </c>
      <c r="AU124" s="82">
        <v>889</v>
      </c>
      <c r="AV124" s="82">
        <v>981</v>
      </c>
      <c r="AW124" s="149">
        <v>432</v>
      </c>
      <c r="AX124" s="149">
        <v>463</v>
      </c>
      <c r="AY124" s="149">
        <v>555</v>
      </c>
      <c r="AZ124" s="149">
        <v>641</v>
      </c>
      <c r="BA124" s="149">
        <v>715</v>
      </c>
      <c r="BB124" s="149">
        <v>789</v>
      </c>
      <c r="BC124" s="149">
        <v>541</v>
      </c>
      <c r="BD124" s="149">
        <v>581</v>
      </c>
      <c r="BE124" s="149">
        <v>699</v>
      </c>
      <c r="BF124" s="149">
        <v>800</v>
      </c>
      <c r="BG124" s="149">
        <v>873</v>
      </c>
      <c r="BH124" s="149">
        <v>944</v>
      </c>
    </row>
    <row r="125" spans="1:60">
      <c r="A125" s="146" t="s">
        <v>31</v>
      </c>
      <c r="B125" s="144" t="s">
        <v>639</v>
      </c>
      <c r="C125" s="193" t="s">
        <v>31</v>
      </c>
      <c r="D125" s="193"/>
      <c r="E125" s="258">
        <v>13000</v>
      </c>
      <c r="F125" s="258">
        <v>14850</v>
      </c>
      <c r="G125" s="258">
        <v>16700</v>
      </c>
      <c r="H125" s="258">
        <v>18550</v>
      </c>
      <c r="I125" s="258">
        <v>20050</v>
      </c>
      <c r="J125" s="258">
        <v>21550</v>
      </c>
      <c r="K125" s="258">
        <v>23050</v>
      </c>
      <c r="L125" s="258">
        <v>24500</v>
      </c>
      <c r="M125" s="208">
        <v>21650</v>
      </c>
      <c r="N125" s="208">
        <v>24750</v>
      </c>
      <c r="O125" s="208">
        <v>27850</v>
      </c>
      <c r="P125" s="208">
        <v>30900</v>
      </c>
      <c r="Q125" s="208">
        <v>33400</v>
      </c>
      <c r="R125" s="208">
        <v>35850</v>
      </c>
      <c r="S125" s="208">
        <v>38350</v>
      </c>
      <c r="T125" s="208">
        <v>40800</v>
      </c>
      <c r="U125" s="259">
        <v>25980</v>
      </c>
      <c r="V125" s="259">
        <v>29700</v>
      </c>
      <c r="W125" s="259">
        <v>33420</v>
      </c>
      <c r="X125" s="259">
        <v>37080</v>
      </c>
      <c r="Y125" s="259">
        <v>40080</v>
      </c>
      <c r="Z125" s="259">
        <v>43020</v>
      </c>
      <c r="AA125" s="259">
        <v>46020</v>
      </c>
      <c r="AB125" s="259">
        <v>48960</v>
      </c>
      <c r="AC125" s="260">
        <v>34650</v>
      </c>
      <c r="AD125" s="260">
        <v>39600</v>
      </c>
      <c r="AE125" s="260">
        <v>44550</v>
      </c>
      <c r="AF125" s="260">
        <v>49450</v>
      </c>
      <c r="AG125" s="260">
        <v>53450</v>
      </c>
      <c r="AH125" s="260">
        <v>57400</v>
      </c>
      <c r="AI125" s="260">
        <v>61350</v>
      </c>
      <c r="AJ125" s="260">
        <v>65300</v>
      </c>
      <c r="AK125" s="82">
        <v>503</v>
      </c>
      <c r="AL125" s="82">
        <v>539</v>
      </c>
      <c r="AM125" s="82">
        <v>647</v>
      </c>
      <c r="AN125" s="82">
        <v>747</v>
      </c>
      <c r="AO125" s="82">
        <v>833</v>
      </c>
      <c r="AP125" s="82">
        <v>920</v>
      </c>
      <c r="AQ125" s="82">
        <v>519</v>
      </c>
      <c r="AR125" s="82">
        <v>583</v>
      </c>
      <c r="AS125" s="82">
        <v>697</v>
      </c>
      <c r="AT125" s="82">
        <v>864</v>
      </c>
      <c r="AU125" s="82">
        <v>896</v>
      </c>
      <c r="AV125" s="82">
        <v>1030</v>
      </c>
      <c r="AW125" s="149">
        <v>503</v>
      </c>
      <c r="AX125" s="149">
        <v>539</v>
      </c>
      <c r="AY125" s="149">
        <v>647</v>
      </c>
      <c r="AZ125" s="149">
        <v>747</v>
      </c>
      <c r="BA125" s="149">
        <v>833</v>
      </c>
      <c r="BB125" s="149">
        <v>920</v>
      </c>
      <c r="BC125" s="149">
        <v>635</v>
      </c>
      <c r="BD125" s="149">
        <v>682</v>
      </c>
      <c r="BE125" s="149">
        <v>821</v>
      </c>
      <c r="BF125" s="149">
        <v>939</v>
      </c>
      <c r="BG125" s="149">
        <v>1028</v>
      </c>
      <c r="BH125" s="149">
        <v>1116</v>
      </c>
    </row>
    <row r="126" spans="1:60">
      <c r="A126" s="146" t="s">
        <v>181</v>
      </c>
      <c r="B126" s="144" t="s">
        <v>1868</v>
      </c>
      <c r="C126" s="192" t="s">
        <v>181</v>
      </c>
      <c r="D126" s="192"/>
      <c r="E126" s="258">
        <v>11900</v>
      </c>
      <c r="F126" s="258">
        <v>13600</v>
      </c>
      <c r="G126" s="258">
        <v>15300</v>
      </c>
      <c r="H126" s="258">
        <v>16950</v>
      </c>
      <c r="I126" s="258">
        <v>18350</v>
      </c>
      <c r="J126" s="258">
        <v>19700</v>
      </c>
      <c r="K126" s="258">
        <v>21050</v>
      </c>
      <c r="L126" s="258">
        <v>22400</v>
      </c>
      <c r="M126" s="208">
        <v>19800</v>
      </c>
      <c r="N126" s="208">
        <v>22600</v>
      </c>
      <c r="O126" s="208">
        <v>25450</v>
      </c>
      <c r="P126" s="208">
        <v>28250</v>
      </c>
      <c r="Q126" s="208">
        <v>30550</v>
      </c>
      <c r="R126" s="208">
        <v>32800</v>
      </c>
      <c r="S126" s="208">
        <v>35050</v>
      </c>
      <c r="T126" s="208">
        <v>37300</v>
      </c>
      <c r="U126" s="259">
        <v>23760</v>
      </c>
      <c r="V126" s="259">
        <v>27120</v>
      </c>
      <c r="W126" s="259">
        <v>30540</v>
      </c>
      <c r="X126" s="259">
        <v>33900</v>
      </c>
      <c r="Y126" s="259">
        <v>36660</v>
      </c>
      <c r="Z126" s="259">
        <v>39360</v>
      </c>
      <c r="AA126" s="259">
        <v>42060</v>
      </c>
      <c r="AB126" s="259">
        <v>44760</v>
      </c>
      <c r="AC126" s="260">
        <v>31650</v>
      </c>
      <c r="AD126" s="260">
        <v>36200</v>
      </c>
      <c r="AE126" s="260">
        <v>40700</v>
      </c>
      <c r="AF126" s="260">
        <v>45200</v>
      </c>
      <c r="AG126" s="260">
        <v>48850</v>
      </c>
      <c r="AH126" s="260">
        <v>52450</v>
      </c>
      <c r="AI126" s="260">
        <v>56050</v>
      </c>
      <c r="AJ126" s="260">
        <v>59700</v>
      </c>
      <c r="AK126" s="82">
        <v>432</v>
      </c>
      <c r="AL126" s="82">
        <v>463</v>
      </c>
      <c r="AM126" s="82">
        <v>555</v>
      </c>
      <c r="AN126" s="82">
        <v>641</v>
      </c>
      <c r="AO126" s="82">
        <v>715</v>
      </c>
      <c r="AP126" s="82">
        <v>789</v>
      </c>
      <c r="AQ126" s="82">
        <v>494</v>
      </c>
      <c r="AR126" s="82">
        <v>531</v>
      </c>
      <c r="AS126" s="82">
        <v>595</v>
      </c>
      <c r="AT126" s="82">
        <v>800</v>
      </c>
      <c r="AU126" s="82">
        <v>873</v>
      </c>
      <c r="AV126" s="82">
        <v>944</v>
      </c>
      <c r="AW126" s="149">
        <v>432</v>
      </c>
      <c r="AX126" s="149">
        <v>463</v>
      </c>
      <c r="AY126" s="149">
        <v>555</v>
      </c>
      <c r="AZ126" s="149">
        <v>641</v>
      </c>
      <c r="BA126" s="149">
        <v>715</v>
      </c>
      <c r="BB126" s="149">
        <v>789</v>
      </c>
      <c r="BC126" s="149">
        <v>541</v>
      </c>
      <c r="BD126" s="149">
        <v>581</v>
      </c>
      <c r="BE126" s="149">
        <v>699</v>
      </c>
      <c r="BF126" s="149">
        <v>800</v>
      </c>
      <c r="BG126" s="149">
        <v>873</v>
      </c>
      <c r="BH126" s="149">
        <v>944</v>
      </c>
    </row>
    <row r="127" spans="1:60">
      <c r="A127" s="146" t="s">
        <v>182</v>
      </c>
      <c r="B127" s="144" t="s">
        <v>1870</v>
      </c>
      <c r="C127" s="192" t="s">
        <v>182</v>
      </c>
      <c r="D127" s="192"/>
      <c r="E127" s="258">
        <v>11900</v>
      </c>
      <c r="F127" s="258">
        <v>13600</v>
      </c>
      <c r="G127" s="258">
        <v>15300</v>
      </c>
      <c r="H127" s="258">
        <v>16950</v>
      </c>
      <c r="I127" s="258">
        <v>18350</v>
      </c>
      <c r="J127" s="258">
        <v>19700</v>
      </c>
      <c r="K127" s="258">
        <v>21050</v>
      </c>
      <c r="L127" s="258">
        <v>22400</v>
      </c>
      <c r="M127" s="208">
        <v>19800</v>
      </c>
      <c r="N127" s="208">
        <v>22600</v>
      </c>
      <c r="O127" s="208">
        <v>25450</v>
      </c>
      <c r="P127" s="208">
        <v>28250</v>
      </c>
      <c r="Q127" s="208">
        <v>30550</v>
      </c>
      <c r="R127" s="208">
        <v>32800</v>
      </c>
      <c r="S127" s="208">
        <v>35050</v>
      </c>
      <c r="T127" s="208">
        <v>37300</v>
      </c>
      <c r="U127" s="259">
        <v>23760</v>
      </c>
      <c r="V127" s="259">
        <v>27120</v>
      </c>
      <c r="W127" s="259">
        <v>30540</v>
      </c>
      <c r="X127" s="259">
        <v>33900</v>
      </c>
      <c r="Y127" s="259">
        <v>36660</v>
      </c>
      <c r="Z127" s="259">
        <v>39360</v>
      </c>
      <c r="AA127" s="259">
        <v>42060</v>
      </c>
      <c r="AB127" s="259">
        <v>44760</v>
      </c>
      <c r="AC127" s="260">
        <v>31650</v>
      </c>
      <c r="AD127" s="260">
        <v>36200</v>
      </c>
      <c r="AE127" s="260">
        <v>40700</v>
      </c>
      <c r="AF127" s="260">
        <v>45200</v>
      </c>
      <c r="AG127" s="260">
        <v>48850</v>
      </c>
      <c r="AH127" s="260">
        <v>52450</v>
      </c>
      <c r="AI127" s="260">
        <v>56050</v>
      </c>
      <c r="AJ127" s="260">
        <v>59700</v>
      </c>
      <c r="AK127" s="82">
        <v>432</v>
      </c>
      <c r="AL127" s="82">
        <v>463</v>
      </c>
      <c r="AM127" s="82">
        <v>555</v>
      </c>
      <c r="AN127" s="82">
        <v>641</v>
      </c>
      <c r="AO127" s="82">
        <v>715</v>
      </c>
      <c r="AP127" s="82">
        <v>789</v>
      </c>
      <c r="AQ127" s="82">
        <v>448</v>
      </c>
      <c r="AR127" s="82">
        <v>581</v>
      </c>
      <c r="AS127" s="82">
        <v>669</v>
      </c>
      <c r="AT127" s="82">
        <v>800</v>
      </c>
      <c r="AU127" s="82">
        <v>873</v>
      </c>
      <c r="AV127" s="82">
        <v>944</v>
      </c>
      <c r="AW127" s="149">
        <v>432</v>
      </c>
      <c r="AX127" s="149">
        <v>463</v>
      </c>
      <c r="AY127" s="149">
        <v>555</v>
      </c>
      <c r="AZ127" s="149">
        <v>641</v>
      </c>
      <c r="BA127" s="149">
        <v>715</v>
      </c>
      <c r="BB127" s="149">
        <v>789</v>
      </c>
      <c r="BC127" s="149">
        <v>541</v>
      </c>
      <c r="BD127" s="149">
        <v>581</v>
      </c>
      <c r="BE127" s="149">
        <v>699</v>
      </c>
      <c r="BF127" s="149">
        <v>800</v>
      </c>
      <c r="BG127" s="149">
        <v>873</v>
      </c>
      <c r="BH127" s="149">
        <v>944</v>
      </c>
    </row>
    <row r="128" spans="1:60">
      <c r="A128" s="146" t="s">
        <v>46</v>
      </c>
      <c r="B128" s="144" t="s">
        <v>648</v>
      </c>
      <c r="C128" s="193" t="s">
        <v>46</v>
      </c>
      <c r="D128" s="193"/>
      <c r="E128" s="258">
        <v>15800</v>
      </c>
      <c r="F128" s="258">
        <v>18050</v>
      </c>
      <c r="G128" s="258">
        <v>20300</v>
      </c>
      <c r="H128" s="258">
        <v>22550</v>
      </c>
      <c r="I128" s="258">
        <v>24400</v>
      </c>
      <c r="J128" s="258">
        <v>26200</v>
      </c>
      <c r="K128" s="258">
        <v>28000</v>
      </c>
      <c r="L128" s="258">
        <v>29800</v>
      </c>
      <c r="M128" s="208">
        <v>26350</v>
      </c>
      <c r="N128" s="208">
        <v>30100</v>
      </c>
      <c r="O128" s="208">
        <v>33850</v>
      </c>
      <c r="P128" s="208">
        <v>37600</v>
      </c>
      <c r="Q128" s="208">
        <v>40650</v>
      </c>
      <c r="R128" s="208">
        <v>43650</v>
      </c>
      <c r="S128" s="208">
        <v>46650</v>
      </c>
      <c r="T128" s="208">
        <v>49650</v>
      </c>
      <c r="U128" s="259">
        <v>31620</v>
      </c>
      <c r="V128" s="259">
        <v>36120</v>
      </c>
      <c r="W128" s="259">
        <v>40620</v>
      </c>
      <c r="X128" s="259">
        <v>45120</v>
      </c>
      <c r="Y128" s="259">
        <v>48780</v>
      </c>
      <c r="Z128" s="259">
        <v>52380</v>
      </c>
      <c r="AA128" s="259">
        <v>55980</v>
      </c>
      <c r="AB128" s="259">
        <v>59580</v>
      </c>
      <c r="AC128" s="260">
        <v>42150</v>
      </c>
      <c r="AD128" s="260">
        <v>48150</v>
      </c>
      <c r="AE128" s="260">
        <v>54150</v>
      </c>
      <c r="AF128" s="260">
        <v>60150</v>
      </c>
      <c r="AG128" s="260">
        <v>65000</v>
      </c>
      <c r="AH128" s="260">
        <v>69800</v>
      </c>
      <c r="AI128" s="260">
        <v>74600</v>
      </c>
      <c r="AJ128" s="260">
        <v>79400</v>
      </c>
      <c r="AK128" s="82">
        <v>606</v>
      </c>
      <c r="AL128" s="82">
        <v>649</v>
      </c>
      <c r="AM128" s="82">
        <v>778</v>
      </c>
      <c r="AN128" s="82">
        <v>900</v>
      </c>
      <c r="AO128" s="82">
        <v>1003</v>
      </c>
      <c r="AP128" s="82">
        <v>1108</v>
      </c>
      <c r="AQ128" s="82">
        <v>673</v>
      </c>
      <c r="AR128" s="82">
        <v>716</v>
      </c>
      <c r="AS128" s="82">
        <v>871</v>
      </c>
      <c r="AT128" s="82">
        <v>1136</v>
      </c>
      <c r="AU128" s="82">
        <v>1248</v>
      </c>
      <c r="AV128" s="82">
        <v>1358</v>
      </c>
      <c r="AW128" s="149">
        <v>606</v>
      </c>
      <c r="AX128" s="149">
        <v>649</v>
      </c>
      <c r="AY128" s="149">
        <v>778</v>
      </c>
      <c r="AZ128" s="149">
        <v>900</v>
      </c>
      <c r="BA128" s="149">
        <v>1003</v>
      </c>
      <c r="BB128" s="149">
        <v>1108</v>
      </c>
      <c r="BC128" s="149">
        <v>768</v>
      </c>
      <c r="BD128" s="149">
        <v>824</v>
      </c>
      <c r="BE128" s="149">
        <v>991</v>
      </c>
      <c r="BF128" s="149">
        <v>1136</v>
      </c>
      <c r="BG128" s="149">
        <v>1248</v>
      </c>
      <c r="BH128" s="149">
        <v>1358</v>
      </c>
    </row>
    <row r="129" spans="1:60">
      <c r="A129" s="146" t="s">
        <v>18</v>
      </c>
      <c r="B129" s="144" t="s">
        <v>650</v>
      </c>
      <c r="C129" s="193" t="s">
        <v>18</v>
      </c>
      <c r="D129" s="193"/>
      <c r="E129" s="258">
        <v>13150</v>
      </c>
      <c r="F129" s="258">
        <v>15000</v>
      </c>
      <c r="G129" s="258">
        <v>16900</v>
      </c>
      <c r="H129" s="258">
        <v>18750</v>
      </c>
      <c r="I129" s="258">
        <v>20250</v>
      </c>
      <c r="J129" s="258">
        <v>21750</v>
      </c>
      <c r="K129" s="258">
        <v>23250</v>
      </c>
      <c r="L129" s="258">
        <v>24750</v>
      </c>
      <c r="M129" s="208">
        <v>21900</v>
      </c>
      <c r="N129" s="208">
        <v>25000</v>
      </c>
      <c r="O129" s="208">
        <v>28150</v>
      </c>
      <c r="P129" s="208">
        <v>31250</v>
      </c>
      <c r="Q129" s="208">
        <v>33750</v>
      </c>
      <c r="R129" s="208">
        <v>36250</v>
      </c>
      <c r="S129" s="208">
        <v>38750</v>
      </c>
      <c r="T129" s="208">
        <v>41250</v>
      </c>
      <c r="U129" s="259">
        <v>26280</v>
      </c>
      <c r="V129" s="259">
        <v>30000</v>
      </c>
      <c r="W129" s="259">
        <v>33780</v>
      </c>
      <c r="X129" s="259">
        <v>37500</v>
      </c>
      <c r="Y129" s="259">
        <v>40500</v>
      </c>
      <c r="Z129" s="259">
        <v>43500</v>
      </c>
      <c r="AA129" s="259">
        <v>46500</v>
      </c>
      <c r="AB129" s="259">
        <v>49500</v>
      </c>
      <c r="AC129" s="260">
        <v>35000</v>
      </c>
      <c r="AD129" s="260">
        <v>40000</v>
      </c>
      <c r="AE129" s="260">
        <v>45000</v>
      </c>
      <c r="AF129" s="260">
        <v>50000</v>
      </c>
      <c r="AG129" s="260">
        <v>54000</v>
      </c>
      <c r="AH129" s="260">
        <v>58000</v>
      </c>
      <c r="AI129" s="260">
        <v>62000</v>
      </c>
      <c r="AJ129" s="260">
        <v>66000</v>
      </c>
      <c r="AK129" s="82">
        <v>463</v>
      </c>
      <c r="AL129" s="82">
        <v>496</v>
      </c>
      <c r="AM129" s="82">
        <v>596</v>
      </c>
      <c r="AN129" s="82">
        <v>688</v>
      </c>
      <c r="AO129" s="82">
        <v>767</v>
      </c>
      <c r="AP129" s="82">
        <v>846</v>
      </c>
      <c r="AQ129" s="82">
        <v>541</v>
      </c>
      <c r="AR129" s="82">
        <v>569</v>
      </c>
      <c r="AS129" s="82">
        <v>718</v>
      </c>
      <c r="AT129" s="82">
        <v>861</v>
      </c>
      <c r="AU129" s="82">
        <v>941</v>
      </c>
      <c r="AV129" s="82">
        <v>1020</v>
      </c>
      <c r="AW129" s="149">
        <v>463</v>
      </c>
      <c r="AX129" s="149">
        <v>496</v>
      </c>
      <c r="AY129" s="149">
        <v>596</v>
      </c>
      <c r="AZ129" s="149">
        <v>688</v>
      </c>
      <c r="BA129" s="149">
        <v>767</v>
      </c>
      <c r="BB129" s="149">
        <v>846</v>
      </c>
      <c r="BC129" s="149">
        <v>583</v>
      </c>
      <c r="BD129" s="149">
        <v>626</v>
      </c>
      <c r="BE129" s="149">
        <v>753</v>
      </c>
      <c r="BF129" s="149">
        <v>861</v>
      </c>
      <c r="BG129" s="149">
        <v>941</v>
      </c>
      <c r="BH129" s="149">
        <v>1020</v>
      </c>
    </row>
    <row r="130" spans="1:60">
      <c r="A130" s="146" t="s">
        <v>183</v>
      </c>
      <c r="B130" s="144" t="s">
        <v>1872</v>
      </c>
      <c r="C130" s="192" t="s">
        <v>183</v>
      </c>
      <c r="D130" s="192"/>
      <c r="E130" s="258">
        <v>12800</v>
      </c>
      <c r="F130" s="258">
        <v>14600</v>
      </c>
      <c r="G130" s="258">
        <v>16450</v>
      </c>
      <c r="H130" s="258">
        <v>18250</v>
      </c>
      <c r="I130" s="258">
        <v>19750</v>
      </c>
      <c r="J130" s="258">
        <v>21200</v>
      </c>
      <c r="K130" s="258">
        <v>22650</v>
      </c>
      <c r="L130" s="258">
        <v>24100</v>
      </c>
      <c r="M130" s="208">
        <v>21350</v>
      </c>
      <c r="N130" s="208">
        <v>24400</v>
      </c>
      <c r="O130" s="208">
        <v>27450</v>
      </c>
      <c r="P130" s="208">
        <v>30450</v>
      </c>
      <c r="Q130" s="208">
        <v>32900</v>
      </c>
      <c r="R130" s="208">
        <v>35350</v>
      </c>
      <c r="S130" s="208">
        <v>37800</v>
      </c>
      <c r="T130" s="208">
        <v>40200</v>
      </c>
      <c r="U130" s="259">
        <v>25620</v>
      </c>
      <c r="V130" s="259">
        <v>29280</v>
      </c>
      <c r="W130" s="259">
        <v>32940</v>
      </c>
      <c r="X130" s="259">
        <v>36540</v>
      </c>
      <c r="Y130" s="259">
        <v>39480</v>
      </c>
      <c r="Z130" s="259">
        <v>42420</v>
      </c>
      <c r="AA130" s="259">
        <v>45360</v>
      </c>
      <c r="AB130" s="259">
        <v>48240</v>
      </c>
      <c r="AC130" s="260">
        <v>34100</v>
      </c>
      <c r="AD130" s="260">
        <v>39000</v>
      </c>
      <c r="AE130" s="260">
        <v>43850</v>
      </c>
      <c r="AF130" s="260">
        <v>48700</v>
      </c>
      <c r="AG130" s="260">
        <v>52600</v>
      </c>
      <c r="AH130" s="260">
        <v>56500</v>
      </c>
      <c r="AI130" s="260">
        <v>60400</v>
      </c>
      <c r="AJ130" s="260">
        <v>64300</v>
      </c>
      <c r="AK130" s="82">
        <v>441</v>
      </c>
      <c r="AL130" s="82">
        <v>455</v>
      </c>
      <c r="AM130" s="82">
        <v>576</v>
      </c>
      <c r="AN130" s="82">
        <v>665</v>
      </c>
      <c r="AO130" s="82">
        <v>742</v>
      </c>
      <c r="AP130" s="82">
        <v>819</v>
      </c>
      <c r="AQ130" s="82">
        <v>441</v>
      </c>
      <c r="AR130" s="82">
        <v>455</v>
      </c>
      <c r="AS130" s="82">
        <v>595</v>
      </c>
      <c r="AT130" s="82">
        <v>779</v>
      </c>
      <c r="AU130" s="82">
        <v>843</v>
      </c>
      <c r="AV130" s="82">
        <v>951</v>
      </c>
      <c r="AW130" s="149">
        <v>448</v>
      </c>
      <c r="AX130" s="149">
        <v>480</v>
      </c>
      <c r="AY130" s="149">
        <v>576</v>
      </c>
      <c r="AZ130" s="149">
        <v>665</v>
      </c>
      <c r="BA130" s="149">
        <v>742</v>
      </c>
      <c r="BB130" s="149">
        <v>819</v>
      </c>
      <c r="BC130" s="149">
        <v>563</v>
      </c>
      <c r="BD130" s="149">
        <v>604</v>
      </c>
      <c r="BE130" s="149">
        <v>727</v>
      </c>
      <c r="BF130" s="149">
        <v>831</v>
      </c>
      <c r="BG130" s="149">
        <v>908</v>
      </c>
      <c r="BH130" s="149">
        <v>982</v>
      </c>
    </row>
    <row r="131" spans="1:60">
      <c r="A131" s="146" t="s">
        <v>47</v>
      </c>
      <c r="B131" s="144" t="s">
        <v>655</v>
      </c>
      <c r="C131" s="193" t="s">
        <v>47</v>
      </c>
      <c r="D131" s="193"/>
      <c r="E131" s="258">
        <v>16250</v>
      </c>
      <c r="F131" s="258">
        <v>18550</v>
      </c>
      <c r="G131" s="258">
        <v>20850</v>
      </c>
      <c r="H131" s="258">
        <v>23150</v>
      </c>
      <c r="I131" s="258">
        <v>25050</v>
      </c>
      <c r="J131" s="258">
        <v>26900</v>
      </c>
      <c r="K131" s="258">
        <v>28750</v>
      </c>
      <c r="L131" s="258">
        <v>30600</v>
      </c>
      <c r="M131" s="208">
        <v>27050</v>
      </c>
      <c r="N131" s="208">
        <v>30900</v>
      </c>
      <c r="O131" s="208">
        <v>34750</v>
      </c>
      <c r="P131" s="208">
        <v>38600</v>
      </c>
      <c r="Q131" s="208">
        <v>41700</v>
      </c>
      <c r="R131" s="208">
        <v>44800</v>
      </c>
      <c r="S131" s="208">
        <v>47900</v>
      </c>
      <c r="T131" s="208">
        <v>51000</v>
      </c>
      <c r="U131" s="259">
        <v>32460</v>
      </c>
      <c r="V131" s="259">
        <v>37080</v>
      </c>
      <c r="W131" s="259">
        <v>41700</v>
      </c>
      <c r="X131" s="259">
        <v>46320</v>
      </c>
      <c r="Y131" s="259">
        <v>50040</v>
      </c>
      <c r="Z131" s="259">
        <v>53760</v>
      </c>
      <c r="AA131" s="259">
        <v>57480</v>
      </c>
      <c r="AB131" s="259">
        <v>61200</v>
      </c>
      <c r="AC131" s="260">
        <v>43250</v>
      </c>
      <c r="AD131" s="260">
        <v>49400</v>
      </c>
      <c r="AE131" s="260">
        <v>55600</v>
      </c>
      <c r="AF131" s="260">
        <v>61750</v>
      </c>
      <c r="AG131" s="260">
        <v>66700</v>
      </c>
      <c r="AH131" s="260">
        <v>71650</v>
      </c>
      <c r="AI131" s="260">
        <v>76600</v>
      </c>
      <c r="AJ131" s="260">
        <v>81550</v>
      </c>
      <c r="AK131" s="82">
        <v>613</v>
      </c>
      <c r="AL131" s="82">
        <v>657</v>
      </c>
      <c r="AM131" s="82">
        <v>788</v>
      </c>
      <c r="AN131" s="82">
        <v>911</v>
      </c>
      <c r="AO131" s="82">
        <v>1017</v>
      </c>
      <c r="AP131" s="82">
        <v>1122</v>
      </c>
      <c r="AQ131" s="82">
        <v>671</v>
      </c>
      <c r="AR131" s="82">
        <v>744</v>
      </c>
      <c r="AS131" s="82">
        <v>905</v>
      </c>
      <c r="AT131" s="82">
        <v>1134</v>
      </c>
      <c r="AU131" s="82">
        <v>1264</v>
      </c>
      <c r="AV131" s="82">
        <v>1376</v>
      </c>
      <c r="AW131" s="149">
        <v>613</v>
      </c>
      <c r="AX131" s="149">
        <v>657</v>
      </c>
      <c r="AY131" s="149">
        <v>788</v>
      </c>
      <c r="AZ131" s="149">
        <v>911</v>
      </c>
      <c r="BA131" s="149">
        <v>1017</v>
      </c>
      <c r="BB131" s="149">
        <v>1122</v>
      </c>
      <c r="BC131" s="149">
        <v>778</v>
      </c>
      <c r="BD131" s="149">
        <v>834</v>
      </c>
      <c r="BE131" s="149">
        <v>1003</v>
      </c>
      <c r="BF131" s="149">
        <v>1150</v>
      </c>
      <c r="BG131" s="149">
        <v>1264</v>
      </c>
      <c r="BH131" s="149">
        <v>1376</v>
      </c>
    </row>
    <row r="132" spans="1:60">
      <c r="A132" s="146" t="s">
        <v>184</v>
      </c>
      <c r="B132" s="144" t="s">
        <v>658</v>
      </c>
      <c r="C132" s="193" t="s">
        <v>184</v>
      </c>
      <c r="D132" s="193"/>
      <c r="E132" s="258">
        <v>19600</v>
      </c>
      <c r="F132" s="258">
        <v>22400</v>
      </c>
      <c r="G132" s="258">
        <v>25200</v>
      </c>
      <c r="H132" s="258">
        <v>28000</v>
      </c>
      <c r="I132" s="258">
        <v>30250</v>
      </c>
      <c r="J132" s="258">
        <v>32500</v>
      </c>
      <c r="K132" s="258">
        <v>34750</v>
      </c>
      <c r="L132" s="258">
        <v>37000</v>
      </c>
      <c r="M132" s="208">
        <v>32700</v>
      </c>
      <c r="N132" s="208">
        <v>37400</v>
      </c>
      <c r="O132" s="208">
        <v>42050</v>
      </c>
      <c r="P132" s="208">
        <v>46700</v>
      </c>
      <c r="Q132" s="208">
        <v>50450</v>
      </c>
      <c r="R132" s="208">
        <v>54200</v>
      </c>
      <c r="S132" s="208">
        <v>57950</v>
      </c>
      <c r="T132" s="208">
        <v>61650</v>
      </c>
      <c r="U132" s="259">
        <v>39240</v>
      </c>
      <c r="V132" s="259">
        <v>44880</v>
      </c>
      <c r="W132" s="259">
        <v>50460</v>
      </c>
      <c r="X132" s="259">
        <v>56040</v>
      </c>
      <c r="Y132" s="259">
        <v>60540</v>
      </c>
      <c r="Z132" s="259">
        <v>65040</v>
      </c>
      <c r="AA132" s="259">
        <v>69540</v>
      </c>
      <c r="AB132" s="259">
        <v>73980</v>
      </c>
      <c r="AC132" s="260">
        <v>50350</v>
      </c>
      <c r="AD132" s="260">
        <v>57550</v>
      </c>
      <c r="AE132" s="260">
        <v>64750</v>
      </c>
      <c r="AF132" s="260">
        <v>71900</v>
      </c>
      <c r="AG132" s="260">
        <v>77700</v>
      </c>
      <c r="AH132" s="260">
        <v>83450</v>
      </c>
      <c r="AI132" s="260">
        <v>89200</v>
      </c>
      <c r="AJ132" s="260">
        <v>94950</v>
      </c>
      <c r="AK132" s="82">
        <v>723</v>
      </c>
      <c r="AL132" s="82">
        <v>750</v>
      </c>
      <c r="AM132" s="82">
        <v>902</v>
      </c>
      <c r="AN132" s="82">
        <v>1074</v>
      </c>
      <c r="AO132" s="82">
        <v>1198</v>
      </c>
      <c r="AP132" s="82">
        <v>1322</v>
      </c>
      <c r="AQ132" s="82">
        <v>749</v>
      </c>
      <c r="AR132" s="82">
        <v>750</v>
      </c>
      <c r="AS132" s="82">
        <v>902</v>
      </c>
      <c r="AT132" s="82">
        <v>1296</v>
      </c>
      <c r="AU132" s="82">
        <v>1426</v>
      </c>
      <c r="AV132" s="82">
        <v>1608</v>
      </c>
      <c r="AW132" s="149">
        <v>723</v>
      </c>
      <c r="AX132" s="149">
        <v>775</v>
      </c>
      <c r="AY132" s="149">
        <v>930</v>
      </c>
      <c r="AZ132" s="149">
        <v>1074</v>
      </c>
      <c r="BA132" s="149">
        <v>1198</v>
      </c>
      <c r="BB132" s="149">
        <v>1322</v>
      </c>
      <c r="BC132" s="149">
        <v>920</v>
      </c>
      <c r="BD132" s="149">
        <v>988</v>
      </c>
      <c r="BE132" s="149">
        <v>1187</v>
      </c>
      <c r="BF132" s="149">
        <v>1362</v>
      </c>
      <c r="BG132" s="149">
        <v>1500</v>
      </c>
      <c r="BH132" s="149">
        <v>1637</v>
      </c>
    </row>
    <row r="133" spans="1:60">
      <c r="A133" s="146" t="s">
        <v>185</v>
      </c>
      <c r="B133" s="144" t="s">
        <v>1874</v>
      </c>
      <c r="C133" s="192" t="s">
        <v>185</v>
      </c>
      <c r="D133" s="192"/>
      <c r="E133" s="258">
        <v>11900</v>
      </c>
      <c r="F133" s="258">
        <v>13600</v>
      </c>
      <c r="G133" s="258">
        <v>15300</v>
      </c>
      <c r="H133" s="258">
        <v>16950</v>
      </c>
      <c r="I133" s="258">
        <v>18350</v>
      </c>
      <c r="J133" s="258">
        <v>19700</v>
      </c>
      <c r="K133" s="258">
        <v>21050</v>
      </c>
      <c r="L133" s="258">
        <v>22400</v>
      </c>
      <c r="M133" s="208">
        <v>19800</v>
      </c>
      <c r="N133" s="208">
        <v>22600</v>
      </c>
      <c r="O133" s="208">
        <v>25450</v>
      </c>
      <c r="P133" s="208">
        <v>28250</v>
      </c>
      <c r="Q133" s="208">
        <v>30550</v>
      </c>
      <c r="R133" s="208">
        <v>32800</v>
      </c>
      <c r="S133" s="208">
        <v>35050</v>
      </c>
      <c r="T133" s="208">
        <v>37300</v>
      </c>
      <c r="U133" s="259">
        <v>23760</v>
      </c>
      <c r="V133" s="259">
        <v>27120</v>
      </c>
      <c r="W133" s="259">
        <v>30540</v>
      </c>
      <c r="X133" s="259">
        <v>33900</v>
      </c>
      <c r="Y133" s="259">
        <v>36660</v>
      </c>
      <c r="Z133" s="259">
        <v>39360</v>
      </c>
      <c r="AA133" s="259">
        <v>42060</v>
      </c>
      <c r="AB133" s="259">
        <v>44760</v>
      </c>
      <c r="AC133" s="260">
        <v>31650</v>
      </c>
      <c r="AD133" s="260">
        <v>36200</v>
      </c>
      <c r="AE133" s="260">
        <v>40700</v>
      </c>
      <c r="AF133" s="260">
        <v>45200</v>
      </c>
      <c r="AG133" s="260">
        <v>48850</v>
      </c>
      <c r="AH133" s="260">
        <v>52450</v>
      </c>
      <c r="AI133" s="260">
        <v>56050</v>
      </c>
      <c r="AJ133" s="260">
        <v>59700</v>
      </c>
      <c r="AK133" s="82">
        <v>432</v>
      </c>
      <c r="AL133" s="82">
        <v>463</v>
      </c>
      <c r="AM133" s="82">
        <v>555</v>
      </c>
      <c r="AN133" s="82">
        <v>641</v>
      </c>
      <c r="AO133" s="82">
        <v>715</v>
      </c>
      <c r="AP133" s="82">
        <v>789</v>
      </c>
      <c r="AQ133" s="82">
        <v>541</v>
      </c>
      <c r="AR133" s="82">
        <v>581</v>
      </c>
      <c r="AS133" s="82">
        <v>699</v>
      </c>
      <c r="AT133" s="82">
        <v>800</v>
      </c>
      <c r="AU133" s="82">
        <v>873</v>
      </c>
      <c r="AV133" s="82">
        <v>944</v>
      </c>
      <c r="AW133" s="149">
        <v>432</v>
      </c>
      <c r="AX133" s="149">
        <v>463</v>
      </c>
      <c r="AY133" s="149">
        <v>555</v>
      </c>
      <c r="AZ133" s="149">
        <v>641</v>
      </c>
      <c r="BA133" s="149">
        <v>715</v>
      </c>
      <c r="BB133" s="149">
        <v>789</v>
      </c>
      <c r="BC133" s="149">
        <v>541</v>
      </c>
      <c r="BD133" s="149">
        <v>581</v>
      </c>
      <c r="BE133" s="149">
        <v>699</v>
      </c>
      <c r="BF133" s="149">
        <v>800</v>
      </c>
      <c r="BG133" s="149">
        <v>873</v>
      </c>
      <c r="BH133" s="149">
        <v>944</v>
      </c>
    </row>
    <row r="134" spans="1:60">
      <c r="A134" s="146" t="s">
        <v>186</v>
      </c>
      <c r="B134" s="144" t="s">
        <v>1876</v>
      </c>
      <c r="C134" s="192" t="s">
        <v>186</v>
      </c>
      <c r="D134" s="192"/>
      <c r="E134" s="258">
        <v>13300</v>
      </c>
      <c r="F134" s="258">
        <v>15200</v>
      </c>
      <c r="G134" s="258">
        <v>17100</v>
      </c>
      <c r="H134" s="258">
        <v>18950</v>
      </c>
      <c r="I134" s="258">
        <v>20500</v>
      </c>
      <c r="J134" s="258">
        <v>22000</v>
      </c>
      <c r="K134" s="258">
        <v>23500</v>
      </c>
      <c r="L134" s="258">
        <v>25050</v>
      </c>
      <c r="M134" s="208">
        <v>22100</v>
      </c>
      <c r="N134" s="208">
        <v>25250</v>
      </c>
      <c r="O134" s="208">
        <v>28400</v>
      </c>
      <c r="P134" s="208">
        <v>31550</v>
      </c>
      <c r="Q134" s="208">
        <v>34100</v>
      </c>
      <c r="R134" s="208">
        <v>36600</v>
      </c>
      <c r="S134" s="208">
        <v>39150</v>
      </c>
      <c r="T134" s="208">
        <v>41650</v>
      </c>
      <c r="U134" s="259">
        <v>26520</v>
      </c>
      <c r="V134" s="259">
        <v>30300</v>
      </c>
      <c r="W134" s="259">
        <v>34080</v>
      </c>
      <c r="X134" s="259">
        <v>37860</v>
      </c>
      <c r="Y134" s="259">
        <v>40920</v>
      </c>
      <c r="Z134" s="259">
        <v>43920</v>
      </c>
      <c r="AA134" s="259">
        <v>46980</v>
      </c>
      <c r="AB134" s="259">
        <v>49980</v>
      </c>
      <c r="AC134" s="260">
        <v>35350</v>
      </c>
      <c r="AD134" s="260">
        <v>40400</v>
      </c>
      <c r="AE134" s="260">
        <v>45450</v>
      </c>
      <c r="AF134" s="260">
        <v>50500</v>
      </c>
      <c r="AG134" s="260">
        <v>54550</v>
      </c>
      <c r="AH134" s="260">
        <v>58600</v>
      </c>
      <c r="AI134" s="260">
        <v>62650</v>
      </c>
      <c r="AJ134" s="260">
        <v>66700</v>
      </c>
      <c r="AK134" s="82">
        <v>432</v>
      </c>
      <c r="AL134" s="82">
        <v>463</v>
      </c>
      <c r="AM134" s="82">
        <v>555</v>
      </c>
      <c r="AN134" s="82">
        <v>641</v>
      </c>
      <c r="AO134" s="82">
        <v>715</v>
      </c>
      <c r="AP134" s="82">
        <v>789</v>
      </c>
      <c r="AQ134" s="82">
        <v>541</v>
      </c>
      <c r="AR134" s="82">
        <v>581</v>
      </c>
      <c r="AS134" s="82">
        <v>699</v>
      </c>
      <c r="AT134" s="82">
        <v>800</v>
      </c>
      <c r="AU134" s="82">
        <v>873</v>
      </c>
      <c r="AV134" s="82">
        <v>944</v>
      </c>
      <c r="AW134" s="149">
        <v>432</v>
      </c>
      <c r="AX134" s="149">
        <v>463</v>
      </c>
      <c r="AY134" s="149">
        <v>555</v>
      </c>
      <c r="AZ134" s="149">
        <v>641</v>
      </c>
      <c r="BA134" s="149">
        <v>715</v>
      </c>
      <c r="BB134" s="149">
        <v>789</v>
      </c>
      <c r="BC134" s="149">
        <v>541</v>
      </c>
      <c r="BD134" s="149">
        <v>581</v>
      </c>
      <c r="BE134" s="149">
        <v>699</v>
      </c>
      <c r="BF134" s="149">
        <v>800</v>
      </c>
      <c r="BG134" s="149">
        <v>873</v>
      </c>
      <c r="BH134" s="149">
        <v>944</v>
      </c>
    </row>
    <row r="135" spans="1:60">
      <c r="A135" s="146" t="s">
        <v>187</v>
      </c>
      <c r="B135" s="144" t="s">
        <v>1878</v>
      </c>
      <c r="C135" s="192" t="s">
        <v>187</v>
      </c>
      <c r="D135" s="192"/>
      <c r="E135" s="258">
        <v>12250</v>
      </c>
      <c r="F135" s="258">
        <v>14000</v>
      </c>
      <c r="G135" s="258">
        <v>15750</v>
      </c>
      <c r="H135" s="258">
        <v>17500</v>
      </c>
      <c r="I135" s="258">
        <v>18900</v>
      </c>
      <c r="J135" s="258">
        <v>20300</v>
      </c>
      <c r="K135" s="258">
        <v>21700</v>
      </c>
      <c r="L135" s="258">
        <v>23100</v>
      </c>
      <c r="M135" s="208">
        <v>20450</v>
      </c>
      <c r="N135" s="208">
        <v>23400</v>
      </c>
      <c r="O135" s="208">
        <v>26300</v>
      </c>
      <c r="P135" s="208">
        <v>29200</v>
      </c>
      <c r="Q135" s="208">
        <v>31550</v>
      </c>
      <c r="R135" s="208">
        <v>33900</v>
      </c>
      <c r="S135" s="208">
        <v>36250</v>
      </c>
      <c r="T135" s="208">
        <v>38550</v>
      </c>
      <c r="U135" s="259">
        <v>24540</v>
      </c>
      <c r="V135" s="259">
        <v>28080</v>
      </c>
      <c r="W135" s="259">
        <v>31560</v>
      </c>
      <c r="X135" s="259">
        <v>35040</v>
      </c>
      <c r="Y135" s="259">
        <v>37860</v>
      </c>
      <c r="Z135" s="259">
        <v>40680</v>
      </c>
      <c r="AA135" s="259">
        <v>43500</v>
      </c>
      <c r="AB135" s="259">
        <v>46260</v>
      </c>
      <c r="AC135" s="260">
        <v>32700</v>
      </c>
      <c r="AD135" s="260">
        <v>37400</v>
      </c>
      <c r="AE135" s="260">
        <v>42050</v>
      </c>
      <c r="AF135" s="260">
        <v>46700</v>
      </c>
      <c r="AG135" s="260">
        <v>50450</v>
      </c>
      <c r="AH135" s="260">
        <v>54200</v>
      </c>
      <c r="AI135" s="260">
        <v>57950</v>
      </c>
      <c r="AJ135" s="260">
        <v>61650</v>
      </c>
      <c r="AK135" s="82">
        <v>472</v>
      </c>
      <c r="AL135" s="82">
        <v>506</v>
      </c>
      <c r="AM135" s="82">
        <v>607</v>
      </c>
      <c r="AN135" s="82">
        <v>702</v>
      </c>
      <c r="AO135" s="82">
        <v>783</v>
      </c>
      <c r="AP135" s="82">
        <v>864</v>
      </c>
      <c r="AQ135" s="82">
        <v>595</v>
      </c>
      <c r="AR135" s="82">
        <v>639</v>
      </c>
      <c r="AS135" s="82">
        <v>768</v>
      </c>
      <c r="AT135" s="82">
        <v>879</v>
      </c>
      <c r="AU135" s="82">
        <v>961</v>
      </c>
      <c r="AV135" s="82">
        <v>1042</v>
      </c>
      <c r="AW135" s="149">
        <v>472</v>
      </c>
      <c r="AX135" s="149">
        <v>506</v>
      </c>
      <c r="AY135" s="149">
        <v>607</v>
      </c>
      <c r="AZ135" s="149">
        <v>702</v>
      </c>
      <c r="BA135" s="149">
        <v>783</v>
      </c>
      <c r="BB135" s="149">
        <v>864</v>
      </c>
      <c r="BC135" s="149">
        <v>595</v>
      </c>
      <c r="BD135" s="149">
        <v>639</v>
      </c>
      <c r="BE135" s="149">
        <v>768</v>
      </c>
      <c r="BF135" s="149">
        <v>879</v>
      </c>
      <c r="BG135" s="149">
        <v>961</v>
      </c>
      <c r="BH135" s="149">
        <v>1042</v>
      </c>
    </row>
    <row r="136" spans="1:60">
      <c r="A136" s="146" t="s">
        <v>188</v>
      </c>
      <c r="B136" s="144" t="s">
        <v>1880</v>
      </c>
      <c r="C136" s="192" t="s">
        <v>188</v>
      </c>
      <c r="D136" s="192"/>
      <c r="E136" s="258">
        <v>11900</v>
      </c>
      <c r="F136" s="258">
        <v>13600</v>
      </c>
      <c r="G136" s="258">
        <v>15300</v>
      </c>
      <c r="H136" s="258">
        <v>16950</v>
      </c>
      <c r="I136" s="258">
        <v>18350</v>
      </c>
      <c r="J136" s="258">
        <v>19700</v>
      </c>
      <c r="K136" s="258">
        <v>21050</v>
      </c>
      <c r="L136" s="258">
        <v>22400</v>
      </c>
      <c r="M136" s="208">
        <v>19800</v>
      </c>
      <c r="N136" s="208">
        <v>22600</v>
      </c>
      <c r="O136" s="208">
        <v>25450</v>
      </c>
      <c r="P136" s="208">
        <v>28250</v>
      </c>
      <c r="Q136" s="208">
        <v>30550</v>
      </c>
      <c r="R136" s="208">
        <v>32800</v>
      </c>
      <c r="S136" s="208">
        <v>35050</v>
      </c>
      <c r="T136" s="208">
        <v>37300</v>
      </c>
      <c r="U136" s="259">
        <v>23760</v>
      </c>
      <c r="V136" s="259">
        <v>27120</v>
      </c>
      <c r="W136" s="259">
        <v>30540</v>
      </c>
      <c r="X136" s="259">
        <v>33900</v>
      </c>
      <c r="Y136" s="259">
        <v>36660</v>
      </c>
      <c r="Z136" s="259">
        <v>39360</v>
      </c>
      <c r="AA136" s="259">
        <v>42060</v>
      </c>
      <c r="AB136" s="259">
        <v>44760</v>
      </c>
      <c r="AC136" s="260">
        <v>31650</v>
      </c>
      <c r="AD136" s="260">
        <v>36200</v>
      </c>
      <c r="AE136" s="260">
        <v>40700</v>
      </c>
      <c r="AF136" s="260">
        <v>45200</v>
      </c>
      <c r="AG136" s="260">
        <v>48850</v>
      </c>
      <c r="AH136" s="260">
        <v>52450</v>
      </c>
      <c r="AI136" s="260">
        <v>56050</v>
      </c>
      <c r="AJ136" s="260">
        <v>59700</v>
      </c>
      <c r="AK136" s="82">
        <v>448</v>
      </c>
      <c r="AL136" s="82">
        <v>480</v>
      </c>
      <c r="AM136" s="82">
        <v>576</v>
      </c>
      <c r="AN136" s="82">
        <v>665</v>
      </c>
      <c r="AO136" s="82">
        <v>742</v>
      </c>
      <c r="AP136" s="82">
        <v>819</v>
      </c>
      <c r="AQ136" s="82">
        <v>532</v>
      </c>
      <c r="AR136" s="82">
        <v>533</v>
      </c>
      <c r="AS136" s="82">
        <v>644</v>
      </c>
      <c r="AT136" s="82">
        <v>831</v>
      </c>
      <c r="AU136" s="82">
        <v>858</v>
      </c>
      <c r="AV136" s="82">
        <v>982</v>
      </c>
      <c r="AW136" s="149">
        <v>448</v>
      </c>
      <c r="AX136" s="149">
        <v>480</v>
      </c>
      <c r="AY136" s="149">
        <v>576</v>
      </c>
      <c r="AZ136" s="149">
        <v>665</v>
      </c>
      <c r="BA136" s="149">
        <v>742</v>
      </c>
      <c r="BB136" s="149">
        <v>819</v>
      </c>
      <c r="BC136" s="149">
        <v>563</v>
      </c>
      <c r="BD136" s="149">
        <v>604</v>
      </c>
      <c r="BE136" s="149">
        <v>727</v>
      </c>
      <c r="BF136" s="149">
        <v>831</v>
      </c>
      <c r="BG136" s="149">
        <v>908</v>
      </c>
      <c r="BH136" s="149">
        <v>982</v>
      </c>
    </row>
    <row r="137" spans="1:60">
      <c r="A137" s="146" t="s">
        <v>189</v>
      </c>
      <c r="B137" s="144" t="s">
        <v>1882</v>
      </c>
      <c r="C137" s="192" t="s">
        <v>189</v>
      </c>
      <c r="D137" s="192"/>
      <c r="E137" s="258">
        <v>15700</v>
      </c>
      <c r="F137" s="258">
        <v>17950</v>
      </c>
      <c r="G137" s="258">
        <v>20200</v>
      </c>
      <c r="H137" s="258">
        <v>22400</v>
      </c>
      <c r="I137" s="258">
        <v>24200</v>
      </c>
      <c r="J137" s="258">
        <v>26000</v>
      </c>
      <c r="K137" s="258">
        <v>27800</v>
      </c>
      <c r="L137" s="258">
        <v>29600</v>
      </c>
      <c r="M137" s="208">
        <v>26150</v>
      </c>
      <c r="N137" s="208">
        <v>29850</v>
      </c>
      <c r="O137" s="208">
        <v>33600</v>
      </c>
      <c r="P137" s="208">
        <v>37300</v>
      </c>
      <c r="Q137" s="208">
        <v>40300</v>
      </c>
      <c r="R137" s="208">
        <v>43300</v>
      </c>
      <c r="S137" s="208">
        <v>46300</v>
      </c>
      <c r="T137" s="208">
        <v>49250</v>
      </c>
      <c r="U137" s="259">
        <v>31380</v>
      </c>
      <c r="V137" s="259">
        <v>35820</v>
      </c>
      <c r="W137" s="259">
        <v>40320</v>
      </c>
      <c r="X137" s="259">
        <v>44760</v>
      </c>
      <c r="Y137" s="259">
        <v>48360</v>
      </c>
      <c r="Z137" s="259">
        <v>51960</v>
      </c>
      <c r="AA137" s="259">
        <v>55560</v>
      </c>
      <c r="AB137" s="259">
        <v>59100</v>
      </c>
      <c r="AC137" s="260">
        <v>41800</v>
      </c>
      <c r="AD137" s="260">
        <v>47800</v>
      </c>
      <c r="AE137" s="260">
        <v>53750</v>
      </c>
      <c r="AF137" s="260">
        <v>59700</v>
      </c>
      <c r="AG137" s="260">
        <v>64500</v>
      </c>
      <c r="AH137" s="260">
        <v>69300</v>
      </c>
      <c r="AI137" s="260">
        <v>74050</v>
      </c>
      <c r="AJ137" s="260">
        <v>78850</v>
      </c>
      <c r="AK137" s="82">
        <v>450</v>
      </c>
      <c r="AL137" s="82">
        <v>482</v>
      </c>
      <c r="AM137" s="82">
        <v>578</v>
      </c>
      <c r="AN137" s="82">
        <v>668</v>
      </c>
      <c r="AO137" s="82">
        <v>746</v>
      </c>
      <c r="AP137" s="82">
        <v>823</v>
      </c>
      <c r="AQ137" s="82">
        <v>489</v>
      </c>
      <c r="AR137" s="82">
        <v>545</v>
      </c>
      <c r="AS137" s="82">
        <v>634</v>
      </c>
      <c r="AT137" s="82">
        <v>825</v>
      </c>
      <c r="AU137" s="82">
        <v>911</v>
      </c>
      <c r="AV137" s="82">
        <v>987</v>
      </c>
      <c r="AW137" s="149">
        <v>450</v>
      </c>
      <c r="AX137" s="149">
        <v>482</v>
      </c>
      <c r="AY137" s="149">
        <v>578</v>
      </c>
      <c r="AZ137" s="149">
        <v>668</v>
      </c>
      <c r="BA137" s="149">
        <v>746</v>
      </c>
      <c r="BB137" s="149">
        <v>823</v>
      </c>
      <c r="BC137" s="149">
        <v>565</v>
      </c>
      <c r="BD137" s="149">
        <v>607</v>
      </c>
      <c r="BE137" s="149">
        <v>731</v>
      </c>
      <c r="BF137" s="149">
        <v>835</v>
      </c>
      <c r="BG137" s="149">
        <v>911</v>
      </c>
      <c r="BH137" s="149">
        <v>987</v>
      </c>
    </row>
    <row r="138" spans="1:60">
      <c r="A138" s="146" t="s">
        <v>190</v>
      </c>
      <c r="B138" s="144" t="s">
        <v>1884</v>
      </c>
      <c r="C138" s="192" t="s">
        <v>190</v>
      </c>
      <c r="D138" s="192"/>
      <c r="E138" s="258">
        <v>11900</v>
      </c>
      <c r="F138" s="258">
        <v>13600</v>
      </c>
      <c r="G138" s="258">
        <v>15300</v>
      </c>
      <c r="H138" s="258">
        <v>16950</v>
      </c>
      <c r="I138" s="258">
        <v>18350</v>
      </c>
      <c r="J138" s="258">
        <v>19700</v>
      </c>
      <c r="K138" s="258">
        <v>21050</v>
      </c>
      <c r="L138" s="258">
        <v>22400</v>
      </c>
      <c r="M138" s="208">
        <v>19800</v>
      </c>
      <c r="N138" s="208">
        <v>22600</v>
      </c>
      <c r="O138" s="208">
        <v>25450</v>
      </c>
      <c r="P138" s="208">
        <v>28250</v>
      </c>
      <c r="Q138" s="208">
        <v>30550</v>
      </c>
      <c r="R138" s="208">
        <v>32800</v>
      </c>
      <c r="S138" s="208">
        <v>35050</v>
      </c>
      <c r="T138" s="208">
        <v>37300</v>
      </c>
      <c r="U138" s="259">
        <v>23760</v>
      </c>
      <c r="V138" s="259">
        <v>27120</v>
      </c>
      <c r="W138" s="259">
        <v>30540</v>
      </c>
      <c r="X138" s="259">
        <v>33900</v>
      </c>
      <c r="Y138" s="259">
        <v>36660</v>
      </c>
      <c r="Z138" s="259">
        <v>39360</v>
      </c>
      <c r="AA138" s="259">
        <v>42060</v>
      </c>
      <c r="AB138" s="259">
        <v>44760</v>
      </c>
      <c r="AC138" s="260">
        <v>31650</v>
      </c>
      <c r="AD138" s="260">
        <v>36200</v>
      </c>
      <c r="AE138" s="260">
        <v>40700</v>
      </c>
      <c r="AF138" s="260">
        <v>45200</v>
      </c>
      <c r="AG138" s="260">
        <v>48850</v>
      </c>
      <c r="AH138" s="260">
        <v>52450</v>
      </c>
      <c r="AI138" s="260">
        <v>56050</v>
      </c>
      <c r="AJ138" s="260">
        <v>59700</v>
      </c>
      <c r="AK138" s="82">
        <v>432</v>
      </c>
      <c r="AL138" s="82">
        <v>463</v>
      </c>
      <c r="AM138" s="82">
        <v>555</v>
      </c>
      <c r="AN138" s="82">
        <v>641</v>
      </c>
      <c r="AO138" s="82">
        <v>715</v>
      </c>
      <c r="AP138" s="82">
        <v>789</v>
      </c>
      <c r="AQ138" s="82">
        <v>488</v>
      </c>
      <c r="AR138" s="82">
        <v>490</v>
      </c>
      <c r="AS138" s="82">
        <v>595</v>
      </c>
      <c r="AT138" s="82">
        <v>795</v>
      </c>
      <c r="AU138" s="82">
        <v>873</v>
      </c>
      <c r="AV138" s="82">
        <v>944</v>
      </c>
      <c r="AW138" s="149">
        <v>432</v>
      </c>
      <c r="AX138" s="149">
        <v>463</v>
      </c>
      <c r="AY138" s="149">
        <v>555</v>
      </c>
      <c r="AZ138" s="149">
        <v>641</v>
      </c>
      <c r="BA138" s="149">
        <v>715</v>
      </c>
      <c r="BB138" s="149">
        <v>789</v>
      </c>
      <c r="BC138" s="149">
        <v>541</v>
      </c>
      <c r="BD138" s="149">
        <v>581</v>
      </c>
      <c r="BE138" s="149">
        <v>699</v>
      </c>
      <c r="BF138" s="149">
        <v>800</v>
      </c>
      <c r="BG138" s="149">
        <v>873</v>
      </c>
      <c r="BH138" s="149">
        <v>944</v>
      </c>
    </row>
    <row r="139" spans="1:60">
      <c r="A139" s="146" t="s">
        <v>192</v>
      </c>
      <c r="B139" s="144" t="s">
        <v>1886</v>
      </c>
      <c r="C139" s="192" t="s">
        <v>192</v>
      </c>
      <c r="D139" s="192"/>
      <c r="E139" s="258">
        <v>11900</v>
      </c>
      <c r="F139" s="258">
        <v>13600</v>
      </c>
      <c r="G139" s="258">
        <v>15300</v>
      </c>
      <c r="H139" s="258">
        <v>16950</v>
      </c>
      <c r="I139" s="258">
        <v>18350</v>
      </c>
      <c r="J139" s="258">
        <v>19700</v>
      </c>
      <c r="K139" s="258">
        <v>21050</v>
      </c>
      <c r="L139" s="258">
        <v>22400</v>
      </c>
      <c r="M139" s="208">
        <v>19800</v>
      </c>
      <c r="N139" s="208">
        <v>22600</v>
      </c>
      <c r="O139" s="208">
        <v>25450</v>
      </c>
      <c r="P139" s="208">
        <v>28250</v>
      </c>
      <c r="Q139" s="208">
        <v>30550</v>
      </c>
      <c r="R139" s="208">
        <v>32800</v>
      </c>
      <c r="S139" s="208">
        <v>35050</v>
      </c>
      <c r="T139" s="208">
        <v>37300</v>
      </c>
      <c r="U139" s="259">
        <v>23760</v>
      </c>
      <c r="V139" s="259">
        <v>27120</v>
      </c>
      <c r="W139" s="259">
        <v>30540</v>
      </c>
      <c r="X139" s="259">
        <v>33900</v>
      </c>
      <c r="Y139" s="259">
        <v>36660</v>
      </c>
      <c r="Z139" s="259">
        <v>39360</v>
      </c>
      <c r="AA139" s="259">
        <v>42060</v>
      </c>
      <c r="AB139" s="259">
        <v>44760</v>
      </c>
      <c r="AC139" s="260">
        <v>31650</v>
      </c>
      <c r="AD139" s="260">
        <v>36200</v>
      </c>
      <c r="AE139" s="260">
        <v>40700</v>
      </c>
      <c r="AF139" s="260">
        <v>45200</v>
      </c>
      <c r="AG139" s="260">
        <v>48850</v>
      </c>
      <c r="AH139" s="260">
        <v>52450</v>
      </c>
      <c r="AI139" s="260">
        <v>56050</v>
      </c>
      <c r="AJ139" s="260">
        <v>59700</v>
      </c>
      <c r="AK139" s="82">
        <v>432</v>
      </c>
      <c r="AL139" s="82">
        <v>463</v>
      </c>
      <c r="AM139" s="82">
        <v>555</v>
      </c>
      <c r="AN139" s="82">
        <v>641</v>
      </c>
      <c r="AO139" s="82">
        <v>715</v>
      </c>
      <c r="AP139" s="82">
        <v>789</v>
      </c>
      <c r="AQ139" s="82">
        <v>541</v>
      </c>
      <c r="AR139" s="82">
        <v>581</v>
      </c>
      <c r="AS139" s="82">
        <v>699</v>
      </c>
      <c r="AT139" s="82">
        <v>800</v>
      </c>
      <c r="AU139" s="82">
        <v>873</v>
      </c>
      <c r="AV139" s="82">
        <v>944</v>
      </c>
      <c r="AW139" s="149">
        <v>432</v>
      </c>
      <c r="AX139" s="149">
        <v>463</v>
      </c>
      <c r="AY139" s="149">
        <v>555</v>
      </c>
      <c r="AZ139" s="149">
        <v>641</v>
      </c>
      <c r="BA139" s="149">
        <v>715</v>
      </c>
      <c r="BB139" s="149">
        <v>789</v>
      </c>
      <c r="BC139" s="149">
        <v>541</v>
      </c>
      <c r="BD139" s="149">
        <v>581</v>
      </c>
      <c r="BE139" s="149">
        <v>699</v>
      </c>
      <c r="BF139" s="149">
        <v>800</v>
      </c>
      <c r="BG139" s="149">
        <v>873</v>
      </c>
      <c r="BH139" s="149">
        <v>944</v>
      </c>
    </row>
    <row r="140" spans="1:60">
      <c r="A140" s="146" t="s">
        <v>193</v>
      </c>
      <c r="B140" s="144" t="s">
        <v>1888</v>
      </c>
      <c r="C140" s="192" t="s">
        <v>193</v>
      </c>
      <c r="D140" s="192"/>
      <c r="E140" s="258">
        <v>11900</v>
      </c>
      <c r="F140" s="258">
        <v>13600</v>
      </c>
      <c r="G140" s="258">
        <v>15300</v>
      </c>
      <c r="H140" s="258">
        <v>16950</v>
      </c>
      <c r="I140" s="258">
        <v>18350</v>
      </c>
      <c r="J140" s="258">
        <v>19700</v>
      </c>
      <c r="K140" s="258">
        <v>21050</v>
      </c>
      <c r="L140" s="258">
        <v>22400</v>
      </c>
      <c r="M140" s="208">
        <v>19800</v>
      </c>
      <c r="N140" s="208">
        <v>22600</v>
      </c>
      <c r="O140" s="208">
        <v>25450</v>
      </c>
      <c r="P140" s="208">
        <v>28250</v>
      </c>
      <c r="Q140" s="208">
        <v>30550</v>
      </c>
      <c r="R140" s="208">
        <v>32800</v>
      </c>
      <c r="S140" s="208">
        <v>35050</v>
      </c>
      <c r="T140" s="208">
        <v>37300</v>
      </c>
      <c r="U140" s="259">
        <v>23760</v>
      </c>
      <c r="V140" s="259">
        <v>27120</v>
      </c>
      <c r="W140" s="259">
        <v>30540</v>
      </c>
      <c r="X140" s="259">
        <v>33900</v>
      </c>
      <c r="Y140" s="259">
        <v>36660</v>
      </c>
      <c r="Z140" s="259">
        <v>39360</v>
      </c>
      <c r="AA140" s="259">
        <v>42060</v>
      </c>
      <c r="AB140" s="259">
        <v>44760</v>
      </c>
      <c r="AC140" s="260">
        <v>31650</v>
      </c>
      <c r="AD140" s="260">
        <v>36200</v>
      </c>
      <c r="AE140" s="260">
        <v>40700</v>
      </c>
      <c r="AF140" s="260">
        <v>45200</v>
      </c>
      <c r="AG140" s="260">
        <v>48850</v>
      </c>
      <c r="AH140" s="260">
        <v>52450</v>
      </c>
      <c r="AI140" s="260">
        <v>56050</v>
      </c>
      <c r="AJ140" s="260">
        <v>59700</v>
      </c>
      <c r="AK140" s="82">
        <v>403</v>
      </c>
      <c r="AL140" s="82">
        <v>463</v>
      </c>
      <c r="AM140" s="82">
        <v>555</v>
      </c>
      <c r="AN140" s="82">
        <v>641</v>
      </c>
      <c r="AO140" s="82">
        <v>715</v>
      </c>
      <c r="AP140" s="82">
        <v>789</v>
      </c>
      <c r="AQ140" s="82">
        <v>403</v>
      </c>
      <c r="AR140" s="82">
        <v>478</v>
      </c>
      <c r="AS140" s="82">
        <v>595</v>
      </c>
      <c r="AT140" s="82">
        <v>758</v>
      </c>
      <c r="AU140" s="82">
        <v>873</v>
      </c>
      <c r="AV140" s="82">
        <v>944</v>
      </c>
      <c r="AW140" s="149">
        <v>432</v>
      </c>
      <c r="AX140" s="149">
        <v>463</v>
      </c>
      <c r="AY140" s="149">
        <v>555</v>
      </c>
      <c r="AZ140" s="149">
        <v>641</v>
      </c>
      <c r="BA140" s="149">
        <v>715</v>
      </c>
      <c r="BB140" s="149">
        <v>789</v>
      </c>
      <c r="BC140" s="149">
        <v>541</v>
      </c>
      <c r="BD140" s="149">
        <v>581</v>
      </c>
      <c r="BE140" s="149">
        <v>699</v>
      </c>
      <c r="BF140" s="149">
        <v>800</v>
      </c>
      <c r="BG140" s="149">
        <v>873</v>
      </c>
      <c r="BH140" s="149">
        <v>944</v>
      </c>
    </row>
    <row r="141" spans="1:60">
      <c r="A141" s="146" t="s">
        <v>194</v>
      </c>
      <c r="B141" s="144" t="s">
        <v>1894</v>
      </c>
      <c r="C141" s="192" t="s">
        <v>194</v>
      </c>
      <c r="D141" s="192"/>
      <c r="E141" s="258">
        <v>11900</v>
      </c>
      <c r="F141" s="258">
        <v>13600</v>
      </c>
      <c r="G141" s="258">
        <v>15300</v>
      </c>
      <c r="H141" s="258">
        <v>16950</v>
      </c>
      <c r="I141" s="258">
        <v>18350</v>
      </c>
      <c r="J141" s="258">
        <v>19700</v>
      </c>
      <c r="K141" s="258">
        <v>21050</v>
      </c>
      <c r="L141" s="258">
        <v>22400</v>
      </c>
      <c r="M141" s="208">
        <v>19800</v>
      </c>
      <c r="N141" s="208">
        <v>22600</v>
      </c>
      <c r="O141" s="208">
        <v>25450</v>
      </c>
      <c r="P141" s="208">
        <v>28250</v>
      </c>
      <c r="Q141" s="208">
        <v>30550</v>
      </c>
      <c r="R141" s="208">
        <v>32800</v>
      </c>
      <c r="S141" s="208">
        <v>35050</v>
      </c>
      <c r="T141" s="208">
        <v>37300</v>
      </c>
      <c r="U141" s="259">
        <v>23760</v>
      </c>
      <c r="V141" s="259">
        <v>27120</v>
      </c>
      <c r="W141" s="259">
        <v>30540</v>
      </c>
      <c r="X141" s="259">
        <v>33900</v>
      </c>
      <c r="Y141" s="259">
        <v>36660</v>
      </c>
      <c r="Z141" s="259">
        <v>39360</v>
      </c>
      <c r="AA141" s="259">
        <v>42060</v>
      </c>
      <c r="AB141" s="259">
        <v>44760</v>
      </c>
      <c r="AC141" s="260">
        <v>31650</v>
      </c>
      <c r="AD141" s="260">
        <v>36200</v>
      </c>
      <c r="AE141" s="260">
        <v>40700</v>
      </c>
      <c r="AF141" s="260">
        <v>45200</v>
      </c>
      <c r="AG141" s="260">
        <v>48850</v>
      </c>
      <c r="AH141" s="260">
        <v>52450</v>
      </c>
      <c r="AI141" s="260">
        <v>56050</v>
      </c>
      <c r="AJ141" s="260">
        <v>59700</v>
      </c>
      <c r="AK141" s="82">
        <v>432</v>
      </c>
      <c r="AL141" s="82">
        <v>463</v>
      </c>
      <c r="AM141" s="82">
        <v>555</v>
      </c>
      <c r="AN141" s="82">
        <v>641</v>
      </c>
      <c r="AO141" s="82">
        <v>715</v>
      </c>
      <c r="AP141" s="82">
        <v>789</v>
      </c>
      <c r="AQ141" s="82">
        <v>488</v>
      </c>
      <c r="AR141" s="82">
        <v>490</v>
      </c>
      <c r="AS141" s="82">
        <v>595</v>
      </c>
      <c r="AT141" s="82">
        <v>795</v>
      </c>
      <c r="AU141" s="82">
        <v>873</v>
      </c>
      <c r="AV141" s="82">
        <v>944</v>
      </c>
      <c r="AW141" s="149">
        <v>432</v>
      </c>
      <c r="AX141" s="149">
        <v>463</v>
      </c>
      <c r="AY141" s="149">
        <v>555</v>
      </c>
      <c r="AZ141" s="149">
        <v>641</v>
      </c>
      <c r="BA141" s="149">
        <v>715</v>
      </c>
      <c r="BB141" s="149">
        <v>789</v>
      </c>
      <c r="BC141" s="149">
        <v>541</v>
      </c>
      <c r="BD141" s="149">
        <v>581</v>
      </c>
      <c r="BE141" s="149">
        <v>699</v>
      </c>
      <c r="BF141" s="149">
        <v>800</v>
      </c>
      <c r="BG141" s="149">
        <v>873</v>
      </c>
      <c r="BH141" s="149">
        <v>944</v>
      </c>
    </row>
    <row r="142" spans="1:60">
      <c r="A142" s="146" t="s">
        <v>196</v>
      </c>
      <c r="B142" s="144" t="s">
        <v>1890</v>
      </c>
      <c r="C142" s="192" t="s">
        <v>196</v>
      </c>
      <c r="D142" s="192"/>
      <c r="E142" s="258">
        <v>11900</v>
      </c>
      <c r="F142" s="258">
        <v>13600</v>
      </c>
      <c r="G142" s="258">
        <v>15300</v>
      </c>
      <c r="H142" s="258">
        <v>16950</v>
      </c>
      <c r="I142" s="258">
        <v>18350</v>
      </c>
      <c r="J142" s="258">
        <v>19700</v>
      </c>
      <c r="K142" s="258">
        <v>21050</v>
      </c>
      <c r="L142" s="258">
        <v>22400</v>
      </c>
      <c r="M142" s="208">
        <v>19800</v>
      </c>
      <c r="N142" s="208">
        <v>22600</v>
      </c>
      <c r="O142" s="208">
        <v>25450</v>
      </c>
      <c r="P142" s="208">
        <v>28250</v>
      </c>
      <c r="Q142" s="208">
        <v>30550</v>
      </c>
      <c r="R142" s="208">
        <v>32800</v>
      </c>
      <c r="S142" s="208">
        <v>35050</v>
      </c>
      <c r="T142" s="208">
        <v>37300</v>
      </c>
      <c r="U142" s="259">
        <v>23760</v>
      </c>
      <c r="V142" s="259">
        <v>27120</v>
      </c>
      <c r="W142" s="259">
        <v>30540</v>
      </c>
      <c r="X142" s="259">
        <v>33900</v>
      </c>
      <c r="Y142" s="259">
        <v>36660</v>
      </c>
      <c r="Z142" s="259">
        <v>39360</v>
      </c>
      <c r="AA142" s="259">
        <v>42060</v>
      </c>
      <c r="AB142" s="259">
        <v>44760</v>
      </c>
      <c r="AC142" s="260">
        <v>31650</v>
      </c>
      <c r="AD142" s="260">
        <v>36200</v>
      </c>
      <c r="AE142" s="260">
        <v>40700</v>
      </c>
      <c r="AF142" s="260">
        <v>45200</v>
      </c>
      <c r="AG142" s="260">
        <v>48850</v>
      </c>
      <c r="AH142" s="260">
        <v>52450</v>
      </c>
      <c r="AI142" s="260">
        <v>56050</v>
      </c>
      <c r="AJ142" s="260">
        <v>59700</v>
      </c>
      <c r="AK142" s="82">
        <v>433</v>
      </c>
      <c r="AL142" s="82">
        <v>464</v>
      </c>
      <c r="AM142" s="82">
        <v>557</v>
      </c>
      <c r="AN142" s="82">
        <v>643</v>
      </c>
      <c r="AO142" s="82">
        <v>718</v>
      </c>
      <c r="AP142" s="82">
        <v>792</v>
      </c>
      <c r="AQ142" s="82">
        <v>447</v>
      </c>
      <c r="AR142" s="82">
        <v>517</v>
      </c>
      <c r="AS142" s="82">
        <v>649</v>
      </c>
      <c r="AT142" s="82">
        <v>801</v>
      </c>
      <c r="AU142" s="82">
        <v>876</v>
      </c>
      <c r="AV142" s="82">
        <v>949</v>
      </c>
      <c r="AW142" s="149">
        <v>433</v>
      </c>
      <c r="AX142" s="149">
        <v>464</v>
      </c>
      <c r="AY142" s="149">
        <v>557</v>
      </c>
      <c r="AZ142" s="149">
        <v>643</v>
      </c>
      <c r="BA142" s="149">
        <v>718</v>
      </c>
      <c r="BB142" s="149">
        <v>792</v>
      </c>
      <c r="BC142" s="149">
        <v>544</v>
      </c>
      <c r="BD142" s="149">
        <v>584</v>
      </c>
      <c r="BE142" s="149">
        <v>703</v>
      </c>
      <c r="BF142" s="149">
        <v>804</v>
      </c>
      <c r="BG142" s="149">
        <v>878</v>
      </c>
      <c r="BH142" s="149">
        <v>949</v>
      </c>
    </row>
    <row r="143" spans="1:60">
      <c r="A143" s="146" t="s">
        <v>197</v>
      </c>
      <c r="B143" s="144" t="s">
        <v>1892</v>
      </c>
      <c r="C143" s="192" t="s">
        <v>197</v>
      </c>
      <c r="D143" s="192"/>
      <c r="E143" s="258">
        <v>11900</v>
      </c>
      <c r="F143" s="258">
        <v>13600</v>
      </c>
      <c r="G143" s="258">
        <v>15300</v>
      </c>
      <c r="H143" s="258">
        <v>16950</v>
      </c>
      <c r="I143" s="258">
        <v>18350</v>
      </c>
      <c r="J143" s="258">
        <v>19700</v>
      </c>
      <c r="K143" s="258">
        <v>21050</v>
      </c>
      <c r="L143" s="258">
        <v>22400</v>
      </c>
      <c r="M143" s="208">
        <v>19800</v>
      </c>
      <c r="N143" s="208">
        <v>22600</v>
      </c>
      <c r="O143" s="208">
        <v>25450</v>
      </c>
      <c r="P143" s="208">
        <v>28250</v>
      </c>
      <c r="Q143" s="208">
        <v>30550</v>
      </c>
      <c r="R143" s="208">
        <v>32800</v>
      </c>
      <c r="S143" s="208">
        <v>35050</v>
      </c>
      <c r="T143" s="208">
        <v>37300</v>
      </c>
      <c r="U143" s="259">
        <v>23760</v>
      </c>
      <c r="V143" s="259">
        <v>27120</v>
      </c>
      <c r="W143" s="259">
        <v>30540</v>
      </c>
      <c r="X143" s="259">
        <v>33900</v>
      </c>
      <c r="Y143" s="259">
        <v>36660</v>
      </c>
      <c r="Z143" s="259">
        <v>39360</v>
      </c>
      <c r="AA143" s="259">
        <v>42060</v>
      </c>
      <c r="AB143" s="259">
        <v>44760</v>
      </c>
      <c r="AC143" s="260">
        <v>31650</v>
      </c>
      <c r="AD143" s="260">
        <v>36200</v>
      </c>
      <c r="AE143" s="260">
        <v>40700</v>
      </c>
      <c r="AF143" s="260">
        <v>45200</v>
      </c>
      <c r="AG143" s="260">
        <v>48850</v>
      </c>
      <c r="AH143" s="260">
        <v>52450</v>
      </c>
      <c r="AI143" s="260">
        <v>56050</v>
      </c>
      <c r="AJ143" s="260">
        <v>59700</v>
      </c>
      <c r="AK143" s="82">
        <v>432</v>
      </c>
      <c r="AL143" s="82">
        <v>463</v>
      </c>
      <c r="AM143" s="82">
        <v>555</v>
      </c>
      <c r="AN143" s="82">
        <v>641</v>
      </c>
      <c r="AO143" s="82">
        <v>715</v>
      </c>
      <c r="AP143" s="82">
        <v>789</v>
      </c>
      <c r="AQ143" s="82">
        <v>459</v>
      </c>
      <c r="AR143" s="82">
        <v>511</v>
      </c>
      <c r="AS143" s="82">
        <v>595</v>
      </c>
      <c r="AT143" s="82">
        <v>774</v>
      </c>
      <c r="AU143" s="82">
        <v>873</v>
      </c>
      <c r="AV143" s="82">
        <v>944</v>
      </c>
      <c r="AW143" s="149">
        <v>432</v>
      </c>
      <c r="AX143" s="149">
        <v>463</v>
      </c>
      <c r="AY143" s="149">
        <v>555</v>
      </c>
      <c r="AZ143" s="149">
        <v>641</v>
      </c>
      <c r="BA143" s="149">
        <v>715</v>
      </c>
      <c r="BB143" s="149">
        <v>789</v>
      </c>
      <c r="BC143" s="149">
        <v>541</v>
      </c>
      <c r="BD143" s="149">
        <v>581</v>
      </c>
      <c r="BE143" s="149">
        <v>699</v>
      </c>
      <c r="BF143" s="149">
        <v>800</v>
      </c>
      <c r="BG143" s="149">
        <v>873</v>
      </c>
      <c r="BH143" s="149">
        <v>944</v>
      </c>
    </row>
    <row r="144" spans="1:60">
      <c r="A144" s="146" t="s">
        <v>198</v>
      </c>
      <c r="B144" s="144" t="s">
        <v>691</v>
      </c>
      <c r="C144" s="193" t="s">
        <v>198</v>
      </c>
      <c r="D144" s="193"/>
      <c r="E144" s="258">
        <v>12950</v>
      </c>
      <c r="F144" s="258">
        <v>14800</v>
      </c>
      <c r="G144" s="258">
        <v>16650</v>
      </c>
      <c r="H144" s="258">
        <v>18500</v>
      </c>
      <c r="I144" s="258">
        <v>20000</v>
      </c>
      <c r="J144" s="258">
        <v>21500</v>
      </c>
      <c r="K144" s="258">
        <v>22950</v>
      </c>
      <c r="L144" s="258">
        <v>24450</v>
      </c>
      <c r="M144" s="208">
        <v>21600</v>
      </c>
      <c r="N144" s="208">
        <v>24650</v>
      </c>
      <c r="O144" s="208">
        <v>27750</v>
      </c>
      <c r="P144" s="208">
        <v>30800</v>
      </c>
      <c r="Q144" s="208">
        <v>33300</v>
      </c>
      <c r="R144" s="208">
        <v>35750</v>
      </c>
      <c r="S144" s="208">
        <v>38200</v>
      </c>
      <c r="T144" s="208">
        <v>40700</v>
      </c>
      <c r="U144" s="259">
        <v>25920</v>
      </c>
      <c r="V144" s="259">
        <v>29580</v>
      </c>
      <c r="W144" s="259">
        <v>33300</v>
      </c>
      <c r="X144" s="259">
        <v>36960</v>
      </c>
      <c r="Y144" s="259">
        <v>39960</v>
      </c>
      <c r="Z144" s="259">
        <v>42900</v>
      </c>
      <c r="AA144" s="259">
        <v>45840</v>
      </c>
      <c r="AB144" s="259">
        <v>48840</v>
      </c>
      <c r="AC144" s="260">
        <v>34550</v>
      </c>
      <c r="AD144" s="260">
        <v>39450</v>
      </c>
      <c r="AE144" s="260">
        <v>44400</v>
      </c>
      <c r="AF144" s="260">
        <v>49300</v>
      </c>
      <c r="AG144" s="260">
        <v>53250</v>
      </c>
      <c r="AH144" s="260">
        <v>57200</v>
      </c>
      <c r="AI144" s="260">
        <v>61150</v>
      </c>
      <c r="AJ144" s="260">
        <v>65100</v>
      </c>
      <c r="AK144" s="82">
        <v>387</v>
      </c>
      <c r="AL144" s="82">
        <v>493</v>
      </c>
      <c r="AM144" s="82">
        <v>595</v>
      </c>
      <c r="AN144" s="82">
        <v>713</v>
      </c>
      <c r="AO144" s="82">
        <v>796</v>
      </c>
      <c r="AP144" s="82">
        <v>878</v>
      </c>
      <c r="AQ144" s="82">
        <v>387</v>
      </c>
      <c r="AR144" s="82">
        <v>493</v>
      </c>
      <c r="AS144" s="82">
        <v>595</v>
      </c>
      <c r="AT144" s="82">
        <v>868</v>
      </c>
      <c r="AU144" s="82">
        <v>979</v>
      </c>
      <c r="AV144" s="82">
        <v>1061</v>
      </c>
      <c r="AW144" s="149">
        <v>481</v>
      </c>
      <c r="AX144" s="149">
        <v>515</v>
      </c>
      <c r="AY144" s="149">
        <v>618</v>
      </c>
      <c r="AZ144" s="149">
        <v>713</v>
      </c>
      <c r="BA144" s="149">
        <v>796</v>
      </c>
      <c r="BB144" s="149">
        <v>878</v>
      </c>
      <c r="BC144" s="149">
        <v>605</v>
      </c>
      <c r="BD144" s="149">
        <v>650</v>
      </c>
      <c r="BE144" s="149">
        <v>782</v>
      </c>
      <c r="BF144" s="149">
        <v>895</v>
      </c>
      <c r="BG144" s="149">
        <v>979</v>
      </c>
      <c r="BH144" s="149">
        <v>1061</v>
      </c>
    </row>
    <row r="145" spans="1:60">
      <c r="A145" s="146" t="s">
        <v>199</v>
      </c>
      <c r="B145" s="144" t="s">
        <v>1896</v>
      </c>
      <c r="C145" s="192" t="s">
        <v>199</v>
      </c>
      <c r="D145" s="192"/>
      <c r="E145" s="258">
        <v>12600</v>
      </c>
      <c r="F145" s="258">
        <v>14400</v>
      </c>
      <c r="G145" s="258">
        <v>16200</v>
      </c>
      <c r="H145" s="258">
        <v>18000</v>
      </c>
      <c r="I145" s="258">
        <v>19450</v>
      </c>
      <c r="J145" s="258">
        <v>20900</v>
      </c>
      <c r="K145" s="258">
        <v>22350</v>
      </c>
      <c r="L145" s="258">
        <v>23800</v>
      </c>
      <c r="M145" s="208">
        <v>21000</v>
      </c>
      <c r="N145" s="208">
        <v>24000</v>
      </c>
      <c r="O145" s="208">
        <v>27000</v>
      </c>
      <c r="P145" s="208">
        <v>30000</v>
      </c>
      <c r="Q145" s="208">
        <v>32400</v>
      </c>
      <c r="R145" s="208">
        <v>34800</v>
      </c>
      <c r="S145" s="208">
        <v>37200</v>
      </c>
      <c r="T145" s="208">
        <v>39600</v>
      </c>
      <c r="U145" s="259">
        <v>25200</v>
      </c>
      <c r="V145" s="259">
        <v>28800</v>
      </c>
      <c r="W145" s="259">
        <v>32400</v>
      </c>
      <c r="X145" s="259">
        <v>36000</v>
      </c>
      <c r="Y145" s="259">
        <v>38880</v>
      </c>
      <c r="Z145" s="259">
        <v>41760</v>
      </c>
      <c r="AA145" s="259">
        <v>44640</v>
      </c>
      <c r="AB145" s="259">
        <v>47520</v>
      </c>
      <c r="AC145" s="260">
        <v>33600</v>
      </c>
      <c r="AD145" s="260">
        <v>38400</v>
      </c>
      <c r="AE145" s="260">
        <v>43200</v>
      </c>
      <c r="AF145" s="260">
        <v>48000</v>
      </c>
      <c r="AG145" s="260">
        <v>51850</v>
      </c>
      <c r="AH145" s="260">
        <v>55700</v>
      </c>
      <c r="AI145" s="260">
        <v>59550</v>
      </c>
      <c r="AJ145" s="260">
        <v>63400</v>
      </c>
      <c r="AK145" s="82">
        <v>452</v>
      </c>
      <c r="AL145" s="82">
        <v>484</v>
      </c>
      <c r="AM145" s="82">
        <v>581</v>
      </c>
      <c r="AN145" s="82">
        <v>671</v>
      </c>
      <c r="AO145" s="82">
        <v>748</v>
      </c>
      <c r="AP145" s="82">
        <v>826</v>
      </c>
      <c r="AQ145" s="82">
        <v>475</v>
      </c>
      <c r="AR145" s="82">
        <v>525</v>
      </c>
      <c r="AS145" s="82">
        <v>595</v>
      </c>
      <c r="AT145" s="82">
        <v>786</v>
      </c>
      <c r="AU145" s="82">
        <v>808</v>
      </c>
      <c r="AV145" s="82">
        <v>929</v>
      </c>
      <c r="AW145" s="149">
        <v>452</v>
      </c>
      <c r="AX145" s="149">
        <v>484</v>
      </c>
      <c r="AY145" s="149">
        <v>581</v>
      </c>
      <c r="AZ145" s="149">
        <v>671</v>
      </c>
      <c r="BA145" s="149">
        <v>748</v>
      </c>
      <c r="BB145" s="149">
        <v>826</v>
      </c>
      <c r="BC145" s="149">
        <v>568</v>
      </c>
      <c r="BD145" s="149">
        <v>609</v>
      </c>
      <c r="BE145" s="149">
        <v>733</v>
      </c>
      <c r="BF145" s="149">
        <v>839</v>
      </c>
      <c r="BG145" s="149">
        <v>916</v>
      </c>
      <c r="BH145" s="149">
        <v>992</v>
      </c>
    </row>
    <row r="146" spans="1:60">
      <c r="A146" s="146" t="s">
        <v>200</v>
      </c>
      <c r="B146" s="144" t="s">
        <v>1898</v>
      </c>
      <c r="C146" s="192" t="s">
        <v>200</v>
      </c>
      <c r="D146" s="192"/>
      <c r="E146" s="258">
        <v>14050</v>
      </c>
      <c r="F146" s="258">
        <v>16050</v>
      </c>
      <c r="G146" s="258">
        <v>18050</v>
      </c>
      <c r="H146" s="258">
        <v>20050</v>
      </c>
      <c r="I146" s="258">
        <v>21700</v>
      </c>
      <c r="J146" s="258">
        <v>23300</v>
      </c>
      <c r="K146" s="258">
        <v>24900</v>
      </c>
      <c r="L146" s="258">
        <v>26500</v>
      </c>
      <c r="M146" s="208">
        <v>23450</v>
      </c>
      <c r="N146" s="208">
        <v>26800</v>
      </c>
      <c r="O146" s="208">
        <v>30150</v>
      </c>
      <c r="P146" s="208">
        <v>33450</v>
      </c>
      <c r="Q146" s="208">
        <v>36150</v>
      </c>
      <c r="R146" s="208">
        <v>38850</v>
      </c>
      <c r="S146" s="208">
        <v>41500</v>
      </c>
      <c r="T146" s="208">
        <v>44200</v>
      </c>
      <c r="U146" s="259">
        <v>28140</v>
      </c>
      <c r="V146" s="259">
        <v>32160</v>
      </c>
      <c r="W146" s="259">
        <v>36180</v>
      </c>
      <c r="X146" s="259">
        <v>40140</v>
      </c>
      <c r="Y146" s="259">
        <v>43380</v>
      </c>
      <c r="Z146" s="259">
        <v>46620</v>
      </c>
      <c r="AA146" s="259">
        <v>49800</v>
      </c>
      <c r="AB146" s="259">
        <v>53040</v>
      </c>
      <c r="AC146" s="260">
        <v>37450</v>
      </c>
      <c r="AD146" s="260">
        <v>42800</v>
      </c>
      <c r="AE146" s="260">
        <v>48150</v>
      </c>
      <c r="AF146" s="260">
        <v>53500</v>
      </c>
      <c r="AG146" s="260">
        <v>57800</v>
      </c>
      <c r="AH146" s="260">
        <v>62100</v>
      </c>
      <c r="AI146" s="260">
        <v>66350</v>
      </c>
      <c r="AJ146" s="260">
        <v>70650</v>
      </c>
      <c r="AK146" s="82">
        <v>477</v>
      </c>
      <c r="AL146" s="82">
        <v>542</v>
      </c>
      <c r="AM146" s="82">
        <v>602</v>
      </c>
      <c r="AN146" s="82">
        <v>768</v>
      </c>
      <c r="AO146" s="82">
        <v>849</v>
      </c>
      <c r="AP146" s="82">
        <v>946</v>
      </c>
      <c r="AQ146" s="82">
        <v>477</v>
      </c>
      <c r="AR146" s="82">
        <v>542</v>
      </c>
      <c r="AS146" s="82">
        <v>602</v>
      </c>
      <c r="AT146" s="82">
        <v>824</v>
      </c>
      <c r="AU146" s="82">
        <v>849</v>
      </c>
      <c r="AV146" s="82">
        <v>976</v>
      </c>
      <c r="AW146" s="149">
        <v>517</v>
      </c>
      <c r="AX146" s="149">
        <v>554</v>
      </c>
      <c r="AY146" s="149">
        <v>665</v>
      </c>
      <c r="AZ146" s="149">
        <v>768</v>
      </c>
      <c r="BA146" s="149">
        <v>857</v>
      </c>
      <c r="BB146" s="149">
        <v>946</v>
      </c>
      <c r="BC146" s="149">
        <v>653</v>
      </c>
      <c r="BD146" s="149">
        <v>701</v>
      </c>
      <c r="BE146" s="149">
        <v>843</v>
      </c>
      <c r="BF146" s="149">
        <v>965</v>
      </c>
      <c r="BG146" s="149">
        <v>1056</v>
      </c>
      <c r="BH146" s="149">
        <v>1147</v>
      </c>
    </row>
    <row r="147" spans="1:60">
      <c r="A147" s="146" t="s">
        <v>201</v>
      </c>
      <c r="B147" s="144" t="s">
        <v>1900</v>
      </c>
      <c r="C147" s="192" t="s">
        <v>201</v>
      </c>
      <c r="D147" s="192"/>
      <c r="E147" s="258">
        <v>13300</v>
      </c>
      <c r="F147" s="258">
        <v>15200</v>
      </c>
      <c r="G147" s="258">
        <v>17100</v>
      </c>
      <c r="H147" s="258">
        <v>19000</v>
      </c>
      <c r="I147" s="258">
        <v>20550</v>
      </c>
      <c r="J147" s="258">
        <v>22050</v>
      </c>
      <c r="K147" s="258">
        <v>23600</v>
      </c>
      <c r="L147" s="258">
        <v>25100</v>
      </c>
      <c r="M147" s="208">
        <v>22200</v>
      </c>
      <c r="N147" s="208">
        <v>25400</v>
      </c>
      <c r="O147" s="208">
        <v>28550</v>
      </c>
      <c r="P147" s="208">
        <v>31700</v>
      </c>
      <c r="Q147" s="208">
        <v>34250</v>
      </c>
      <c r="R147" s="208">
        <v>36800</v>
      </c>
      <c r="S147" s="208">
        <v>39350</v>
      </c>
      <c r="T147" s="208">
        <v>41850</v>
      </c>
      <c r="U147" s="259">
        <v>26640</v>
      </c>
      <c r="V147" s="259">
        <v>30480</v>
      </c>
      <c r="W147" s="259">
        <v>34260</v>
      </c>
      <c r="X147" s="259">
        <v>38040</v>
      </c>
      <c r="Y147" s="259">
        <v>41100</v>
      </c>
      <c r="Z147" s="259">
        <v>44160</v>
      </c>
      <c r="AA147" s="259">
        <v>47220</v>
      </c>
      <c r="AB147" s="259">
        <v>50220</v>
      </c>
      <c r="AC147" s="260">
        <v>35500</v>
      </c>
      <c r="AD147" s="260">
        <v>40600</v>
      </c>
      <c r="AE147" s="260">
        <v>45650</v>
      </c>
      <c r="AF147" s="260">
        <v>50700</v>
      </c>
      <c r="AG147" s="260">
        <v>54800</v>
      </c>
      <c r="AH147" s="260">
        <v>58850</v>
      </c>
      <c r="AI147" s="260">
        <v>62900</v>
      </c>
      <c r="AJ147" s="260">
        <v>66950</v>
      </c>
      <c r="AK147" s="82">
        <v>460</v>
      </c>
      <c r="AL147" s="82">
        <v>492</v>
      </c>
      <c r="AM147" s="82">
        <v>591</v>
      </c>
      <c r="AN147" s="82">
        <v>682</v>
      </c>
      <c r="AO147" s="82">
        <v>761</v>
      </c>
      <c r="AP147" s="82">
        <v>840</v>
      </c>
      <c r="AQ147" s="82">
        <v>528</v>
      </c>
      <c r="AR147" s="82">
        <v>579</v>
      </c>
      <c r="AS147" s="82">
        <v>645</v>
      </c>
      <c r="AT147" s="82">
        <v>829</v>
      </c>
      <c r="AU147" s="82">
        <v>865</v>
      </c>
      <c r="AV147" s="82">
        <v>980</v>
      </c>
      <c r="AW147" s="149">
        <v>460</v>
      </c>
      <c r="AX147" s="149">
        <v>492</v>
      </c>
      <c r="AY147" s="149">
        <v>591</v>
      </c>
      <c r="AZ147" s="149">
        <v>682</v>
      </c>
      <c r="BA147" s="149">
        <v>761</v>
      </c>
      <c r="BB147" s="149">
        <v>840</v>
      </c>
      <c r="BC147" s="149">
        <v>579</v>
      </c>
      <c r="BD147" s="149">
        <v>621</v>
      </c>
      <c r="BE147" s="149">
        <v>747</v>
      </c>
      <c r="BF147" s="149">
        <v>854</v>
      </c>
      <c r="BG147" s="149">
        <v>934</v>
      </c>
      <c r="BH147" s="149">
        <v>1011</v>
      </c>
    </row>
    <row r="148" spans="1:60">
      <c r="A148" s="146" t="s">
        <v>56</v>
      </c>
      <c r="B148" s="144" t="s">
        <v>705</v>
      </c>
      <c r="C148" s="193" t="s">
        <v>56</v>
      </c>
      <c r="D148" s="193"/>
      <c r="E148" s="258">
        <v>15750</v>
      </c>
      <c r="F148" s="258">
        <v>18000</v>
      </c>
      <c r="G148" s="258">
        <v>20250</v>
      </c>
      <c r="H148" s="258">
        <v>22450</v>
      </c>
      <c r="I148" s="258">
        <v>24250</v>
      </c>
      <c r="J148" s="258">
        <v>26050</v>
      </c>
      <c r="K148" s="258">
        <v>27850</v>
      </c>
      <c r="L148" s="258">
        <v>29650</v>
      </c>
      <c r="M148" s="208">
        <v>26250</v>
      </c>
      <c r="N148" s="208">
        <v>30000</v>
      </c>
      <c r="O148" s="208">
        <v>33750</v>
      </c>
      <c r="P148" s="208">
        <v>37450</v>
      </c>
      <c r="Q148" s="208">
        <v>40450</v>
      </c>
      <c r="R148" s="208">
        <v>43450</v>
      </c>
      <c r="S148" s="208">
        <v>46450</v>
      </c>
      <c r="T148" s="208">
        <v>49450</v>
      </c>
      <c r="U148" s="259">
        <v>31500</v>
      </c>
      <c r="V148" s="259">
        <v>36000</v>
      </c>
      <c r="W148" s="259">
        <v>40500</v>
      </c>
      <c r="X148" s="259">
        <v>44940</v>
      </c>
      <c r="Y148" s="259">
        <v>48540</v>
      </c>
      <c r="Z148" s="259">
        <v>52140</v>
      </c>
      <c r="AA148" s="259">
        <v>55740</v>
      </c>
      <c r="AB148" s="259">
        <v>59340</v>
      </c>
      <c r="AC148" s="260">
        <v>41950</v>
      </c>
      <c r="AD148" s="260">
        <v>47950</v>
      </c>
      <c r="AE148" s="260">
        <v>53950</v>
      </c>
      <c r="AF148" s="260">
        <v>59900</v>
      </c>
      <c r="AG148" s="260">
        <v>64700</v>
      </c>
      <c r="AH148" s="260">
        <v>69500</v>
      </c>
      <c r="AI148" s="260">
        <v>74300</v>
      </c>
      <c r="AJ148" s="260">
        <v>79100</v>
      </c>
      <c r="AK148" s="82">
        <v>586</v>
      </c>
      <c r="AL148" s="82">
        <v>628</v>
      </c>
      <c r="AM148" s="82">
        <v>753</v>
      </c>
      <c r="AN148" s="82">
        <v>870</v>
      </c>
      <c r="AO148" s="82">
        <v>971</v>
      </c>
      <c r="AP148" s="82">
        <v>1071</v>
      </c>
      <c r="AQ148" s="82">
        <v>694</v>
      </c>
      <c r="AR148" s="82">
        <v>772</v>
      </c>
      <c r="AS148" s="82">
        <v>937</v>
      </c>
      <c r="AT148" s="82">
        <v>1097</v>
      </c>
      <c r="AU148" s="82">
        <v>1205</v>
      </c>
      <c r="AV148" s="82">
        <v>1311</v>
      </c>
      <c r="AW148" s="149">
        <v>586</v>
      </c>
      <c r="AX148" s="149">
        <v>628</v>
      </c>
      <c r="AY148" s="149">
        <v>753</v>
      </c>
      <c r="AZ148" s="149">
        <v>870</v>
      </c>
      <c r="BA148" s="149">
        <v>971</v>
      </c>
      <c r="BB148" s="149">
        <v>1071</v>
      </c>
      <c r="BC148" s="149">
        <v>741</v>
      </c>
      <c r="BD148" s="149">
        <v>796</v>
      </c>
      <c r="BE148" s="149">
        <v>957</v>
      </c>
      <c r="BF148" s="149">
        <v>1097</v>
      </c>
      <c r="BG148" s="149">
        <v>1205</v>
      </c>
      <c r="BH148" s="149">
        <v>1311</v>
      </c>
    </row>
    <row r="149" spans="1:60">
      <c r="A149" s="146" t="s">
        <v>202</v>
      </c>
      <c r="B149" s="144" t="s">
        <v>1902</v>
      </c>
      <c r="C149" s="192" t="s">
        <v>202</v>
      </c>
      <c r="D149" s="192"/>
      <c r="E149" s="258">
        <v>11900</v>
      </c>
      <c r="F149" s="258">
        <v>13600</v>
      </c>
      <c r="G149" s="258">
        <v>15300</v>
      </c>
      <c r="H149" s="258">
        <v>16950</v>
      </c>
      <c r="I149" s="258">
        <v>18350</v>
      </c>
      <c r="J149" s="258">
        <v>19700</v>
      </c>
      <c r="K149" s="258">
        <v>21050</v>
      </c>
      <c r="L149" s="258">
        <v>22400</v>
      </c>
      <c r="M149" s="208">
        <v>19800</v>
      </c>
      <c r="N149" s="208">
        <v>22600</v>
      </c>
      <c r="O149" s="208">
        <v>25450</v>
      </c>
      <c r="P149" s="208">
        <v>28250</v>
      </c>
      <c r="Q149" s="208">
        <v>30550</v>
      </c>
      <c r="R149" s="208">
        <v>32800</v>
      </c>
      <c r="S149" s="208">
        <v>35050</v>
      </c>
      <c r="T149" s="208">
        <v>37300</v>
      </c>
      <c r="U149" s="259">
        <v>23760</v>
      </c>
      <c r="V149" s="259">
        <v>27120</v>
      </c>
      <c r="W149" s="259">
        <v>30540</v>
      </c>
      <c r="X149" s="259">
        <v>33900</v>
      </c>
      <c r="Y149" s="259">
        <v>36660</v>
      </c>
      <c r="Z149" s="259">
        <v>39360</v>
      </c>
      <c r="AA149" s="259">
        <v>42060</v>
      </c>
      <c r="AB149" s="259">
        <v>44760</v>
      </c>
      <c r="AC149" s="260">
        <v>31650</v>
      </c>
      <c r="AD149" s="260">
        <v>36200</v>
      </c>
      <c r="AE149" s="260">
        <v>40700</v>
      </c>
      <c r="AF149" s="260">
        <v>45200</v>
      </c>
      <c r="AG149" s="260">
        <v>48850</v>
      </c>
      <c r="AH149" s="260">
        <v>52450</v>
      </c>
      <c r="AI149" s="260">
        <v>56050</v>
      </c>
      <c r="AJ149" s="260">
        <v>59700</v>
      </c>
      <c r="AK149" s="82">
        <v>421</v>
      </c>
      <c r="AL149" s="82">
        <v>473</v>
      </c>
      <c r="AM149" s="82">
        <v>568</v>
      </c>
      <c r="AN149" s="82">
        <v>656</v>
      </c>
      <c r="AO149" s="82">
        <v>732</v>
      </c>
      <c r="AP149" s="82">
        <v>808</v>
      </c>
      <c r="AQ149" s="82">
        <v>421</v>
      </c>
      <c r="AR149" s="82">
        <v>586</v>
      </c>
      <c r="AS149" s="82">
        <v>647</v>
      </c>
      <c r="AT149" s="82">
        <v>820</v>
      </c>
      <c r="AU149" s="82">
        <v>857</v>
      </c>
      <c r="AV149" s="82">
        <v>970</v>
      </c>
      <c r="AW149" s="149">
        <v>442</v>
      </c>
      <c r="AX149" s="149">
        <v>473</v>
      </c>
      <c r="AY149" s="149">
        <v>568</v>
      </c>
      <c r="AZ149" s="149">
        <v>656</v>
      </c>
      <c r="BA149" s="149">
        <v>732</v>
      </c>
      <c r="BB149" s="149">
        <v>808</v>
      </c>
      <c r="BC149" s="149">
        <v>555</v>
      </c>
      <c r="BD149" s="149">
        <v>596</v>
      </c>
      <c r="BE149" s="149">
        <v>718</v>
      </c>
      <c r="BF149" s="149">
        <v>820</v>
      </c>
      <c r="BG149" s="149">
        <v>896</v>
      </c>
      <c r="BH149" s="149">
        <v>970</v>
      </c>
    </row>
    <row r="150" spans="1:60">
      <c r="A150" s="146" t="s">
        <v>203</v>
      </c>
      <c r="B150" s="144" t="s">
        <v>1904</v>
      </c>
      <c r="C150" s="192" t="s">
        <v>203</v>
      </c>
      <c r="D150" s="192"/>
      <c r="E150" s="258">
        <v>16700</v>
      </c>
      <c r="F150" s="258">
        <v>19050</v>
      </c>
      <c r="G150" s="258">
        <v>21450</v>
      </c>
      <c r="H150" s="258">
        <v>23800</v>
      </c>
      <c r="I150" s="258">
        <v>25750</v>
      </c>
      <c r="J150" s="258">
        <v>27650</v>
      </c>
      <c r="K150" s="258">
        <v>29550</v>
      </c>
      <c r="L150" s="258">
        <v>31450</v>
      </c>
      <c r="M150" s="208">
        <v>27800</v>
      </c>
      <c r="N150" s="208">
        <v>31750</v>
      </c>
      <c r="O150" s="208">
        <v>35700</v>
      </c>
      <c r="P150" s="208">
        <v>39650</v>
      </c>
      <c r="Q150" s="208">
        <v>42850</v>
      </c>
      <c r="R150" s="208">
        <v>46000</v>
      </c>
      <c r="S150" s="208">
        <v>49200</v>
      </c>
      <c r="T150" s="208">
        <v>52350</v>
      </c>
      <c r="U150" s="259">
        <v>33360</v>
      </c>
      <c r="V150" s="259">
        <v>38100</v>
      </c>
      <c r="W150" s="259">
        <v>42840</v>
      </c>
      <c r="X150" s="259">
        <v>47580</v>
      </c>
      <c r="Y150" s="259">
        <v>51420</v>
      </c>
      <c r="Z150" s="259">
        <v>55200</v>
      </c>
      <c r="AA150" s="259">
        <v>59040</v>
      </c>
      <c r="AB150" s="259">
        <v>62820</v>
      </c>
      <c r="AC150" s="260">
        <v>44450</v>
      </c>
      <c r="AD150" s="260">
        <v>50800</v>
      </c>
      <c r="AE150" s="260">
        <v>57150</v>
      </c>
      <c r="AF150" s="260">
        <v>63450</v>
      </c>
      <c r="AG150" s="260">
        <v>68550</v>
      </c>
      <c r="AH150" s="260">
        <v>73650</v>
      </c>
      <c r="AI150" s="260">
        <v>78700</v>
      </c>
      <c r="AJ150" s="260">
        <v>83800</v>
      </c>
      <c r="AK150" s="82">
        <v>485</v>
      </c>
      <c r="AL150" s="82">
        <v>516</v>
      </c>
      <c r="AM150" s="82">
        <v>623</v>
      </c>
      <c r="AN150" s="82">
        <v>720</v>
      </c>
      <c r="AO150" s="82">
        <v>803</v>
      </c>
      <c r="AP150" s="82">
        <v>886</v>
      </c>
      <c r="AQ150" s="82">
        <v>513</v>
      </c>
      <c r="AR150" s="82">
        <v>516</v>
      </c>
      <c r="AS150" s="82">
        <v>630</v>
      </c>
      <c r="AT150" s="82">
        <v>839</v>
      </c>
      <c r="AU150" s="82">
        <v>866</v>
      </c>
      <c r="AV150" s="82">
        <v>996</v>
      </c>
      <c r="AW150" s="149">
        <v>485</v>
      </c>
      <c r="AX150" s="149">
        <v>520</v>
      </c>
      <c r="AY150" s="149">
        <v>623</v>
      </c>
      <c r="AZ150" s="149">
        <v>720</v>
      </c>
      <c r="BA150" s="149">
        <v>803</v>
      </c>
      <c r="BB150" s="149">
        <v>886</v>
      </c>
      <c r="BC150" s="149">
        <v>610</v>
      </c>
      <c r="BD150" s="149">
        <v>655</v>
      </c>
      <c r="BE150" s="149">
        <v>788</v>
      </c>
      <c r="BF150" s="149">
        <v>902</v>
      </c>
      <c r="BG150" s="149">
        <v>988</v>
      </c>
      <c r="BH150" s="149">
        <v>1071</v>
      </c>
    </row>
    <row r="151" spans="1:60">
      <c r="A151" s="146" t="s">
        <v>204</v>
      </c>
      <c r="B151" s="144" t="s">
        <v>1906</v>
      </c>
      <c r="C151" s="192" t="s">
        <v>204</v>
      </c>
      <c r="D151" s="192"/>
      <c r="E151" s="258">
        <v>12050</v>
      </c>
      <c r="F151" s="258">
        <v>13750</v>
      </c>
      <c r="G151" s="258">
        <v>15450</v>
      </c>
      <c r="H151" s="258">
        <v>17150</v>
      </c>
      <c r="I151" s="258">
        <v>18550</v>
      </c>
      <c r="J151" s="258">
        <v>19900</v>
      </c>
      <c r="K151" s="258">
        <v>21300</v>
      </c>
      <c r="L151" s="258">
        <v>22650</v>
      </c>
      <c r="M151" s="208">
        <v>20050</v>
      </c>
      <c r="N151" s="208">
        <v>22900</v>
      </c>
      <c r="O151" s="208">
        <v>25750</v>
      </c>
      <c r="P151" s="208">
        <v>28600</v>
      </c>
      <c r="Q151" s="208">
        <v>30900</v>
      </c>
      <c r="R151" s="208">
        <v>33200</v>
      </c>
      <c r="S151" s="208">
        <v>35500</v>
      </c>
      <c r="T151" s="208">
        <v>37800</v>
      </c>
      <c r="U151" s="259">
        <v>24060</v>
      </c>
      <c r="V151" s="259">
        <v>27480</v>
      </c>
      <c r="W151" s="259">
        <v>30900</v>
      </c>
      <c r="X151" s="259">
        <v>34320</v>
      </c>
      <c r="Y151" s="259">
        <v>37080</v>
      </c>
      <c r="Z151" s="259">
        <v>39840</v>
      </c>
      <c r="AA151" s="259">
        <v>42600</v>
      </c>
      <c r="AB151" s="259">
        <v>45360</v>
      </c>
      <c r="AC151" s="260">
        <v>32050</v>
      </c>
      <c r="AD151" s="260">
        <v>36600</v>
      </c>
      <c r="AE151" s="260">
        <v>41200</v>
      </c>
      <c r="AF151" s="260">
        <v>45750</v>
      </c>
      <c r="AG151" s="260">
        <v>49450</v>
      </c>
      <c r="AH151" s="260">
        <v>53100</v>
      </c>
      <c r="AI151" s="260">
        <v>56750</v>
      </c>
      <c r="AJ151" s="260">
        <v>60400</v>
      </c>
      <c r="AK151" s="82">
        <v>433</v>
      </c>
      <c r="AL151" s="82">
        <v>464</v>
      </c>
      <c r="AM151" s="82">
        <v>557</v>
      </c>
      <c r="AN151" s="82">
        <v>643</v>
      </c>
      <c r="AO151" s="82">
        <v>718</v>
      </c>
      <c r="AP151" s="82">
        <v>792</v>
      </c>
      <c r="AQ151" s="82">
        <v>464</v>
      </c>
      <c r="AR151" s="82">
        <v>583</v>
      </c>
      <c r="AS151" s="82">
        <v>673</v>
      </c>
      <c r="AT151" s="82">
        <v>804</v>
      </c>
      <c r="AU151" s="82">
        <v>878</v>
      </c>
      <c r="AV151" s="82">
        <v>949</v>
      </c>
      <c r="AW151" s="149">
        <v>433</v>
      </c>
      <c r="AX151" s="149">
        <v>464</v>
      </c>
      <c r="AY151" s="149">
        <v>557</v>
      </c>
      <c r="AZ151" s="149">
        <v>643</v>
      </c>
      <c r="BA151" s="149">
        <v>718</v>
      </c>
      <c r="BB151" s="149">
        <v>792</v>
      </c>
      <c r="BC151" s="149">
        <v>544</v>
      </c>
      <c r="BD151" s="149">
        <v>584</v>
      </c>
      <c r="BE151" s="149">
        <v>703</v>
      </c>
      <c r="BF151" s="149">
        <v>804</v>
      </c>
      <c r="BG151" s="149">
        <v>878</v>
      </c>
      <c r="BH151" s="149">
        <v>949</v>
      </c>
    </row>
    <row r="152" spans="1:60">
      <c r="A152" s="146" t="s">
        <v>205</v>
      </c>
      <c r="B152" s="144" t="s">
        <v>1908</v>
      </c>
      <c r="C152" s="192" t="s">
        <v>205</v>
      </c>
      <c r="D152" s="192"/>
      <c r="E152" s="258">
        <v>13550</v>
      </c>
      <c r="F152" s="258">
        <v>15450</v>
      </c>
      <c r="G152" s="258">
        <v>17400</v>
      </c>
      <c r="H152" s="258">
        <v>19300</v>
      </c>
      <c r="I152" s="258">
        <v>20850</v>
      </c>
      <c r="J152" s="258">
        <v>22400</v>
      </c>
      <c r="K152" s="258">
        <v>23950</v>
      </c>
      <c r="L152" s="258">
        <v>25500</v>
      </c>
      <c r="M152" s="208">
        <v>22550</v>
      </c>
      <c r="N152" s="208">
        <v>25800</v>
      </c>
      <c r="O152" s="208">
        <v>29000</v>
      </c>
      <c r="P152" s="208">
        <v>32200</v>
      </c>
      <c r="Q152" s="208">
        <v>34800</v>
      </c>
      <c r="R152" s="208">
        <v>37400</v>
      </c>
      <c r="S152" s="208">
        <v>39950</v>
      </c>
      <c r="T152" s="208">
        <v>42550</v>
      </c>
      <c r="U152" s="259">
        <v>27060</v>
      </c>
      <c r="V152" s="259">
        <v>30960</v>
      </c>
      <c r="W152" s="259">
        <v>34800</v>
      </c>
      <c r="X152" s="259">
        <v>38640</v>
      </c>
      <c r="Y152" s="259">
        <v>41760</v>
      </c>
      <c r="Z152" s="259">
        <v>44880</v>
      </c>
      <c r="AA152" s="259">
        <v>47940</v>
      </c>
      <c r="AB152" s="259">
        <v>51060</v>
      </c>
      <c r="AC152" s="260">
        <v>36050</v>
      </c>
      <c r="AD152" s="260">
        <v>41200</v>
      </c>
      <c r="AE152" s="260">
        <v>46350</v>
      </c>
      <c r="AF152" s="260">
        <v>51500</v>
      </c>
      <c r="AG152" s="260">
        <v>55650</v>
      </c>
      <c r="AH152" s="260">
        <v>59750</v>
      </c>
      <c r="AI152" s="260">
        <v>63900</v>
      </c>
      <c r="AJ152" s="260">
        <v>68000</v>
      </c>
      <c r="AK152" s="82">
        <v>481</v>
      </c>
      <c r="AL152" s="82">
        <v>515</v>
      </c>
      <c r="AM152" s="82">
        <v>618</v>
      </c>
      <c r="AN152" s="82">
        <v>713</v>
      </c>
      <c r="AO152" s="82">
        <v>796</v>
      </c>
      <c r="AP152" s="82">
        <v>878</v>
      </c>
      <c r="AQ152" s="82">
        <v>596</v>
      </c>
      <c r="AR152" s="82">
        <v>619</v>
      </c>
      <c r="AS152" s="82">
        <v>769</v>
      </c>
      <c r="AT152" s="82">
        <v>880</v>
      </c>
      <c r="AU152" s="82">
        <v>963</v>
      </c>
      <c r="AV152" s="82">
        <v>1043</v>
      </c>
      <c r="AW152" s="149">
        <v>481</v>
      </c>
      <c r="AX152" s="149">
        <v>515</v>
      </c>
      <c r="AY152" s="149">
        <v>618</v>
      </c>
      <c r="AZ152" s="149">
        <v>713</v>
      </c>
      <c r="BA152" s="149">
        <v>796</v>
      </c>
      <c r="BB152" s="149">
        <v>878</v>
      </c>
      <c r="BC152" s="149">
        <v>605</v>
      </c>
      <c r="BD152" s="149">
        <v>650</v>
      </c>
      <c r="BE152" s="149">
        <v>782</v>
      </c>
      <c r="BF152" s="149">
        <v>895</v>
      </c>
      <c r="BG152" s="149">
        <v>979</v>
      </c>
      <c r="BH152" s="149">
        <v>1061</v>
      </c>
    </row>
    <row r="153" spans="1:60">
      <c r="A153" s="146" t="s">
        <v>206</v>
      </c>
      <c r="B153" s="144" t="s">
        <v>1910</v>
      </c>
      <c r="C153" s="192" t="s">
        <v>206</v>
      </c>
      <c r="D153" s="192"/>
      <c r="E153" s="258">
        <v>16500</v>
      </c>
      <c r="F153" s="258">
        <v>18850</v>
      </c>
      <c r="G153" s="258">
        <v>21200</v>
      </c>
      <c r="H153" s="258">
        <v>23550</v>
      </c>
      <c r="I153" s="258">
        <v>25450</v>
      </c>
      <c r="J153" s="258">
        <v>27350</v>
      </c>
      <c r="K153" s="258">
        <v>29250</v>
      </c>
      <c r="L153" s="258">
        <v>31100</v>
      </c>
      <c r="M153" s="208">
        <v>27500</v>
      </c>
      <c r="N153" s="208">
        <v>31400</v>
      </c>
      <c r="O153" s="208">
        <v>35350</v>
      </c>
      <c r="P153" s="208">
        <v>39250</v>
      </c>
      <c r="Q153" s="208">
        <v>42400</v>
      </c>
      <c r="R153" s="208">
        <v>45550</v>
      </c>
      <c r="S153" s="208">
        <v>48700</v>
      </c>
      <c r="T153" s="208">
        <v>51850</v>
      </c>
      <c r="U153" s="259">
        <v>33000</v>
      </c>
      <c r="V153" s="259">
        <v>37680</v>
      </c>
      <c r="W153" s="259">
        <v>42420</v>
      </c>
      <c r="X153" s="259">
        <v>47100</v>
      </c>
      <c r="Y153" s="259">
        <v>50880</v>
      </c>
      <c r="Z153" s="259">
        <v>54660</v>
      </c>
      <c r="AA153" s="259">
        <v>58440</v>
      </c>
      <c r="AB153" s="259">
        <v>62220</v>
      </c>
      <c r="AC153" s="260">
        <v>44000</v>
      </c>
      <c r="AD153" s="260">
        <v>50250</v>
      </c>
      <c r="AE153" s="260">
        <v>56550</v>
      </c>
      <c r="AF153" s="260">
        <v>62800</v>
      </c>
      <c r="AG153" s="260">
        <v>67850</v>
      </c>
      <c r="AH153" s="260">
        <v>72850</v>
      </c>
      <c r="AI153" s="260">
        <v>77900</v>
      </c>
      <c r="AJ153" s="260">
        <v>82900</v>
      </c>
      <c r="AK153" s="82">
        <v>526</v>
      </c>
      <c r="AL153" s="82">
        <v>557</v>
      </c>
      <c r="AM153" s="82">
        <v>634</v>
      </c>
      <c r="AN153" s="82">
        <v>823</v>
      </c>
      <c r="AO153" s="82">
        <v>977</v>
      </c>
      <c r="AP153" s="82">
        <v>1124</v>
      </c>
      <c r="AQ153" s="82">
        <v>526</v>
      </c>
      <c r="AR153" s="82">
        <v>557</v>
      </c>
      <c r="AS153" s="82">
        <v>634</v>
      </c>
      <c r="AT153" s="82">
        <v>823</v>
      </c>
      <c r="AU153" s="82">
        <v>977</v>
      </c>
      <c r="AV153" s="82">
        <v>1124</v>
      </c>
      <c r="AW153" s="149">
        <v>656</v>
      </c>
      <c r="AX153" s="149">
        <v>703</v>
      </c>
      <c r="AY153" s="149">
        <v>843</v>
      </c>
      <c r="AZ153" s="149">
        <v>975</v>
      </c>
      <c r="BA153" s="149">
        <v>1087</v>
      </c>
      <c r="BB153" s="149">
        <v>1200</v>
      </c>
      <c r="BC153" s="149">
        <v>834</v>
      </c>
      <c r="BD153" s="149">
        <v>894</v>
      </c>
      <c r="BE153" s="149">
        <v>1076</v>
      </c>
      <c r="BF153" s="149">
        <v>1234</v>
      </c>
      <c r="BG153" s="149">
        <v>1356</v>
      </c>
      <c r="BH153" s="149">
        <v>1478</v>
      </c>
    </row>
    <row r="154" spans="1:60">
      <c r="A154" s="146" t="s">
        <v>68</v>
      </c>
      <c r="B154" s="144" t="s">
        <v>722</v>
      </c>
      <c r="C154" s="193" t="s">
        <v>68</v>
      </c>
      <c r="D154" s="193"/>
      <c r="E154" s="258">
        <v>13300</v>
      </c>
      <c r="F154" s="258">
        <v>15200</v>
      </c>
      <c r="G154" s="258">
        <v>17100</v>
      </c>
      <c r="H154" s="258">
        <v>18950</v>
      </c>
      <c r="I154" s="258">
        <v>20500</v>
      </c>
      <c r="J154" s="258">
        <v>22000</v>
      </c>
      <c r="K154" s="258">
        <v>23500</v>
      </c>
      <c r="L154" s="258">
        <v>25050</v>
      </c>
      <c r="M154" s="208">
        <v>22150</v>
      </c>
      <c r="N154" s="208">
        <v>25300</v>
      </c>
      <c r="O154" s="208">
        <v>28450</v>
      </c>
      <c r="P154" s="208">
        <v>31600</v>
      </c>
      <c r="Q154" s="208">
        <v>34150</v>
      </c>
      <c r="R154" s="208">
        <v>36700</v>
      </c>
      <c r="S154" s="208">
        <v>39200</v>
      </c>
      <c r="T154" s="208">
        <v>41750</v>
      </c>
      <c r="U154" s="259">
        <v>26580</v>
      </c>
      <c r="V154" s="259">
        <v>30360</v>
      </c>
      <c r="W154" s="259">
        <v>34140</v>
      </c>
      <c r="X154" s="259">
        <v>37920</v>
      </c>
      <c r="Y154" s="259">
        <v>40980</v>
      </c>
      <c r="Z154" s="259">
        <v>44040</v>
      </c>
      <c r="AA154" s="259">
        <v>47040</v>
      </c>
      <c r="AB154" s="259">
        <v>50100</v>
      </c>
      <c r="AC154" s="260">
        <v>35400</v>
      </c>
      <c r="AD154" s="260">
        <v>40450</v>
      </c>
      <c r="AE154" s="260">
        <v>45500</v>
      </c>
      <c r="AF154" s="260">
        <v>50550</v>
      </c>
      <c r="AG154" s="260">
        <v>54600</v>
      </c>
      <c r="AH154" s="260">
        <v>58650</v>
      </c>
      <c r="AI154" s="260">
        <v>62700</v>
      </c>
      <c r="AJ154" s="260">
        <v>66750</v>
      </c>
      <c r="AK154" s="82">
        <v>478</v>
      </c>
      <c r="AL154" s="82">
        <v>521</v>
      </c>
      <c r="AM154" s="82">
        <v>626</v>
      </c>
      <c r="AN154" s="82">
        <v>723</v>
      </c>
      <c r="AO154" s="82">
        <v>806</v>
      </c>
      <c r="AP154" s="82">
        <v>890</v>
      </c>
      <c r="AQ154" s="82">
        <v>478</v>
      </c>
      <c r="AR154" s="82">
        <v>582</v>
      </c>
      <c r="AS154" s="82">
        <v>735</v>
      </c>
      <c r="AT154" s="82">
        <v>906</v>
      </c>
      <c r="AU154" s="82">
        <v>991</v>
      </c>
      <c r="AV154" s="82">
        <v>1076</v>
      </c>
      <c r="AW154" s="149">
        <v>487</v>
      </c>
      <c r="AX154" s="149">
        <v>521</v>
      </c>
      <c r="AY154" s="149">
        <v>626</v>
      </c>
      <c r="AZ154" s="149">
        <v>723</v>
      </c>
      <c r="BA154" s="149">
        <v>806</v>
      </c>
      <c r="BB154" s="149">
        <v>890</v>
      </c>
      <c r="BC154" s="149">
        <v>614</v>
      </c>
      <c r="BD154" s="149">
        <v>659</v>
      </c>
      <c r="BE154" s="149">
        <v>792</v>
      </c>
      <c r="BF154" s="149">
        <v>906</v>
      </c>
      <c r="BG154" s="149">
        <v>991</v>
      </c>
      <c r="BH154" s="149">
        <v>1076</v>
      </c>
    </row>
    <row r="155" spans="1:60">
      <c r="A155" s="146" t="s">
        <v>207</v>
      </c>
      <c r="B155" s="144" t="s">
        <v>1912</v>
      </c>
      <c r="C155" s="192" t="s">
        <v>207</v>
      </c>
      <c r="D155" s="192"/>
      <c r="E155" s="258">
        <v>11900</v>
      </c>
      <c r="F155" s="258">
        <v>13600</v>
      </c>
      <c r="G155" s="258">
        <v>15300</v>
      </c>
      <c r="H155" s="258">
        <v>16950</v>
      </c>
      <c r="I155" s="258">
        <v>18350</v>
      </c>
      <c r="J155" s="258">
        <v>19700</v>
      </c>
      <c r="K155" s="258">
        <v>21050</v>
      </c>
      <c r="L155" s="258">
        <v>22400</v>
      </c>
      <c r="M155" s="208">
        <v>19800</v>
      </c>
      <c r="N155" s="208">
        <v>22600</v>
      </c>
      <c r="O155" s="208">
        <v>25450</v>
      </c>
      <c r="P155" s="208">
        <v>28250</v>
      </c>
      <c r="Q155" s="208">
        <v>30550</v>
      </c>
      <c r="R155" s="208">
        <v>32800</v>
      </c>
      <c r="S155" s="208">
        <v>35050</v>
      </c>
      <c r="T155" s="208">
        <v>37300</v>
      </c>
      <c r="U155" s="259">
        <v>23760</v>
      </c>
      <c r="V155" s="259">
        <v>27120</v>
      </c>
      <c r="W155" s="259">
        <v>30540</v>
      </c>
      <c r="X155" s="259">
        <v>33900</v>
      </c>
      <c r="Y155" s="259">
        <v>36660</v>
      </c>
      <c r="Z155" s="259">
        <v>39360</v>
      </c>
      <c r="AA155" s="259">
        <v>42060</v>
      </c>
      <c r="AB155" s="259">
        <v>44760</v>
      </c>
      <c r="AC155" s="260">
        <v>31650</v>
      </c>
      <c r="AD155" s="260">
        <v>36200</v>
      </c>
      <c r="AE155" s="260">
        <v>40700</v>
      </c>
      <c r="AF155" s="260">
        <v>45200</v>
      </c>
      <c r="AG155" s="260">
        <v>48850</v>
      </c>
      <c r="AH155" s="260">
        <v>52450</v>
      </c>
      <c r="AI155" s="260">
        <v>56050</v>
      </c>
      <c r="AJ155" s="260">
        <v>59700</v>
      </c>
      <c r="AK155" s="82">
        <v>448</v>
      </c>
      <c r="AL155" s="82">
        <v>480</v>
      </c>
      <c r="AM155" s="82">
        <v>576</v>
      </c>
      <c r="AN155" s="82">
        <v>665</v>
      </c>
      <c r="AO155" s="82">
        <v>742</v>
      </c>
      <c r="AP155" s="82">
        <v>819</v>
      </c>
      <c r="AQ155" s="82">
        <v>459</v>
      </c>
      <c r="AR155" s="82">
        <v>511</v>
      </c>
      <c r="AS155" s="82">
        <v>595</v>
      </c>
      <c r="AT155" s="82">
        <v>774</v>
      </c>
      <c r="AU155" s="82">
        <v>908</v>
      </c>
      <c r="AV155" s="82">
        <v>982</v>
      </c>
      <c r="AW155" s="149">
        <v>448</v>
      </c>
      <c r="AX155" s="149">
        <v>480</v>
      </c>
      <c r="AY155" s="149">
        <v>576</v>
      </c>
      <c r="AZ155" s="149">
        <v>665</v>
      </c>
      <c r="BA155" s="149">
        <v>742</v>
      </c>
      <c r="BB155" s="149">
        <v>819</v>
      </c>
      <c r="BC155" s="149">
        <v>563</v>
      </c>
      <c r="BD155" s="149">
        <v>604</v>
      </c>
      <c r="BE155" s="149">
        <v>727</v>
      </c>
      <c r="BF155" s="149">
        <v>831</v>
      </c>
      <c r="BG155" s="149">
        <v>908</v>
      </c>
      <c r="BH155" s="149">
        <v>982</v>
      </c>
    </row>
    <row r="156" spans="1:60">
      <c r="A156" s="146" t="s">
        <v>208</v>
      </c>
      <c r="B156" s="144" t="s">
        <v>1918</v>
      </c>
      <c r="C156" s="192" t="s">
        <v>208</v>
      </c>
      <c r="D156" s="192"/>
      <c r="E156" s="258">
        <v>11900</v>
      </c>
      <c r="F156" s="258">
        <v>13600</v>
      </c>
      <c r="G156" s="258">
        <v>15300</v>
      </c>
      <c r="H156" s="258">
        <v>16950</v>
      </c>
      <c r="I156" s="258">
        <v>18350</v>
      </c>
      <c r="J156" s="258">
        <v>19700</v>
      </c>
      <c r="K156" s="258">
        <v>21050</v>
      </c>
      <c r="L156" s="258">
        <v>22400</v>
      </c>
      <c r="M156" s="208">
        <v>19800</v>
      </c>
      <c r="N156" s="208">
        <v>22600</v>
      </c>
      <c r="O156" s="208">
        <v>25450</v>
      </c>
      <c r="P156" s="208">
        <v>28250</v>
      </c>
      <c r="Q156" s="208">
        <v>30550</v>
      </c>
      <c r="R156" s="208">
        <v>32800</v>
      </c>
      <c r="S156" s="208">
        <v>35050</v>
      </c>
      <c r="T156" s="208">
        <v>37300</v>
      </c>
      <c r="U156" s="259">
        <v>23760</v>
      </c>
      <c r="V156" s="259">
        <v>27120</v>
      </c>
      <c r="W156" s="259">
        <v>30540</v>
      </c>
      <c r="X156" s="259">
        <v>33900</v>
      </c>
      <c r="Y156" s="259">
        <v>36660</v>
      </c>
      <c r="Z156" s="259">
        <v>39360</v>
      </c>
      <c r="AA156" s="259">
        <v>42060</v>
      </c>
      <c r="AB156" s="259">
        <v>44760</v>
      </c>
      <c r="AC156" s="260">
        <v>31650</v>
      </c>
      <c r="AD156" s="260">
        <v>36200</v>
      </c>
      <c r="AE156" s="260">
        <v>40700</v>
      </c>
      <c r="AF156" s="260">
        <v>45200</v>
      </c>
      <c r="AG156" s="260">
        <v>48850</v>
      </c>
      <c r="AH156" s="260">
        <v>52450</v>
      </c>
      <c r="AI156" s="260">
        <v>56050</v>
      </c>
      <c r="AJ156" s="260">
        <v>59700</v>
      </c>
      <c r="AK156" s="82">
        <v>432</v>
      </c>
      <c r="AL156" s="82">
        <v>463</v>
      </c>
      <c r="AM156" s="82">
        <v>555</v>
      </c>
      <c r="AN156" s="82">
        <v>641</v>
      </c>
      <c r="AO156" s="82">
        <v>715</v>
      </c>
      <c r="AP156" s="82">
        <v>789</v>
      </c>
      <c r="AQ156" s="82">
        <v>528</v>
      </c>
      <c r="AR156" s="82">
        <v>573</v>
      </c>
      <c r="AS156" s="82">
        <v>645</v>
      </c>
      <c r="AT156" s="82">
        <v>788</v>
      </c>
      <c r="AU156" s="82">
        <v>860</v>
      </c>
      <c r="AV156" s="82">
        <v>930</v>
      </c>
      <c r="AW156" s="149">
        <v>432</v>
      </c>
      <c r="AX156" s="149">
        <v>463</v>
      </c>
      <c r="AY156" s="149">
        <v>555</v>
      </c>
      <c r="AZ156" s="149">
        <v>641</v>
      </c>
      <c r="BA156" s="149">
        <v>715</v>
      </c>
      <c r="BB156" s="149">
        <v>789</v>
      </c>
      <c r="BC156" s="149">
        <v>541</v>
      </c>
      <c r="BD156" s="149">
        <v>581</v>
      </c>
      <c r="BE156" s="149">
        <v>699</v>
      </c>
      <c r="BF156" s="149">
        <v>800</v>
      </c>
      <c r="BG156" s="149">
        <v>873</v>
      </c>
      <c r="BH156" s="149">
        <v>944</v>
      </c>
    </row>
    <row r="157" spans="1:60">
      <c r="A157" s="146" t="s">
        <v>209</v>
      </c>
      <c r="B157" s="144" t="s">
        <v>1920</v>
      </c>
      <c r="C157" s="192" t="s">
        <v>209</v>
      </c>
      <c r="D157" s="192"/>
      <c r="E157" s="258">
        <v>11900</v>
      </c>
      <c r="F157" s="258">
        <v>13600</v>
      </c>
      <c r="G157" s="258">
        <v>15300</v>
      </c>
      <c r="H157" s="258">
        <v>16950</v>
      </c>
      <c r="I157" s="258">
        <v>18350</v>
      </c>
      <c r="J157" s="258">
        <v>19700</v>
      </c>
      <c r="K157" s="258">
        <v>21050</v>
      </c>
      <c r="L157" s="258">
        <v>22400</v>
      </c>
      <c r="M157" s="208">
        <v>19800</v>
      </c>
      <c r="N157" s="208">
        <v>22600</v>
      </c>
      <c r="O157" s="208">
        <v>25450</v>
      </c>
      <c r="P157" s="208">
        <v>28250</v>
      </c>
      <c r="Q157" s="208">
        <v>30550</v>
      </c>
      <c r="R157" s="208">
        <v>32800</v>
      </c>
      <c r="S157" s="208">
        <v>35050</v>
      </c>
      <c r="T157" s="208">
        <v>37300</v>
      </c>
      <c r="U157" s="259">
        <v>23760</v>
      </c>
      <c r="V157" s="259">
        <v>27120</v>
      </c>
      <c r="W157" s="259">
        <v>30540</v>
      </c>
      <c r="X157" s="259">
        <v>33900</v>
      </c>
      <c r="Y157" s="259">
        <v>36660</v>
      </c>
      <c r="Z157" s="259">
        <v>39360</v>
      </c>
      <c r="AA157" s="259">
        <v>42060</v>
      </c>
      <c r="AB157" s="259">
        <v>44760</v>
      </c>
      <c r="AC157" s="260">
        <v>31650</v>
      </c>
      <c r="AD157" s="260">
        <v>36200</v>
      </c>
      <c r="AE157" s="260">
        <v>40700</v>
      </c>
      <c r="AF157" s="260">
        <v>45200</v>
      </c>
      <c r="AG157" s="260">
        <v>48850</v>
      </c>
      <c r="AH157" s="260">
        <v>52450</v>
      </c>
      <c r="AI157" s="260">
        <v>56050</v>
      </c>
      <c r="AJ157" s="260">
        <v>59700</v>
      </c>
      <c r="AK157" s="82">
        <v>432</v>
      </c>
      <c r="AL157" s="82">
        <v>463</v>
      </c>
      <c r="AM157" s="82">
        <v>555</v>
      </c>
      <c r="AN157" s="82">
        <v>641</v>
      </c>
      <c r="AO157" s="82">
        <v>715</v>
      </c>
      <c r="AP157" s="82">
        <v>789</v>
      </c>
      <c r="AQ157" s="82">
        <v>530</v>
      </c>
      <c r="AR157" s="82">
        <v>532</v>
      </c>
      <c r="AS157" s="82">
        <v>653</v>
      </c>
      <c r="AT157" s="82">
        <v>800</v>
      </c>
      <c r="AU157" s="82">
        <v>873</v>
      </c>
      <c r="AV157" s="82">
        <v>944</v>
      </c>
      <c r="AW157" s="149">
        <v>432</v>
      </c>
      <c r="AX157" s="149">
        <v>463</v>
      </c>
      <c r="AY157" s="149">
        <v>555</v>
      </c>
      <c r="AZ157" s="149">
        <v>641</v>
      </c>
      <c r="BA157" s="149">
        <v>715</v>
      </c>
      <c r="BB157" s="149">
        <v>789</v>
      </c>
      <c r="BC157" s="149">
        <v>541</v>
      </c>
      <c r="BD157" s="149">
        <v>581</v>
      </c>
      <c r="BE157" s="149">
        <v>699</v>
      </c>
      <c r="BF157" s="149">
        <v>800</v>
      </c>
      <c r="BG157" s="149">
        <v>873</v>
      </c>
      <c r="BH157" s="149">
        <v>944</v>
      </c>
    </row>
    <row r="158" spans="1:60">
      <c r="A158" s="146" t="s">
        <v>210</v>
      </c>
      <c r="B158" s="144" t="s">
        <v>1922</v>
      </c>
      <c r="C158" s="192" t="s">
        <v>210</v>
      </c>
      <c r="D158" s="192"/>
      <c r="E158" s="258">
        <v>13200</v>
      </c>
      <c r="F158" s="258">
        <v>15050</v>
      </c>
      <c r="G158" s="258">
        <v>16950</v>
      </c>
      <c r="H158" s="258">
        <v>18800</v>
      </c>
      <c r="I158" s="258">
        <v>20350</v>
      </c>
      <c r="J158" s="258">
        <v>21850</v>
      </c>
      <c r="K158" s="258">
        <v>23350</v>
      </c>
      <c r="L158" s="258">
        <v>24850</v>
      </c>
      <c r="M158" s="208">
        <v>21950</v>
      </c>
      <c r="N158" s="208">
        <v>25050</v>
      </c>
      <c r="O158" s="208">
        <v>28200</v>
      </c>
      <c r="P158" s="208">
        <v>31300</v>
      </c>
      <c r="Q158" s="208">
        <v>33850</v>
      </c>
      <c r="R158" s="208">
        <v>36350</v>
      </c>
      <c r="S158" s="208">
        <v>38850</v>
      </c>
      <c r="T158" s="208">
        <v>41350</v>
      </c>
      <c r="U158" s="259">
        <v>26340</v>
      </c>
      <c r="V158" s="259">
        <v>30060</v>
      </c>
      <c r="W158" s="259">
        <v>33840</v>
      </c>
      <c r="X158" s="259">
        <v>37560</v>
      </c>
      <c r="Y158" s="259">
        <v>40620</v>
      </c>
      <c r="Z158" s="259">
        <v>43620</v>
      </c>
      <c r="AA158" s="259">
        <v>46620</v>
      </c>
      <c r="AB158" s="259">
        <v>49620</v>
      </c>
      <c r="AC158" s="260">
        <v>35100</v>
      </c>
      <c r="AD158" s="260">
        <v>40100</v>
      </c>
      <c r="AE158" s="260">
        <v>45100</v>
      </c>
      <c r="AF158" s="260">
        <v>50100</v>
      </c>
      <c r="AG158" s="260">
        <v>54150</v>
      </c>
      <c r="AH158" s="260">
        <v>58150</v>
      </c>
      <c r="AI158" s="260">
        <v>62150</v>
      </c>
      <c r="AJ158" s="260">
        <v>66150</v>
      </c>
      <c r="AK158" s="82">
        <v>445</v>
      </c>
      <c r="AL158" s="82">
        <v>476</v>
      </c>
      <c r="AM158" s="82">
        <v>572</v>
      </c>
      <c r="AN158" s="82">
        <v>660</v>
      </c>
      <c r="AO158" s="82">
        <v>737</v>
      </c>
      <c r="AP158" s="82">
        <v>813</v>
      </c>
      <c r="AQ158" s="82">
        <v>558</v>
      </c>
      <c r="AR158" s="82">
        <v>599</v>
      </c>
      <c r="AS158" s="82">
        <v>721</v>
      </c>
      <c r="AT158" s="82">
        <v>824</v>
      </c>
      <c r="AU158" s="82">
        <v>900</v>
      </c>
      <c r="AV158" s="82">
        <v>975</v>
      </c>
      <c r="AW158" s="149">
        <v>445</v>
      </c>
      <c r="AX158" s="149">
        <v>476</v>
      </c>
      <c r="AY158" s="149">
        <v>572</v>
      </c>
      <c r="AZ158" s="149">
        <v>660</v>
      </c>
      <c r="BA158" s="149">
        <v>737</v>
      </c>
      <c r="BB158" s="149">
        <v>813</v>
      </c>
      <c r="BC158" s="149">
        <v>558</v>
      </c>
      <c r="BD158" s="149">
        <v>599</v>
      </c>
      <c r="BE158" s="149">
        <v>721</v>
      </c>
      <c r="BF158" s="149">
        <v>824</v>
      </c>
      <c r="BG158" s="149">
        <v>900</v>
      </c>
      <c r="BH158" s="149">
        <v>975</v>
      </c>
    </row>
    <row r="159" spans="1:60">
      <c r="A159" s="146" t="s">
        <v>211</v>
      </c>
      <c r="B159" s="144" t="s">
        <v>1924</v>
      </c>
      <c r="C159" s="192" t="s">
        <v>211</v>
      </c>
      <c r="D159" s="192"/>
      <c r="E159" s="258">
        <v>12600</v>
      </c>
      <c r="F159" s="258">
        <v>14400</v>
      </c>
      <c r="G159" s="258">
        <v>16200</v>
      </c>
      <c r="H159" s="258">
        <v>18000</v>
      </c>
      <c r="I159" s="258">
        <v>19450</v>
      </c>
      <c r="J159" s="258">
        <v>20900</v>
      </c>
      <c r="K159" s="258">
        <v>22350</v>
      </c>
      <c r="L159" s="258">
        <v>23800</v>
      </c>
      <c r="M159" s="208">
        <v>21000</v>
      </c>
      <c r="N159" s="208">
        <v>24000</v>
      </c>
      <c r="O159" s="208">
        <v>27000</v>
      </c>
      <c r="P159" s="208">
        <v>30000</v>
      </c>
      <c r="Q159" s="208">
        <v>32400</v>
      </c>
      <c r="R159" s="208">
        <v>34800</v>
      </c>
      <c r="S159" s="208">
        <v>37200</v>
      </c>
      <c r="T159" s="208">
        <v>39600</v>
      </c>
      <c r="U159" s="259">
        <v>25200</v>
      </c>
      <c r="V159" s="259">
        <v>28800</v>
      </c>
      <c r="W159" s="259">
        <v>32400</v>
      </c>
      <c r="X159" s="259">
        <v>36000</v>
      </c>
      <c r="Y159" s="259">
        <v>38880</v>
      </c>
      <c r="Z159" s="259">
        <v>41760</v>
      </c>
      <c r="AA159" s="259">
        <v>44640</v>
      </c>
      <c r="AB159" s="259">
        <v>47520</v>
      </c>
      <c r="AC159" s="260">
        <v>33600</v>
      </c>
      <c r="AD159" s="260">
        <v>38400</v>
      </c>
      <c r="AE159" s="260">
        <v>43200</v>
      </c>
      <c r="AF159" s="260">
        <v>48000</v>
      </c>
      <c r="AG159" s="260">
        <v>51850</v>
      </c>
      <c r="AH159" s="260">
        <v>55700</v>
      </c>
      <c r="AI159" s="260">
        <v>59550</v>
      </c>
      <c r="AJ159" s="260">
        <v>63400</v>
      </c>
      <c r="AK159" s="82">
        <v>470</v>
      </c>
      <c r="AL159" s="82">
        <v>493</v>
      </c>
      <c r="AM159" s="82">
        <v>595</v>
      </c>
      <c r="AN159" s="82">
        <v>696</v>
      </c>
      <c r="AO159" s="82">
        <v>777</v>
      </c>
      <c r="AP159" s="82">
        <v>858</v>
      </c>
      <c r="AQ159" s="82">
        <v>491</v>
      </c>
      <c r="AR159" s="82">
        <v>493</v>
      </c>
      <c r="AS159" s="82">
        <v>595</v>
      </c>
      <c r="AT159" s="82">
        <v>768</v>
      </c>
      <c r="AU159" s="82">
        <v>793</v>
      </c>
      <c r="AV159" s="82">
        <v>912</v>
      </c>
      <c r="AW159" s="149">
        <v>470</v>
      </c>
      <c r="AX159" s="149">
        <v>503</v>
      </c>
      <c r="AY159" s="149">
        <v>603</v>
      </c>
      <c r="AZ159" s="149">
        <v>696</v>
      </c>
      <c r="BA159" s="149">
        <v>777</v>
      </c>
      <c r="BB159" s="149">
        <v>858</v>
      </c>
      <c r="BC159" s="149">
        <v>590</v>
      </c>
      <c r="BD159" s="149">
        <v>634</v>
      </c>
      <c r="BE159" s="149">
        <v>763</v>
      </c>
      <c r="BF159" s="149">
        <v>872</v>
      </c>
      <c r="BG159" s="149">
        <v>954</v>
      </c>
      <c r="BH159" s="149">
        <v>1034</v>
      </c>
    </row>
    <row r="160" spans="1:60">
      <c r="A160" s="146" t="s">
        <v>212</v>
      </c>
      <c r="B160" s="144" t="s">
        <v>1926</v>
      </c>
      <c r="C160" s="192" t="s">
        <v>212</v>
      </c>
      <c r="D160" s="192"/>
      <c r="E160" s="258">
        <v>11900</v>
      </c>
      <c r="F160" s="258">
        <v>13600</v>
      </c>
      <c r="G160" s="258">
        <v>15300</v>
      </c>
      <c r="H160" s="258">
        <v>16950</v>
      </c>
      <c r="I160" s="258">
        <v>18350</v>
      </c>
      <c r="J160" s="258">
        <v>19700</v>
      </c>
      <c r="K160" s="258">
        <v>21050</v>
      </c>
      <c r="L160" s="258">
        <v>22400</v>
      </c>
      <c r="M160" s="208">
        <v>19800</v>
      </c>
      <c r="N160" s="208">
        <v>22600</v>
      </c>
      <c r="O160" s="208">
        <v>25450</v>
      </c>
      <c r="P160" s="208">
        <v>28250</v>
      </c>
      <c r="Q160" s="208">
        <v>30550</v>
      </c>
      <c r="R160" s="208">
        <v>32800</v>
      </c>
      <c r="S160" s="208">
        <v>35050</v>
      </c>
      <c r="T160" s="208">
        <v>37300</v>
      </c>
      <c r="U160" s="259">
        <v>23760</v>
      </c>
      <c r="V160" s="259">
        <v>27120</v>
      </c>
      <c r="W160" s="259">
        <v>30540</v>
      </c>
      <c r="X160" s="259">
        <v>33900</v>
      </c>
      <c r="Y160" s="259">
        <v>36660</v>
      </c>
      <c r="Z160" s="259">
        <v>39360</v>
      </c>
      <c r="AA160" s="259">
        <v>42060</v>
      </c>
      <c r="AB160" s="259">
        <v>44760</v>
      </c>
      <c r="AC160" s="260">
        <v>31650</v>
      </c>
      <c r="AD160" s="260">
        <v>36200</v>
      </c>
      <c r="AE160" s="260">
        <v>40700</v>
      </c>
      <c r="AF160" s="260">
        <v>45200</v>
      </c>
      <c r="AG160" s="260">
        <v>48850</v>
      </c>
      <c r="AH160" s="260">
        <v>52450</v>
      </c>
      <c r="AI160" s="260">
        <v>56050</v>
      </c>
      <c r="AJ160" s="260">
        <v>59700</v>
      </c>
      <c r="AK160" s="82">
        <v>430</v>
      </c>
      <c r="AL160" s="82">
        <v>481</v>
      </c>
      <c r="AM160" s="82">
        <v>577</v>
      </c>
      <c r="AN160" s="82">
        <v>667</v>
      </c>
      <c r="AO160" s="82">
        <v>745</v>
      </c>
      <c r="AP160" s="82">
        <v>821</v>
      </c>
      <c r="AQ160" s="82">
        <v>430</v>
      </c>
      <c r="AR160" s="82">
        <v>564</v>
      </c>
      <c r="AS160" s="82">
        <v>660</v>
      </c>
      <c r="AT160" s="82">
        <v>834</v>
      </c>
      <c r="AU160" s="82">
        <v>910</v>
      </c>
      <c r="AV160" s="82">
        <v>986</v>
      </c>
      <c r="AW160" s="149">
        <v>432</v>
      </c>
      <c r="AX160" s="149">
        <v>463</v>
      </c>
      <c r="AY160" s="149">
        <v>556</v>
      </c>
      <c r="AZ160" s="149">
        <v>642</v>
      </c>
      <c r="BA160" s="149">
        <v>717</v>
      </c>
      <c r="BB160" s="149">
        <v>791</v>
      </c>
      <c r="BC160" s="149">
        <v>543</v>
      </c>
      <c r="BD160" s="149">
        <v>583</v>
      </c>
      <c r="BE160" s="149">
        <v>701</v>
      </c>
      <c r="BF160" s="149">
        <v>801</v>
      </c>
      <c r="BG160" s="149">
        <v>874</v>
      </c>
      <c r="BH160" s="149">
        <v>946</v>
      </c>
    </row>
    <row r="161" spans="1:60">
      <c r="A161" s="146" t="s">
        <v>213</v>
      </c>
      <c r="B161" s="144" t="s">
        <v>1928</v>
      </c>
      <c r="C161" s="192" t="s">
        <v>213</v>
      </c>
      <c r="D161" s="192"/>
      <c r="E161" s="258">
        <v>11900</v>
      </c>
      <c r="F161" s="258">
        <v>13600</v>
      </c>
      <c r="G161" s="258">
        <v>15300</v>
      </c>
      <c r="H161" s="258">
        <v>16950</v>
      </c>
      <c r="I161" s="258">
        <v>18350</v>
      </c>
      <c r="J161" s="258">
        <v>19700</v>
      </c>
      <c r="K161" s="258">
        <v>21050</v>
      </c>
      <c r="L161" s="258">
        <v>22400</v>
      </c>
      <c r="M161" s="208">
        <v>19800</v>
      </c>
      <c r="N161" s="208">
        <v>22600</v>
      </c>
      <c r="O161" s="208">
        <v>25450</v>
      </c>
      <c r="P161" s="208">
        <v>28250</v>
      </c>
      <c r="Q161" s="208">
        <v>30550</v>
      </c>
      <c r="R161" s="208">
        <v>32800</v>
      </c>
      <c r="S161" s="208">
        <v>35050</v>
      </c>
      <c r="T161" s="208">
        <v>37300</v>
      </c>
      <c r="U161" s="259">
        <v>23760</v>
      </c>
      <c r="V161" s="259">
        <v>27120</v>
      </c>
      <c r="W161" s="259">
        <v>30540</v>
      </c>
      <c r="X161" s="259">
        <v>33900</v>
      </c>
      <c r="Y161" s="259">
        <v>36660</v>
      </c>
      <c r="Z161" s="259">
        <v>39360</v>
      </c>
      <c r="AA161" s="259">
        <v>42060</v>
      </c>
      <c r="AB161" s="259">
        <v>44760</v>
      </c>
      <c r="AC161" s="260">
        <v>31650</v>
      </c>
      <c r="AD161" s="260">
        <v>36200</v>
      </c>
      <c r="AE161" s="260">
        <v>40700</v>
      </c>
      <c r="AF161" s="260">
        <v>45200</v>
      </c>
      <c r="AG161" s="260">
        <v>48850</v>
      </c>
      <c r="AH161" s="260">
        <v>52450</v>
      </c>
      <c r="AI161" s="260">
        <v>56050</v>
      </c>
      <c r="AJ161" s="260">
        <v>59700</v>
      </c>
      <c r="AK161" s="82">
        <v>432</v>
      </c>
      <c r="AL161" s="82">
        <v>463</v>
      </c>
      <c r="AM161" s="82">
        <v>555</v>
      </c>
      <c r="AN161" s="82">
        <v>641</v>
      </c>
      <c r="AO161" s="82">
        <v>715</v>
      </c>
      <c r="AP161" s="82">
        <v>789</v>
      </c>
      <c r="AQ161" s="82">
        <v>496</v>
      </c>
      <c r="AR161" s="82">
        <v>497</v>
      </c>
      <c r="AS161" s="82">
        <v>595</v>
      </c>
      <c r="AT161" s="82">
        <v>800</v>
      </c>
      <c r="AU161" s="82">
        <v>873</v>
      </c>
      <c r="AV161" s="82">
        <v>944</v>
      </c>
      <c r="AW161" s="149">
        <v>432</v>
      </c>
      <c r="AX161" s="149">
        <v>463</v>
      </c>
      <c r="AY161" s="149">
        <v>555</v>
      </c>
      <c r="AZ161" s="149">
        <v>641</v>
      </c>
      <c r="BA161" s="149">
        <v>715</v>
      </c>
      <c r="BB161" s="149">
        <v>789</v>
      </c>
      <c r="BC161" s="149">
        <v>541</v>
      </c>
      <c r="BD161" s="149">
        <v>581</v>
      </c>
      <c r="BE161" s="149">
        <v>699</v>
      </c>
      <c r="BF161" s="149">
        <v>800</v>
      </c>
      <c r="BG161" s="149">
        <v>873</v>
      </c>
      <c r="BH161" s="149">
        <v>944</v>
      </c>
    </row>
    <row r="162" spans="1:60">
      <c r="A162" s="146" t="s">
        <v>214</v>
      </c>
      <c r="B162" s="144" t="s">
        <v>1914</v>
      </c>
      <c r="C162" s="192" t="s">
        <v>214</v>
      </c>
      <c r="D162" s="192"/>
      <c r="E162" s="258">
        <v>11900</v>
      </c>
      <c r="F162" s="258">
        <v>13600</v>
      </c>
      <c r="G162" s="258">
        <v>15300</v>
      </c>
      <c r="H162" s="258">
        <v>16950</v>
      </c>
      <c r="I162" s="258">
        <v>18350</v>
      </c>
      <c r="J162" s="258">
        <v>19700</v>
      </c>
      <c r="K162" s="258">
        <v>21050</v>
      </c>
      <c r="L162" s="258">
        <v>22400</v>
      </c>
      <c r="M162" s="208">
        <v>19800</v>
      </c>
      <c r="N162" s="208">
        <v>22600</v>
      </c>
      <c r="O162" s="208">
        <v>25450</v>
      </c>
      <c r="P162" s="208">
        <v>28250</v>
      </c>
      <c r="Q162" s="208">
        <v>30550</v>
      </c>
      <c r="R162" s="208">
        <v>32800</v>
      </c>
      <c r="S162" s="208">
        <v>35050</v>
      </c>
      <c r="T162" s="208">
        <v>37300</v>
      </c>
      <c r="U162" s="259">
        <v>23760</v>
      </c>
      <c r="V162" s="259">
        <v>27120</v>
      </c>
      <c r="W162" s="259">
        <v>30540</v>
      </c>
      <c r="X162" s="259">
        <v>33900</v>
      </c>
      <c r="Y162" s="259">
        <v>36660</v>
      </c>
      <c r="Z162" s="259">
        <v>39360</v>
      </c>
      <c r="AA162" s="259">
        <v>42060</v>
      </c>
      <c r="AB162" s="259">
        <v>44760</v>
      </c>
      <c r="AC162" s="260">
        <v>31650</v>
      </c>
      <c r="AD162" s="260">
        <v>36200</v>
      </c>
      <c r="AE162" s="260">
        <v>40700</v>
      </c>
      <c r="AF162" s="260">
        <v>45200</v>
      </c>
      <c r="AG162" s="260">
        <v>48850</v>
      </c>
      <c r="AH162" s="260">
        <v>52450</v>
      </c>
      <c r="AI162" s="260">
        <v>56050</v>
      </c>
      <c r="AJ162" s="260">
        <v>59700</v>
      </c>
      <c r="AK162" s="82">
        <v>433</v>
      </c>
      <c r="AL162" s="82">
        <v>464</v>
      </c>
      <c r="AM162" s="82">
        <v>557</v>
      </c>
      <c r="AN162" s="82">
        <v>643</v>
      </c>
      <c r="AO162" s="82">
        <v>718</v>
      </c>
      <c r="AP162" s="82">
        <v>792</v>
      </c>
      <c r="AQ162" s="82">
        <v>494</v>
      </c>
      <c r="AR162" s="82">
        <v>496</v>
      </c>
      <c r="AS162" s="82">
        <v>595</v>
      </c>
      <c r="AT162" s="82">
        <v>804</v>
      </c>
      <c r="AU162" s="82">
        <v>878</v>
      </c>
      <c r="AV162" s="82">
        <v>949</v>
      </c>
      <c r="AW162" s="149">
        <v>433</v>
      </c>
      <c r="AX162" s="149">
        <v>464</v>
      </c>
      <c r="AY162" s="149">
        <v>557</v>
      </c>
      <c r="AZ162" s="149">
        <v>643</v>
      </c>
      <c r="BA162" s="149">
        <v>718</v>
      </c>
      <c r="BB162" s="149">
        <v>792</v>
      </c>
      <c r="BC162" s="149">
        <v>544</v>
      </c>
      <c r="BD162" s="149">
        <v>584</v>
      </c>
      <c r="BE162" s="149">
        <v>703</v>
      </c>
      <c r="BF162" s="149">
        <v>804</v>
      </c>
      <c r="BG162" s="149">
        <v>878</v>
      </c>
      <c r="BH162" s="149">
        <v>949</v>
      </c>
    </row>
    <row r="163" spans="1:60">
      <c r="A163" s="146" t="s">
        <v>90</v>
      </c>
      <c r="B163" s="144" t="s">
        <v>731</v>
      </c>
      <c r="C163" s="193" t="s">
        <v>90</v>
      </c>
      <c r="D163" s="193"/>
      <c r="E163" s="258">
        <v>12600</v>
      </c>
      <c r="F163" s="258">
        <v>14400</v>
      </c>
      <c r="G163" s="258">
        <v>16200</v>
      </c>
      <c r="H163" s="258">
        <v>18000</v>
      </c>
      <c r="I163" s="258">
        <v>19450</v>
      </c>
      <c r="J163" s="258">
        <v>20900</v>
      </c>
      <c r="K163" s="258">
        <v>22350</v>
      </c>
      <c r="L163" s="258">
        <v>23800</v>
      </c>
      <c r="M163" s="208">
        <v>21000</v>
      </c>
      <c r="N163" s="208">
        <v>24000</v>
      </c>
      <c r="O163" s="208">
        <v>27000</v>
      </c>
      <c r="P163" s="208">
        <v>30000</v>
      </c>
      <c r="Q163" s="208">
        <v>32400</v>
      </c>
      <c r="R163" s="208">
        <v>34800</v>
      </c>
      <c r="S163" s="208">
        <v>37200</v>
      </c>
      <c r="T163" s="208">
        <v>39600</v>
      </c>
      <c r="U163" s="259">
        <v>25200</v>
      </c>
      <c r="V163" s="259">
        <v>28800</v>
      </c>
      <c r="W163" s="259">
        <v>32400</v>
      </c>
      <c r="X163" s="259">
        <v>36000</v>
      </c>
      <c r="Y163" s="259">
        <v>38880</v>
      </c>
      <c r="Z163" s="259">
        <v>41760</v>
      </c>
      <c r="AA163" s="259">
        <v>44640</v>
      </c>
      <c r="AB163" s="259">
        <v>47520</v>
      </c>
      <c r="AC163" s="260">
        <v>33600</v>
      </c>
      <c r="AD163" s="260">
        <v>38400</v>
      </c>
      <c r="AE163" s="260">
        <v>43200</v>
      </c>
      <c r="AF163" s="260">
        <v>48000</v>
      </c>
      <c r="AG163" s="260">
        <v>51850</v>
      </c>
      <c r="AH163" s="260">
        <v>55700</v>
      </c>
      <c r="AI163" s="260">
        <v>59550</v>
      </c>
      <c r="AJ163" s="260">
        <v>63400</v>
      </c>
      <c r="AK163" s="82">
        <v>478</v>
      </c>
      <c r="AL163" s="82">
        <v>513</v>
      </c>
      <c r="AM163" s="82">
        <v>616</v>
      </c>
      <c r="AN163" s="82">
        <v>711</v>
      </c>
      <c r="AO163" s="82">
        <v>793</v>
      </c>
      <c r="AP163" s="82">
        <v>876</v>
      </c>
      <c r="AQ163" s="82">
        <v>603</v>
      </c>
      <c r="AR163" s="82">
        <v>606</v>
      </c>
      <c r="AS163" s="82">
        <v>754</v>
      </c>
      <c r="AT163" s="82">
        <v>890</v>
      </c>
      <c r="AU163" s="82">
        <v>974</v>
      </c>
      <c r="AV163" s="82">
        <v>1056</v>
      </c>
      <c r="AW163" s="149">
        <v>478</v>
      </c>
      <c r="AX163" s="149">
        <v>513</v>
      </c>
      <c r="AY163" s="149">
        <v>616</v>
      </c>
      <c r="AZ163" s="149">
        <v>711</v>
      </c>
      <c r="BA163" s="149">
        <v>793</v>
      </c>
      <c r="BB163" s="149">
        <v>876</v>
      </c>
      <c r="BC163" s="149">
        <v>603</v>
      </c>
      <c r="BD163" s="149">
        <v>647</v>
      </c>
      <c r="BE163" s="149">
        <v>778</v>
      </c>
      <c r="BF163" s="149">
        <v>890</v>
      </c>
      <c r="BG163" s="149">
        <v>974</v>
      </c>
      <c r="BH163" s="149">
        <v>1056</v>
      </c>
    </row>
    <row r="164" spans="1:60">
      <c r="A164" s="146" t="s">
        <v>215</v>
      </c>
      <c r="B164" s="144" t="s">
        <v>1916</v>
      </c>
      <c r="C164" s="192" t="s">
        <v>215</v>
      </c>
      <c r="D164" s="192"/>
      <c r="E164" s="258">
        <v>12750</v>
      </c>
      <c r="F164" s="258">
        <v>14550</v>
      </c>
      <c r="G164" s="258">
        <v>16350</v>
      </c>
      <c r="H164" s="258">
        <v>18150</v>
      </c>
      <c r="I164" s="258">
        <v>19650</v>
      </c>
      <c r="J164" s="258">
        <v>21100</v>
      </c>
      <c r="K164" s="258">
        <v>22550</v>
      </c>
      <c r="L164" s="258">
        <v>24000</v>
      </c>
      <c r="M164" s="208">
        <v>21200</v>
      </c>
      <c r="N164" s="208">
        <v>24200</v>
      </c>
      <c r="O164" s="208">
        <v>27250</v>
      </c>
      <c r="P164" s="208">
        <v>30250</v>
      </c>
      <c r="Q164" s="208">
        <v>32700</v>
      </c>
      <c r="R164" s="208">
        <v>35100</v>
      </c>
      <c r="S164" s="208">
        <v>37550</v>
      </c>
      <c r="T164" s="208">
        <v>39950</v>
      </c>
      <c r="U164" s="259">
        <v>25440</v>
      </c>
      <c r="V164" s="259">
        <v>29040</v>
      </c>
      <c r="W164" s="259">
        <v>32700</v>
      </c>
      <c r="X164" s="259">
        <v>36300</v>
      </c>
      <c r="Y164" s="259">
        <v>39240</v>
      </c>
      <c r="Z164" s="259">
        <v>42120</v>
      </c>
      <c r="AA164" s="259">
        <v>45060</v>
      </c>
      <c r="AB164" s="259">
        <v>47940</v>
      </c>
      <c r="AC164" s="260">
        <v>33900</v>
      </c>
      <c r="AD164" s="260">
        <v>38750</v>
      </c>
      <c r="AE164" s="260">
        <v>43600</v>
      </c>
      <c r="AF164" s="260">
        <v>48400</v>
      </c>
      <c r="AG164" s="260">
        <v>52300</v>
      </c>
      <c r="AH164" s="260">
        <v>56150</v>
      </c>
      <c r="AI164" s="260">
        <v>60050</v>
      </c>
      <c r="AJ164" s="260">
        <v>63900</v>
      </c>
      <c r="AK164" s="82">
        <v>437</v>
      </c>
      <c r="AL164" s="82">
        <v>472</v>
      </c>
      <c r="AM164" s="82">
        <v>566</v>
      </c>
      <c r="AN164" s="82">
        <v>654</v>
      </c>
      <c r="AO164" s="82">
        <v>730</v>
      </c>
      <c r="AP164" s="82">
        <v>805</v>
      </c>
      <c r="AQ164" s="82">
        <v>437</v>
      </c>
      <c r="AR164" s="82">
        <v>550</v>
      </c>
      <c r="AS164" s="82">
        <v>634</v>
      </c>
      <c r="AT164" s="82">
        <v>817</v>
      </c>
      <c r="AU164" s="82">
        <v>891</v>
      </c>
      <c r="AV164" s="82">
        <v>965</v>
      </c>
      <c r="AW164" s="149">
        <v>441</v>
      </c>
      <c r="AX164" s="149">
        <v>472</v>
      </c>
      <c r="AY164" s="149">
        <v>566</v>
      </c>
      <c r="AZ164" s="149">
        <v>654</v>
      </c>
      <c r="BA164" s="149">
        <v>730</v>
      </c>
      <c r="BB164" s="149">
        <v>805</v>
      </c>
      <c r="BC164" s="149">
        <v>553</v>
      </c>
      <c r="BD164" s="149">
        <v>594</v>
      </c>
      <c r="BE164" s="149">
        <v>714</v>
      </c>
      <c r="BF164" s="149">
        <v>817</v>
      </c>
      <c r="BG164" s="149">
        <v>891</v>
      </c>
      <c r="BH164" s="149">
        <v>965</v>
      </c>
    </row>
    <row r="165" spans="1:60">
      <c r="A165" s="146" t="s">
        <v>216</v>
      </c>
      <c r="B165" s="144" t="s">
        <v>755</v>
      </c>
      <c r="C165" s="193" t="s">
        <v>216</v>
      </c>
      <c r="D165" s="193"/>
      <c r="E165" s="258">
        <v>14750</v>
      </c>
      <c r="F165" s="258">
        <v>16850</v>
      </c>
      <c r="G165" s="258">
        <v>18950</v>
      </c>
      <c r="H165" s="258">
        <v>21050</v>
      </c>
      <c r="I165" s="258">
        <v>22750</v>
      </c>
      <c r="J165" s="258">
        <v>24450</v>
      </c>
      <c r="K165" s="258">
        <v>26150</v>
      </c>
      <c r="L165" s="258">
        <v>27800</v>
      </c>
      <c r="M165" s="208">
        <v>24600</v>
      </c>
      <c r="N165" s="208">
        <v>28100</v>
      </c>
      <c r="O165" s="208">
        <v>31600</v>
      </c>
      <c r="P165" s="208">
        <v>35100</v>
      </c>
      <c r="Q165" s="208">
        <v>37950</v>
      </c>
      <c r="R165" s="208">
        <v>40750</v>
      </c>
      <c r="S165" s="208">
        <v>43550</v>
      </c>
      <c r="T165" s="208">
        <v>46350</v>
      </c>
      <c r="U165" s="259">
        <v>29520</v>
      </c>
      <c r="V165" s="259">
        <v>33720</v>
      </c>
      <c r="W165" s="259">
        <v>37920</v>
      </c>
      <c r="X165" s="259">
        <v>42120</v>
      </c>
      <c r="Y165" s="259">
        <v>45540</v>
      </c>
      <c r="Z165" s="259">
        <v>48900</v>
      </c>
      <c r="AA165" s="259">
        <v>52260</v>
      </c>
      <c r="AB165" s="259">
        <v>55620</v>
      </c>
      <c r="AC165" s="260">
        <v>39350</v>
      </c>
      <c r="AD165" s="260">
        <v>44950</v>
      </c>
      <c r="AE165" s="260">
        <v>50550</v>
      </c>
      <c r="AF165" s="260">
        <v>56150</v>
      </c>
      <c r="AG165" s="260">
        <v>60650</v>
      </c>
      <c r="AH165" s="260">
        <v>65150</v>
      </c>
      <c r="AI165" s="260">
        <v>69650</v>
      </c>
      <c r="AJ165" s="260">
        <v>74150</v>
      </c>
      <c r="AK165" s="82">
        <v>500</v>
      </c>
      <c r="AL165" s="82">
        <v>535</v>
      </c>
      <c r="AM165" s="82">
        <v>642</v>
      </c>
      <c r="AN165" s="82">
        <v>742</v>
      </c>
      <c r="AO165" s="82">
        <v>828</v>
      </c>
      <c r="AP165" s="82">
        <v>914</v>
      </c>
      <c r="AQ165" s="82">
        <v>552</v>
      </c>
      <c r="AR165" s="82">
        <v>613</v>
      </c>
      <c r="AS165" s="82">
        <v>721</v>
      </c>
      <c r="AT165" s="82">
        <v>862</v>
      </c>
      <c r="AU165" s="82">
        <v>969</v>
      </c>
      <c r="AV165" s="82">
        <v>1050</v>
      </c>
      <c r="AW165" s="149">
        <v>500</v>
      </c>
      <c r="AX165" s="149">
        <v>535</v>
      </c>
      <c r="AY165" s="149">
        <v>642</v>
      </c>
      <c r="AZ165" s="149">
        <v>742</v>
      </c>
      <c r="BA165" s="149">
        <v>828</v>
      </c>
      <c r="BB165" s="149">
        <v>914</v>
      </c>
      <c r="BC165" s="149">
        <v>630</v>
      </c>
      <c r="BD165" s="149">
        <v>676</v>
      </c>
      <c r="BE165" s="149">
        <v>813</v>
      </c>
      <c r="BF165" s="149">
        <v>931</v>
      </c>
      <c r="BG165" s="149">
        <v>1019</v>
      </c>
      <c r="BH165" s="149">
        <v>1106</v>
      </c>
    </row>
    <row r="166" spans="1:60">
      <c r="A166" s="146" t="s">
        <v>217</v>
      </c>
      <c r="B166" s="144" t="s">
        <v>1930</v>
      </c>
      <c r="C166" s="192" t="s">
        <v>217</v>
      </c>
      <c r="D166" s="192"/>
      <c r="E166" s="258">
        <v>11900</v>
      </c>
      <c r="F166" s="258">
        <v>13600</v>
      </c>
      <c r="G166" s="258">
        <v>15300</v>
      </c>
      <c r="H166" s="258">
        <v>16950</v>
      </c>
      <c r="I166" s="258">
        <v>18350</v>
      </c>
      <c r="J166" s="258">
        <v>19700</v>
      </c>
      <c r="K166" s="258">
        <v>21050</v>
      </c>
      <c r="L166" s="258">
        <v>22400</v>
      </c>
      <c r="M166" s="208">
        <v>19800</v>
      </c>
      <c r="N166" s="208">
        <v>22600</v>
      </c>
      <c r="O166" s="208">
        <v>25450</v>
      </c>
      <c r="P166" s="208">
        <v>28250</v>
      </c>
      <c r="Q166" s="208">
        <v>30550</v>
      </c>
      <c r="R166" s="208">
        <v>32800</v>
      </c>
      <c r="S166" s="208">
        <v>35050</v>
      </c>
      <c r="T166" s="208">
        <v>37300</v>
      </c>
      <c r="U166" s="259">
        <v>23760</v>
      </c>
      <c r="V166" s="259">
        <v>27120</v>
      </c>
      <c r="W166" s="259">
        <v>30540</v>
      </c>
      <c r="X166" s="259">
        <v>33900</v>
      </c>
      <c r="Y166" s="259">
        <v>36660</v>
      </c>
      <c r="Z166" s="259">
        <v>39360</v>
      </c>
      <c r="AA166" s="259">
        <v>42060</v>
      </c>
      <c r="AB166" s="259">
        <v>44760</v>
      </c>
      <c r="AC166" s="260">
        <v>31650</v>
      </c>
      <c r="AD166" s="260">
        <v>36200</v>
      </c>
      <c r="AE166" s="260">
        <v>40700</v>
      </c>
      <c r="AF166" s="260">
        <v>45200</v>
      </c>
      <c r="AG166" s="260">
        <v>48850</v>
      </c>
      <c r="AH166" s="260">
        <v>52450</v>
      </c>
      <c r="AI166" s="260">
        <v>56050</v>
      </c>
      <c r="AJ166" s="260">
        <v>59700</v>
      </c>
      <c r="AK166" s="82">
        <v>448</v>
      </c>
      <c r="AL166" s="82">
        <v>480</v>
      </c>
      <c r="AM166" s="82">
        <v>576</v>
      </c>
      <c r="AN166" s="82">
        <v>665</v>
      </c>
      <c r="AO166" s="82">
        <v>742</v>
      </c>
      <c r="AP166" s="82">
        <v>819</v>
      </c>
      <c r="AQ166" s="82">
        <v>491</v>
      </c>
      <c r="AR166" s="82">
        <v>493</v>
      </c>
      <c r="AS166" s="82">
        <v>595</v>
      </c>
      <c r="AT166" s="82">
        <v>768</v>
      </c>
      <c r="AU166" s="82">
        <v>793</v>
      </c>
      <c r="AV166" s="82">
        <v>912</v>
      </c>
      <c r="AW166" s="149">
        <v>448</v>
      </c>
      <c r="AX166" s="149">
        <v>480</v>
      </c>
      <c r="AY166" s="149">
        <v>576</v>
      </c>
      <c r="AZ166" s="149">
        <v>665</v>
      </c>
      <c r="BA166" s="149">
        <v>742</v>
      </c>
      <c r="BB166" s="149">
        <v>819</v>
      </c>
      <c r="BC166" s="149">
        <v>563</v>
      </c>
      <c r="BD166" s="149">
        <v>604</v>
      </c>
      <c r="BE166" s="149">
        <v>727</v>
      </c>
      <c r="BF166" s="149">
        <v>831</v>
      </c>
      <c r="BG166" s="149">
        <v>908</v>
      </c>
      <c r="BH166" s="149">
        <v>982</v>
      </c>
    </row>
    <row r="167" spans="1:60">
      <c r="A167" s="146" t="s">
        <v>71</v>
      </c>
      <c r="B167" s="144" t="s">
        <v>761</v>
      </c>
      <c r="C167" s="193" t="s">
        <v>71</v>
      </c>
      <c r="D167" s="193"/>
      <c r="E167" s="258">
        <v>19050</v>
      </c>
      <c r="F167" s="258">
        <v>21750</v>
      </c>
      <c r="G167" s="258">
        <v>24450</v>
      </c>
      <c r="H167" s="258">
        <v>27150</v>
      </c>
      <c r="I167" s="258">
        <v>29350</v>
      </c>
      <c r="J167" s="258">
        <v>31500</v>
      </c>
      <c r="K167" s="258">
        <v>33700</v>
      </c>
      <c r="L167" s="258">
        <v>35850</v>
      </c>
      <c r="M167" s="208">
        <v>31700</v>
      </c>
      <c r="N167" s="208">
        <v>36200</v>
      </c>
      <c r="O167" s="208">
        <v>40750</v>
      </c>
      <c r="P167" s="208">
        <v>45250</v>
      </c>
      <c r="Q167" s="208">
        <v>48900</v>
      </c>
      <c r="R167" s="208">
        <v>52500</v>
      </c>
      <c r="S167" s="208">
        <v>56150</v>
      </c>
      <c r="T167" s="208">
        <v>59750</v>
      </c>
      <c r="U167" s="259">
        <v>38040</v>
      </c>
      <c r="V167" s="259">
        <v>43440</v>
      </c>
      <c r="W167" s="259">
        <v>48900</v>
      </c>
      <c r="X167" s="259">
        <v>54300</v>
      </c>
      <c r="Y167" s="259">
        <v>58680</v>
      </c>
      <c r="Z167" s="259">
        <v>63000</v>
      </c>
      <c r="AA167" s="259">
        <v>67380</v>
      </c>
      <c r="AB167" s="259">
        <v>71700</v>
      </c>
      <c r="AC167" s="260">
        <v>50350</v>
      </c>
      <c r="AD167" s="260">
        <v>57550</v>
      </c>
      <c r="AE167" s="260">
        <v>64750</v>
      </c>
      <c r="AF167" s="260">
        <v>71900</v>
      </c>
      <c r="AG167" s="260">
        <v>77700</v>
      </c>
      <c r="AH167" s="260">
        <v>83450</v>
      </c>
      <c r="AI167" s="260">
        <v>89200</v>
      </c>
      <c r="AJ167" s="260">
        <v>94950</v>
      </c>
      <c r="AK167" s="82">
        <v>586</v>
      </c>
      <c r="AL167" s="82">
        <v>628</v>
      </c>
      <c r="AM167" s="82">
        <v>753</v>
      </c>
      <c r="AN167" s="82">
        <v>870</v>
      </c>
      <c r="AO167" s="82">
        <v>971</v>
      </c>
      <c r="AP167" s="82">
        <v>1071</v>
      </c>
      <c r="AQ167" s="82">
        <v>588</v>
      </c>
      <c r="AR167" s="82">
        <v>637</v>
      </c>
      <c r="AS167" s="82">
        <v>838</v>
      </c>
      <c r="AT167" s="82">
        <v>1097</v>
      </c>
      <c r="AU167" s="82">
        <v>1205</v>
      </c>
      <c r="AV167" s="82">
        <v>1311</v>
      </c>
      <c r="AW167" s="149">
        <v>586</v>
      </c>
      <c r="AX167" s="149">
        <v>628</v>
      </c>
      <c r="AY167" s="149">
        <v>753</v>
      </c>
      <c r="AZ167" s="149">
        <v>870</v>
      </c>
      <c r="BA167" s="149">
        <v>971</v>
      </c>
      <c r="BB167" s="149">
        <v>1071</v>
      </c>
      <c r="BC167" s="149">
        <v>741</v>
      </c>
      <c r="BD167" s="149">
        <v>796</v>
      </c>
      <c r="BE167" s="149">
        <v>957</v>
      </c>
      <c r="BF167" s="149">
        <v>1097</v>
      </c>
      <c r="BG167" s="149">
        <v>1205</v>
      </c>
      <c r="BH167" s="149">
        <v>1311</v>
      </c>
    </row>
    <row r="168" spans="1:60">
      <c r="A168" s="146" t="s">
        <v>218</v>
      </c>
      <c r="B168" s="144" t="s">
        <v>1932</v>
      </c>
      <c r="C168" s="192" t="s">
        <v>218</v>
      </c>
      <c r="D168" s="192"/>
      <c r="E168" s="258">
        <v>11900</v>
      </c>
      <c r="F168" s="258">
        <v>13600</v>
      </c>
      <c r="G168" s="258">
        <v>15300</v>
      </c>
      <c r="H168" s="258">
        <v>16950</v>
      </c>
      <c r="I168" s="258">
        <v>18350</v>
      </c>
      <c r="J168" s="258">
        <v>19700</v>
      </c>
      <c r="K168" s="258">
        <v>21050</v>
      </c>
      <c r="L168" s="258">
        <v>22400</v>
      </c>
      <c r="M168" s="208">
        <v>19800</v>
      </c>
      <c r="N168" s="208">
        <v>22600</v>
      </c>
      <c r="O168" s="208">
        <v>25450</v>
      </c>
      <c r="P168" s="208">
        <v>28250</v>
      </c>
      <c r="Q168" s="208">
        <v>30550</v>
      </c>
      <c r="R168" s="208">
        <v>32800</v>
      </c>
      <c r="S168" s="208">
        <v>35050</v>
      </c>
      <c r="T168" s="208">
        <v>37300</v>
      </c>
      <c r="U168" s="259">
        <v>23760</v>
      </c>
      <c r="V168" s="259">
        <v>27120</v>
      </c>
      <c r="W168" s="259">
        <v>30540</v>
      </c>
      <c r="X168" s="259">
        <v>33900</v>
      </c>
      <c r="Y168" s="259">
        <v>36660</v>
      </c>
      <c r="Z168" s="259">
        <v>39360</v>
      </c>
      <c r="AA168" s="259">
        <v>42060</v>
      </c>
      <c r="AB168" s="259">
        <v>44760</v>
      </c>
      <c r="AC168" s="260">
        <v>31650</v>
      </c>
      <c r="AD168" s="260">
        <v>36200</v>
      </c>
      <c r="AE168" s="260">
        <v>40700</v>
      </c>
      <c r="AF168" s="260">
        <v>45200</v>
      </c>
      <c r="AG168" s="260">
        <v>48850</v>
      </c>
      <c r="AH168" s="260">
        <v>52450</v>
      </c>
      <c r="AI168" s="260">
        <v>56050</v>
      </c>
      <c r="AJ168" s="260">
        <v>59700</v>
      </c>
      <c r="AK168" s="82">
        <v>387</v>
      </c>
      <c r="AL168" s="82">
        <v>473</v>
      </c>
      <c r="AM168" s="82">
        <v>581</v>
      </c>
      <c r="AN168" s="82">
        <v>671</v>
      </c>
      <c r="AO168" s="82">
        <v>748</v>
      </c>
      <c r="AP168" s="82">
        <v>826</v>
      </c>
      <c r="AQ168" s="82">
        <v>387</v>
      </c>
      <c r="AR168" s="82">
        <v>478</v>
      </c>
      <c r="AS168" s="82">
        <v>595</v>
      </c>
      <c r="AT168" s="82">
        <v>770</v>
      </c>
      <c r="AU168" s="82">
        <v>818</v>
      </c>
      <c r="AV168" s="82">
        <v>940</v>
      </c>
      <c r="AW168" s="149">
        <v>432</v>
      </c>
      <c r="AX168" s="149">
        <v>463</v>
      </c>
      <c r="AY168" s="149">
        <v>555</v>
      </c>
      <c r="AZ168" s="149">
        <v>641</v>
      </c>
      <c r="BA168" s="149">
        <v>715</v>
      </c>
      <c r="BB168" s="149">
        <v>789</v>
      </c>
      <c r="BC168" s="149">
        <v>541</v>
      </c>
      <c r="BD168" s="149">
        <v>581</v>
      </c>
      <c r="BE168" s="149">
        <v>699</v>
      </c>
      <c r="BF168" s="149">
        <v>800</v>
      </c>
      <c r="BG168" s="149">
        <v>873</v>
      </c>
      <c r="BH168" s="149">
        <v>944</v>
      </c>
    </row>
    <row r="169" spans="1:60">
      <c r="A169" s="146" t="s">
        <v>219</v>
      </c>
      <c r="B169" s="144" t="s">
        <v>1934</v>
      </c>
      <c r="C169" s="192" t="s">
        <v>219</v>
      </c>
      <c r="D169" s="192"/>
      <c r="E169" s="258">
        <v>11900</v>
      </c>
      <c r="F169" s="258">
        <v>13600</v>
      </c>
      <c r="G169" s="258">
        <v>15300</v>
      </c>
      <c r="H169" s="258">
        <v>16950</v>
      </c>
      <c r="I169" s="258">
        <v>18350</v>
      </c>
      <c r="J169" s="258">
        <v>19700</v>
      </c>
      <c r="K169" s="258">
        <v>21050</v>
      </c>
      <c r="L169" s="258">
        <v>22400</v>
      </c>
      <c r="M169" s="208">
        <v>19800</v>
      </c>
      <c r="N169" s="208">
        <v>22600</v>
      </c>
      <c r="O169" s="208">
        <v>25450</v>
      </c>
      <c r="P169" s="208">
        <v>28250</v>
      </c>
      <c r="Q169" s="208">
        <v>30550</v>
      </c>
      <c r="R169" s="208">
        <v>32800</v>
      </c>
      <c r="S169" s="208">
        <v>35050</v>
      </c>
      <c r="T169" s="208">
        <v>37300</v>
      </c>
      <c r="U169" s="259">
        <v>23760</v>
      </c>
      <c r="V169" s="259">
        <v>27120</v>
      </c>
      <c r="W169" s="259">
        <v>30540</v>
      </c>
      <c r="X169" s="259">
        <v>33900</v>
      </c>
      <c r="Y169" s="259">
        <v>36660</v>
      </c>
      <c r="Z169" s="259">
        <v>39360</v>
      </c>
      <c r="AA169" s="259">
        <v>42060</v>
      </c>
      <c r="AB169" s="259">
        <v>44760</v>
      </c>
      <c r="AC169" s="260">
        <v>31650</v>
      </c>
      <c r="AD169" s="260">
        <v>36200</v>
      </c>
      <c r="AE169" s="260">
        <v>40700</v>
      </c>
      <c r="AF169" s="260">
        <v>45200</v>
      </c>
      <c r="AG169" s="260">
        <v>48850</v>
      </c>
      <c r="AH169" s="260">
        <v>52450</v>
      </c>
      <c r="AI169" s="260">
        <v>56050</v>
      </c>
      <c r="AJ169" s="260">
        <v>59700</v>
      </c>
      <c r="AK169" s="82">
        <v>432</v>
      </c>
      <c r="AL169" s="82">
        <v>463</v>
      </c>
      <c r="AM169" s="82">
        <v>555</v>
      </c>
      <c r="AN169" s="82">
        <v>641</v>
      </c>
      <c r="AO169" s="82">
        <v>715</v>
      </c>
      <c r="AP169" s="82">
        <v>789</v>
      </c>
      <c r="AQ169" s="82">
        <v>473</v>
      </c>
      <c r="AR169" s="82">
        <v>508</v>
      </c>
      <c r="AS169" s="82">
        <v>642</v>
      </c>
      <c r="AT169" s="82">
        <v>788</v>
      </c>
      <c r="AU169" s="82">
        <v>873</v>
      </c>
      <c r="AV169" s="82">
        <v>944</v>
      </c>
      <c r="AW169" s="149">
        <v>432</v>
      </c>
      <c r="AX169" s="149">
        <v>463</v>
      </c>
      <c r="AY169" s="149">
        <v>555</v>
      </c>
      <c r="AZ169" s="149">
        <v>641</v>
      </c>
      <c r="BA169" s="149">
        <v>715</v>
      </c>
      <c r="BB169" s="149">
        <v>789</v>
      </c>
      <c r="BC169" s="149">
        <v>541</v>
      </c>
      <c r="BD169" s="149">
        <v>581</v>
      </c>
      <c r="BE169" s="149">
        <v>699</v>
      </c>
      <c r="BF169" s="149">
        <v>800</v>
      </c>
      <c r="BG169" s="149">
        <v>873</v>
      </c>
      <c r="BH169" s="149">
        <v>944</v>
      </c>
    </row>
    <row r="170" spans="1:60">
      <c r="A170" s="146" t="s">
        <v>220</v>
      </c>
      <c r="B170" s="144" t="s">
        <v>1936</v>
      </c>
      <c r="C170" s="192" t="s">
        <v>220</v>
      </c>
      <c r="D170" s="192"/>
      <c r="E170" s="258">
        <v>13450</v>
      </c>
      <c r="F170" s="258">
        <v>15400</v>
      </c>
      <c r="G170" s="258">
        <v>17300</v>
      </c>
      <c r="H170" s="258">
        <v>19200</v>
      </c>
      <c r="I170" s="258">
        <v>20750</v>
      </c>
      <c r="J170" s="258">
        <v>22300</v>
      </c>
      <c r="K170" s="258">
        <v>23850</v>
      </c>
      <c r="L170" s="258">
        <v>25350</v>
      </c>
      <c r="M170" s="208">
        <v>22400</v>
      </c>
      <c r="N170" s="208">
        <v>25600</v>
      </c>
      <c r="O170" s="208">
        <v>28800</v>
      </c>
      <c r="P170" s="208">
        <v>32000</v>
      </c>
      <c r="Q170" s="208">
        <v>34600</v>
      </c>
      <c r="R170" s="208">
        <v>37150</v>
      </c>
      <c r="S170" s="208">
        <v>39700</v>
      </c>
      <c r="T170" s="208">
        <v>42250</v>
      </c>
      <c r="U170" s="259">
        <v>26880</v>
      </c>
      <c r="V170" s="259">
        <v>30720</v>
      </c>
      <c r="W170" s="259">
        <v>34560</v>
      </c>
      <c r="X170" s="259">
        <v>38400</v>
      </c>
      <c r="Y170" s="259">
        <v>41520</v>
      </c>
      <c r="Z170" s="259">
        <v>44580</v>
      </c>
      <c r="AA170" s="259">
        <v>47640</v>
      </c>
      <c r="AB170" s="259">
        <v>50700</v>
      </c>
      <c r="AC170" s="260">
        <v>35850</v>
      </c>
      <c r="AD170" s="260">
        <v>41000</v>
      </c>
      <c r="AE170" s="260">
        <v>46100</v>
      </c>
      <c r="AF170" s="260">
        <v>51200</v>
      </c>
      <c r="AG170" s="260">
        <v>55300</v>
      </c>
      <c r="AH170" s="260">
        <v>59400</v>
      </c>
      <c r="AI170" s="260">
        <v>63500</v>
      </c>
      <c r="AJ170" s="260">
        <v>67600</v>
      </c>
      <c r="AK170" s="82">
        <v>448</v>
      </c>
      <c r="AL170" s="82">
        <v>461</v>
      </c>
      <c r="AM170" s="82">
        <v>576</v>
      </c>
      <c r="AN170" s="82">
        <v>665</v>
      </c>
      <c r="AO170" s="82">
        <v>742</v>
      </c>
      <c r="AP170" s="82">
        <v>819</v>
      </c>
      <c r="AQ170" s="82">
        <v>459</v>
      </c>
      <c r="AR170" s="82">
        <v>461</v>
      </c>
      <c r="AS170" s="82">
        <v>595</v>
      </c>
      <c r="AT170" s="82">
        <v>831</v>
      </c>
      <c r="AU170" s="82">
        <v>907</v>
      </c>
      <c r="AV170" s="82">
        <v>982</v>
      </c>
      <c r="AW170" s="149">
        <v>448</v>
      </c>
      <c r="AX170" s="149">
        <v>480</v>
      </c>
      <c r="AY170" s="149">
        <v>576</v>
      </c>
      <c r="AZ170" s="149">
        <v>665</v>
      </c>
      <c r="BA170" s="149">
        <v>742</v>
      </c>
      <c r="BB170" s="149">
        <v>819</v>
      </c>
      <c r="BC170" s="149">
        <v>563</v>
      </c>
      <c r="BD170" s="149">
        <v>604</v>
      </c>
      <c r="BE170" s="149">
        <v>727</v>
      </c>
      <c r="BF170" s="149">
        <v>831</v>
      </c>
      <c r="BG170" s="149">
        <v>908</v>
      </c>
      <c r="BH170" s="149">
        <v>982</v>
      </c>
    </row>
    <row r="171" spans="1:60">
      <c r="A171" s="146" t="s">
        <v>221</v>
      </c>
      <c r="B171" s="144" t="s">
        <v>1938</v>
      </c>
      <c r="C171" s="192" t="s">
        <v>221</v>
      </c>
      <c r="D171" s="192"/>
      <c r="E171" s="258">
        <v>11900</v>
      </c>
      <c r="F171" s="258">
        <v>13600</v>
      </c>
      <c r="G171" s="258">
        <v>15300</v>
      </c>
      <c r="H171" s="258">
        <v>16950</v>
      </c>
      <c r="I171" s="258">
        <v>18350</v>
      </c>
      <c r="J171" s="258">
        <v>19700</v>
      </c>
      <c r="K171" s="258">
        <v>21050</v>
      </c>
      <c r="L171" s="258">
        <v>22400</v>
      </c>
      <c r="M171" s="208">
        <v>19800</v>
      </c>
      <c r="N171" s="208">
        <v>22600</v>
      </c>
      <c r="O171" s="208">
        <v>25450</v>
      </c>
      <c r="P171" s="208">
        <v>28250</v>
      </c>
      <c r="Q171" s="208">
        <v>30550</v>
      </c>
      <c r="R171" s="208">
        <v>32800</v>
      </c>
      <c r="S171" s="208">
        <v>35050</v>
      </c>
      <c r="T171" s="208">
        <v>37300</v>
      </c>
      <c r="U171" s="259">
        <v>23760</v>
      </c>
      <c r="V171" s="259">
        <v>27120</v>
      </c>
      <c r="W171" s="259">
        <v>30540</v>
      </c>
      <c r="X171" s="259">
        <v>33900</v>
      </c>
      <c r="Y171" s="259">
        <v>36660</v>
      </c>
      <c r="Z171" s="259">
        <v>39360</v>
      </c>
      <c r="AA171" s="259">
        <v>42060</v>
      </c>
      <c r="AB171" s="259">
        <v>44760</v>
      </c>
      <c r="AC171" s="260">
        <v>31650</v>
      </c>
      <c r="AD171" s="260">
        <v>36200</v>
      </c>
      <c r="AE171" s="260">
        <v>40700</v>
      </c>
      <c r="AF171" s="260">
        <v>45200</v>
      </c>
      <c r="AG171" s="260">
        <v>48850</v>
      </c>
      <c r="AH171" s="260">
        <v>52450</v>
      </c>
      <c r="AI171" s="260">
        <v>56050</v>
      </c>
      <c r="AJ171" s="260">
        <v>59700</v>
      </c>
      <c r="AK171" s="82">
        <v>467</v>
      </c>
      <c r="AL171" s="82">
        <v>503</v>
      </c>
      <c r="AM171" s="82">
        <v>605</v>
      </c>
      <c r="AN171" s="82">
        <v>698</v>
      </c>
      <c r="AO171" s="82">
        <v>778</v>
      </c>
      <c r="AP171" s="82">
        <v>859</v>
      </c>
      <c r="AQ171" s="82">
        <v>467</v>
      </c>
      <c r="AR171" s="82">
        <v>597</v>
      </c>
      <c r="AS171" s="82">
        <v>665</v>
      </c>
      <c r="AT171" s="82">
        <v>839</v>
      </c>
      <c r="AU171" s="82">
        <v>955</v>
      </c>
      <c r="AV171" s="82">
        <v>1036</v>
      </c>
      <c r="AW171" s="149">
        <v>470</v>
      </c>
      <c r="AX171" s="149">
        <v>503</v>
      </c>
      <c r="AY171" s="149">
        <v>605</v>
      </c>
      <c r="AZ171" s="149">
        <v>698</v>
      </c>
      <c r="BA171" s="149">
        <v>778</v>
      </c>
      <c r="BB171" s="149">
        <v>859</v>
      </c>
      <c r="BC171" s="149">
        <v>591</v>
      </c>
      <c r="BD171" s="149">
        <v>635</v>
      </c>
      <c r="BE171" s="149">
        <v>764</v>
      </c>
      <c r="BF171" s="149">
        <v>874</v>
      </c>
      <c r="BG171" s="149">
        <v>955</v>
      </c>
      <c r="BH171" s="149">
        <v>1036</v>
      </c>
    </row>
    <row r="172" spans="1:60">
      <c r="A172" s="146" t="s">
        <v>57</v>
      </c>
      <c r="B172" s="144" t="s">
        <v>775</v>
      </c>
      <c r="C172" s="193" t="s">
        <v>57</v>
      </c>
      <c r="D172" s="193"/>
      <c r="E172" s="258">
        <v>15750</v>
      </c>
      <c r="F172" s="258">
        <v>18000</v>
      </c>
      <c r="G172" s="258">
        <v>20250</v>
      </c>
      <c r="H172" s="258">
        <v>22450</v>
      </c>
      <c r="I172" s="258">
        <v>24250</v>
      </c>
      <c r="J172" s="258">
        <v>26050</v>
      </c>
      <c r="K172" s="258">
        <v>27850</v>
      </c>
      <c r="L172" s="258">
        <v>29650</v>
      </c>
      <c r="M172" s="208">
        <v>26250</v>
      </c>
      <c r="N172" s="208">
        <v>30000</v>
      </c>
      <c r="O172" s="208">
        <v>33750</v>
      </c>
      <c r="P172" s="208">
        <v>37450</v>
      </c>
      <c r="Q172" s="208">
        <v>40450</v>
      </c>
      <c r="R172" s="208">
        <v>43450</v>
      </c>
      <c r="S172" s="208">
        <v>46450</v>
      </c>
      <c r="T172" s="208">
        <v>49450</v>
      </c>
      <c r="U172" s="259">
        <v>31500</v>
      </c>
      <c r="V172" s="259">
        <v>36000</v>
      </c>
      <c r="W172" s="259">
        <v>40500</v>
      </c>
      <c r="X172" s="259">
        <v>44940</v>
      </c>
      <c r="Y172" s="259">
        <v>48540</v>
      </c>
      <c r="Z172" s="259">
        <v>52140</v>
      </c>
      <c r="AA172" s="259">
        <v>55740</v>
      </c>
      <c r="AB172" s="259">
        <v>59340</v>
      </c>
      <c r="AC172" s="260">
        <v>41950</v>
      </c>
      <c r="AD172" s="260">
        <v>47950</v>
      </c>
      <c r="AE172" s="260">
        <v>53950</v>
      </c>
      <c r="AF172" s="260">
        <v>59900</v>
      </c>
      <c r="AG172" s="260">
        <v>64700</v>
      </c>
      <c r="AH172" s="260">
        <v>69500</v>
      </c>
      <c r="AI172" s="260">
        <v>74300</v>
      </c>
      <c r="AJ172" s="260">
        <v>79100</v>
      </c>
      <c r="AK172" s="82">
        <v>586</v>
      </c>
      <c r="AL172" s="82">
        <v>628</v>
      </c>
      <c r="AM172" s="82">
        <v>753</v>
      </c>
      <c r="AN172" s="82">
        <v>870</v>
      </c>
      <c r="AO172" s="82">
        <v>971</v>
      </c>
      <c r="AP172" s="82">
        <v>1071</v>
      </c>
      <c r="AQ172" s="82">
        <v>694</v>
      </c>
      <c r="AR172" s="82">
        <v>772</v>
      </c>
      <c r="AS172" s="82">
        <v>937</v>
      </c>
      <c r="AT172" s="82">
        <v>1097</v>
      </c>
      <c r="AU172" s="82">
        <v>1205</v>
      </c>
      <c r="AV172" s="82">
        <v>1311</v>
      </c>
      <c r="AW172" s="149">
        <v>586</v>
      </c>
      <c r="AX172" s="149">
        <v>628</v>
      </c>
      <c r="AY172" s="149">
        <v>753</v>
      </c>
      <c r="AZ172" s="149">
        <v>870</v>
      </c>
      <c r="BA172" s="149">
        <v>971</v>
      </c>
      <c r="BB172" s="149">
        <v>1071</v>
      </c>
      <c r="BC172" s="149">
        <v>741</v>
      </c>
      <c r="BD172" s="149">
        <v>796</v>
      </c>
      <c r="BE172" s="149">
        <v>957</v>
      </c>
      <c r="BF172" s="149">
        <v>1097</v>
      </c>
      <c r="BG172" s="149">
        <v>1205</v>
      </c>
      <c r="BH172" s="149">
        <v>1311</v>
      </c>
    </row>
    <row r="173" spans="1:60">
      <c r="A173" s="146" t="s">
        <v>222</v>
      </c>
      <c r="B173" s="144" t="s">
        <v>1940</v>
      </c>
      <c r="C173" s="192" t="s">
        <v>222</v>
      </c>
      <c r="D173" s="192"/>
      <c r="E173" s="258">
        <v>11900</v>
      </c>
      <c r="F173" s="258">
        <v>13600</v>
      </c>
      <c r="G173" s="258">
        <v>15300</v>
      </c>
      <c r="H173" s="258">
        <v>16950</v>
      </c>
      <c r="I173" s="258">
        <v>18350</v>
      </c>
      <c r="J173" s="258">
        <v>19700</v>
      </c>
      <c r="K173" s="258">
        <v>21050</v>
      </c>
      <c r="L173" s="258">
        <v>22400</v>
      </c>
      <c r="M173" s="208">
        <v>19800</v>
      </c>
      <c r="N173" s="208">
        <v>22600</v>
      </c>
      <c r="O173" s="208">
        <v>25450</v>
      </c>
      <c r="P173" s="208">
        <v>28250</v>
      </c>
      <c r="Q173" s="208">
        <v>30550</v>
      </c>
      <c r="R173" s="208">
        <v>32800</v>
      </c>
      <c r="S173" s="208">
        <v>35050</v>
      </c>
      <c r="T173" s="208">
        <v>37300</v>
      </c>
      <c r="U173" s="259">
        <v>23760</v>
      </c>
      <c r="V173" s="259">
        <v>27120</v>
      </c>
      <c r="W173" s="259">
        <v>30540</v>
      </c>
      <c r="X173" s="259">
        <v>33900</v>
      </c>
      <c r="Y173" s="259">
        <v>36660</v>
      </c>
      <c r="Z173" s="259">
        <v>39360</v>
      </c>
      <c r="AA173" s="259">
        <v>42060</v>
      </c>
      <c r="AB173" s="259">
        <v>44760</v>
      </c>
      <c r="AC173" s="260">
        <v>31650</v>
      </c>
      <c r="AD173" s="260">
        <v>36200</v>
      </c>
      <c r="AE173" s="260">
        <v>40700</v>
      </c>
      <c r="AF173" s="260">
        <v>45200</v>
      </c>
      <c r="AG173" s="260">
        <v>48850</v>
      </c>
      <c r="AH173" s="260">
        <v>52450</v>
      </c>
      <c r="AI173" s="260">
        <v>56050</v>
      </c>
      <c r="AJ173" s="260">
        <v>59700</v>
      </c>
      <c r="AK173" s="82">
        <v>432</v>
      </c>
      <c r="AL173" s="82">
        <v>463</v>
      </c>
      <c r="AM173" s="82">
        <v>555</v>
      </c>
      <c r="AN173" s="82">
        <v>641</v>
      </c>
      <c r="AO173" s="82">
        <v>715</v>
      </c>
      <c r="AP173" s="82">
        <v>789</v>
      </c>
      <c r="AQ173" s="82">
        <v>450</v>
      </c>
      <c r="AR173" s="82">
        <v>554</v>
      </c>
      <c r="AS173" s="82">
        <v>638</v>
      </c>
      <c r="AT173" s="82">
        <v>800</v>
      </c>
      <c r="AU173" s="82">
        <v>873</v>
      </c>
      <c r="AV173" s="82">
        <v>944</v>
      </c>
      <c r="AW173" s="149">
        <v>432</v>
      </c>
      <c r="AX173" s="149">
        <v>463</v>
      </c>
      <c r="AY173" s="149">
        <v>555</v>
      </c>
      <c r="AZ173" s="149">
        <v>641</v>
      </c>
      <c r="BA173" s="149">
        <v>715</v>
      </c>
      <c r="BB173" s="149">
        <v>789</v>
      </c>
      <c r="BC173" s="149">
        <v>541</v>
      </c>
      <c r="BD173" s="149">
        <v>581</v>
      </c>
      <c r="BE173" s="149">
        <v>699</v>
      </c>
      <c r="BF173" s="149">
        <v>800</v>
      </c>
      <c r="BG173" s="149">
        <v>873</v>
      </c>
      <c r="BH173" s="149">
        <v>944</v>
      </c>
    </row>
    <row r="174" spans="1:60">
      <c r="A174" s="146" t="s">
        <v>223</v>
      </c>
      <c r="B174" s="144" t="s">
        <v>1942</v>
      </c>
      <c r="C174" s="192" t="s">
        <v>223</v>
      </c>
      <c r="D174" s="192"/>
      <c r="E174" s="258">
        <v>11900</v>
      </c>
      <c r="F174" s="258">
        <v>13600</v>
      </c>
      <c r="G174" s="258">
        <v>15300</v>
      </c>
      <c r="H174" s="258">
        <v>16950</v>
      </c>
      <c r="I174" s="258">
        <v>18350</v>
      </c>
      <c r="J174" s="258">
        <v>19700</v>
      </c>
      <c r="K174" s="258">
        <v>21050</v>
      </c>
      <c r="L174" s="258">
        <v>22400</v>
      </c>
      <c r="M174" s="208">
        <v>19800</v>
      </c>
      <c r="N174" s="208">
        <v>22600</v>
      </c>
      <c r="O174" s="208">
        <v>25450</v>
      </c>
      <c r="P174" s="208">
        <v>28250</v>
      </c>
      <c r="Q174" s="208">
        <v>30550</v>
      </c>
      <c r="R174" s="208">
        <v>32800</v>
      </c>
      <c r="S174" s="208">
        <v>35050</v>
      </c>
      <c r="T174" s="208">
        <v>37300</v>
      </c>
      <c r="U174" s="259">
        <v>23760</v>
      </c>
      <c r="V174" s="259">
        <v>27120</v>
      </c>
      <c r="W174" s="259">
        <v>30540</v>
      </c>
      <c r="X174" s="259">
        <v>33900</v>
      </c>
      <c r="Y174" s="259">
        <v>36660</v>
      </c>
      <c r="Z174" s="259">
        <v>39360</v>
      </c>
      <c r="AA174" s="259">
        <v>42060</v>
      </c>
      <c r="AB174" s="259">
        <v>44760</v>
      </c>
      <c r="AC174" s="260">
        <v>31650</v>
      </c>
      <c r="AD174" s="260">
        <v>36200</v>
      </c>
      <c r="AE174" s="260">
        <v>40700</v>
      </c>
      <c r="AF174" s="260">
        <v>45200</v>
      </c>
      <c r="AG174" s="260">
        <v>48850</v>
      </c>
      <c r="AH174" s="260">
        <v>52450</v>
      </c>
      <c r="AI174" s="260">
        <v>56050</v>
      </c>
      <c r="AJ174" s="260">
        <v>59700</v>
      </c>
      <c r="AK174" s="82">
        <v>446</v>
      </c>
      <c r="AL174" s="82">
        <v>480</v>
      </c>
      <c r="AM174" s="82">
        <v>576</v>
      </c>
      <c r="AN174" s="82">
        <v>665</v>
      </c>
      <c r="AO174" s="82">
        <v>742</v>
      </c>
      <c r="AP174" s="82">
        <v>819</v>
      </c>
      <c r="AQ174" s="82">
        <v>446</v>
      </c>
      <c r="AR174" s="82">
        <v>513</v>
      </c>
      <c r="AS174" s="82">
        <v>619</v>
      </c>
      <c r="AT174" s="82">
        <v>758</v>
      </c>
      <c r="AU174" s="82">
        <v>863</v>
      </c>
      <c r="AV174" s="82">
        <v>982</v>
      </c>
      <c r="AW174" s="149">
        <v>448</v>
      </c>
      <c r="AX174" s="149">
        <v>480</v>
      </c>
      <c r="AY174" s="149">
        <v>576</v>
      </c>
      <c r="AZ174" s="149">
        <v>665</v>
      </c>
      <c r="BA174" s="149">
        <v>742</v>
      </c>
      <c r="BB174" s="149">
        <v>819</v>
      </c>
      <c r="BC174" s="149">
        <v>563</v>
      </c>
      <c r="BD174" s="149">
        <v>604</v>
      </c>
      <c r="BE174" s="149">
        <v>727</v>
      </c>
      <c r="BF174" s="149">
        <v>831</v>
      </c>
      <c r="BG174" s="149">
        <v>908</v>
      </c>
      <c r="BH174" s="149">
        <v>982</v>
      </c>
    </row>
    <row r="175" spans="1:60">
      <c r="A175" s="146" t="s">
        <v>224</v>
      </c>
      <c r="B175" s="144" t="s">
        <v>1944</v>
      </c>
      <c r="C175" s="192" t="s">
        <v>224</v>
      </c>
      <c r="D175" s="192"/>
      <c r="E175" s="258">
        <v>11900</v>
      </c>
      <c r="F175" s="258">
        <v>13600</v>
      </c>
      <c r="G175" s="258">
        <v>15300</v>
      </c>
      <c r="H175" s="258">
        <v>16950</v>
      </c>
      <c r="I175" s="258">
        <v>18350</v>
      </c>
      <c r="J175" s="258">
        <v>19700</v>
      </c>
      <c r="K175" s="258">
        <v>21050</v>
      </c>
      <c r="L175" s="258">
        <v>22400</v>
      </c>
      <c r="M175" s="208">
        <v>19800</v>
      </c>
      <c r="N175" s="208">
        <v>22600</v>
      </c>
      <c r="O175" s="208">
        <v>25450</v>
      </c>
      <c r="P175" s="208">
        <v>28250</v>
      </c>
      <c r="Q175" s="208">
        <v>30550</v>
      </c>
      <c r="R175" s="208">
        <v>32800</v>
      </c>
      <c r="S175" s="208">
        <v>35050</v>
      </c>
      <c r="T175" s="208">
        <v>37300</v>
      </c>
      <c r="U175" s="259">
        <v>23760</v>
      </c>
      <c r="V175" s="259">
        <v>27120</v>
      </c>
      <c r="W175" s="259">
        <v>30540</v>
      </c>
      <c r="X175" s="259">
        <v>33900</v>
      </c>
      <c r="Y175" s="259">
        <v>36660</v>
      </c>
      <c r="Z175" s="259">
        <v>39360</v>
      </c>
      <c r="AA175" s="259">
        <v>42060</v>
      </c>
      <c r="AB175" s="259">
        <v>44760</v>
      </c>
      <c r="AC175" s="260">
        <v>31650</v>
      </c>
      <c r="AD175" s="260">
        <v>36200</v>
      </c>
      <c r="AE175" s="260">
        <v>40700</v>
      </c>
      <c r="AF175" s="260">
        <v>45200</v>
      </c>
      <c r="AG175" s="260">
        <v>48850</v>
      </c>
      <c r="AH175" s="260">
        <v>52450</v>
      </c>
      <c r="AI175" s="260">
        <v>56050</v>
      </c>
      <c r="AJ175" s="260">
        <v>59700</v>
      </c>
      <c r="AK175" s="82">
        <v>432</v>
      </c>
      <c r="AL175" s="82">
        <v>463</v>
      </c>
      <c r="AM175" s="82">
        <v>555</v>
      </c>
      <c r="AN175" s="82">
        <v>641</v>
      </c>
      <c r="AO175" s="82">
        <v>715</v>
      </c>
      <c r="AP175" s="82">
        <v>789</v>
      </c>
      <c r="AQ175" s="82">
        <v>459</v>
      </c>
      <c r="AR175" s="82">
        <v>511</v>
      </c>
      <c r="AS175" s="82">
        <v>595</v>
      </c>
      <c r="AT175" s="82">
        <v>774</v>
      </c>
      <c r="AU175" s="82">
        <v>873</v>
      </c>
      <c r="AV175" s="82">
        <v>944</v>
      </c>
      <c r="AW175" s="149">
        <v>432</v>
      </c>
      <c r="AX175" s="149">
        <v>463</v>
      </c>
      <c r="AY175" s="149">
        <v>555</v>
      </c>
      <c r="AZ175" s="149">
        <v>641</v>
      </c>
      <c r="BA175" s="149">
        <v>715</v>
      </c>
      <c r="BB175" s="149">
        <v>789</v>
      </c>
      <c r="BC175" s="149">
        <v>541</v>
      </c>
      <c r="BD175" s="149">
        <v>581</v>
      </c>
      <c r="BE175" s="149">
        <v>699</v>
      </c>
      <c r="BF175" s="149">
        <v>800</v>
      </c>
      <c r="BG175" s="149">
        <v>873</v>
      </c>
      <c r="BH175" s="149">
        <v>944</v>
      </c>
    </row>
    <row r="176" spans="1:60">
      <c r="A176" s="146" t="s">
        <v>225</v>
      </c>
      <c r="B176" s="144" t="s">
        <v>1946</v>
      </c>
      <c r="C176" s="192" t="s">
        <v>225</v>
      </c>
      <c r="D176" s="192"/>
      <c r="E176" s="258">
        <v>11900</v>
      </c>
      <c r="F176" s="258">
        <v>13600</v>
      </c>
      <c r="G176" s="258">
        <v>15300</v>
      </c>
      <c r="H176" s="258">
        <v>16950</v>
      </c>
      <c r="I176" s="258">
        <v>18350</v>
      </c>
      <c r="J176" s="258">
        <v>19700</v>
      </c>
      <c r="K176" s="258">
        <v>21050</v>
      </c>
      <c r="L176" s="258">
        <v>22400</v>
      </c>
      <c r="M176" s="208">
        <v>19800</v>
      </c>
      <c r="N176" s="208">
        <v>22600</v>
      </c>
      <c r="O176" s="208">
        <v>25450</v>
      </c>
      <c r="P176" s="208">
        <v>28250</v>
      </c>
      <c r="Q176" s="208">
        <v>30550</v>
      </c>
      <c r="R176" s="208">
        <v>32800</v>
      </c>
      <c r="S176" s="208">
        <v>35050</v>
      </c>
      <c r="T176" s="208">
        <v>37300</v>
      </c>
      <c r="U176" s="259">
        <v>23760</v>
      </c>
      <c r="V176" s="259">
        <v>27120</v>
      </c>
      <c r="W176" s="259">
        <v>30540</v>
      </c>
      <c r="X176" s="259">
        <v>33900</v>
      </c>
      <c r="Y176" s="259">
        <v>36660</v>
      </c>
      <c r="Z176" s="259">
        <v>39360</v>
      </c>
      <c r="AA176" s="259">
        <v>42060</v>
      </c>
      <c r="AB176" s="259">
        <v>44760</v>
      </c>
      <c r="AC176" s="260">
        <v>31650</v>
      </c>
      <c r="AD176" s="260">
        <v>36200</v>
      </c>
      <c r="AE176" s="260">
        <v>40700</v>
      </c>
      <c r="AF176" s="260">
        <v>45200</v>
      </c>
      <c r="AG176" s="260">
        <v>48850</v>
      </c>
      <c r="AH176" s="260">
        <v>52450</v>
      </c>
      <c r="AI176" s="260">
        <v>56050</v>
      </c>
      <c r="AJ176" s="260">
        <v>59700</v>
      </c>
      <c r="AK176" s="82">
        <v>432</v>
      </c>
      <c r="AL176" s="82">
        <v>463</v>
      </c>
      <c r="AM176" s="82">
        <v>555</v>
      </c>
      <c r="AN176" s="82">
        <v>641</v>
      </c>
      <c r="AO176" s="82">
        <v>715</v>
      </c>
      <c r="AP176" s="82">
        <v>789</v>
      </c>
      <c r="AQ176" s="82">
        <v>510</v>
      </c>
      <c r="AR176" s="82">
        <v>581</v>
      </c>
      <c r="AS176" s="82">
        <v>699</v>
      </c>
      <c r="AT176" s="82">
        <v>800</v>
      </c>
      <c r="AU176" s="82">
        <v>873</v>
      </c>
      <c r="AV176" s="82">
        <v>944</v>
      </c>
      <c r="AW176" s="149">
        <v>432</v>
      </c>
      <c r="AX176" s="149">
        <v>463</v>
      </c>
      <c r="AY176" s="149">
        <v>555</v>
      </c>
      <c r="AZ176" s="149">
        <v>641</v>
      </c>
      <c r="BA176" s="149">
        <v>715</v>
      </c>
      <c r="BB176" s="149">
        <v>789</v>
      </c>
      <c r="BC176" s="149">
        <v>541</v>
      </c>
      <c r="BD176" s="149">
        <v>581</v>
      </c>
      <c r="BE176" s="149">
        <v>699</v>
      </c>
      <c r="BF176" s="149">
        <v>800</v>
      </c>
      <c r="BG176" s="149">
        <v>873</v>
      </c>
      <c r="BH176" s="149">
        <v>944</v>
      </c>
    </row>
    <row r="177" spans="1:60">
      <c r="A177" s="146" t="s">
        <v>226</v>
      </c>
      <c r="B177" s="144" t="s">
        <v>1948</v>
      </c>
      <c r="C177" s="192" t="s">
        <v>226</v>
      </c>
      <c r="D177" s="192"/>
      <c r="E177" s="258">
        <v>11900</v>
      </c>
      <c r="F177" s="258">
        <v>13600</v>
      </c>
      <c r="G177" s="258">
        <v>15300</v>
      </c>
      <c r="H177" s="258">
        <v>16950</v>
      </c>
      <c r="I177" s="258">
        <v>18350</v>
      </c>
      <c r="J177" s="258">
        <v>19700</v>
      </c>
      <c r="K177" s="258">
        <v>21050</v>
      </c>
      <c r="L177" s="258">
        <v>22400</v>
      </c>
      <c r="M177" s="208">
        <v>19800</v>
      </c>
      <c r="N177" s="208">
        <v>22600</v>
      </c>
      <c r="O177" s="208">
        <v>25450</v>
      </c>
      <c r="P177" s="208">
        <v>28250</v>
      </c>
      <c r="Q177" s="208">
        <v>30550</v>
      </c>
      <c r="R177" s="208">
        <v>32800</v>
      </c>
      <c r="S177" s="208">
        <v>35050</v>
      </c>
      <c r="T177" s="208">
        <v>37300</v>
      </c>
      <c r="U177" s="259">
        <v>23760</v>
      </c>
      <c r="V177" s="259">
        <v>27120</v>
      </c>
      <c r="W177" s="259">
        <v>30540</v>
      </c>
      <c r="X177" s="259">
        <v>33900</v>
      </c>
      <c r="Y177" s="259">
        <v>36660</v>
      </c>
      <c r="Z177" s="259">
        <v>39360</v>
      </c>
      <c r="AA177" s="259">
        <v>42060</v>
      </c>
      <c r="AB177" s="259">
        <v>44760</v>
      </c>
      <c r="AC177" s="260">
        <v>31650</v>
      </c>
      <c r="AD177" s="260">
        <v>36200</v>
      </c>
      <c r="AE177" s="260">
        <v>40700</v>
      </c>
      <c r="AF177" s="260">
        <v>45200</v>
      </c>
      <c r="AG177" s="260">
        <v>48850</v>
      </c>
      <c r="AH177" s="260">
        <v>52450</v>
      </c>
      <c r="AI177" s="260">
        <v>56050</v>
      </c>
      <c r="AJ177" s="260">
        <v>59700</v>
      </c>
      <c r="AK177" s="82">
        <v>451</v>
      </c>
      <c r="AL177" s="82">
        <v>483</v>
      </c>
      <c r="AM177" s="82">
        <v>580</v>
      </c>
      <c r="AN177" s="82">
        <v>670</v>
      </c>
      <c r="AO177" s="82">
        <v>747</v>
      </c>
      <c r="AP177" s="82">
        <v>824</v>
      </c>
      <c r="AQ177" s="82">
        <v>566</v>
      </c>
      <c r="AR177" s="82">
        <v>604</v>
      </c>
      <c r="AS177" s="82">
        <v>729</v>
      </c>
      <c r="AT177" s="82">
        <v>837</v>
      </c>
      <c r="AU177" s="82">
        <v>914</v>
      </c>
      <c r="AV177" s="82">
        <v>991</v>
      </c>
      <c r="AW177" s="149">
        <v>451</v>
      </c>
      <c r="AX177" s="149">
        <v>483</v>
      </c>
      <c r="AY177" s="149">
        <v>580</v>
      </c>
      <c r="AZ177" s="149">
        <v>670</v>
      </c>
      <c r="BA177" s="149">
        <v>747</v>
      </c>
      <c r="BB177" s="149">
        <v>824</v>
      </c>
      <c r="BC177" s="149">
        <v>566</v>
      </c>
      <c r="BD177" s="149">
        <v>608</v>
      </c>
      <c r="BE177" s="149">
        <v>732</v>
      </c>
      <c r="BF177" s="149">
        <v>837</v>
      </c>
      <c r="BG177" s="149">
        <v>915</v>
      </c>
      <c r="BH177" s="149">
        <v>991</v>
      </c>
    </row>
    <row r="178" spans="1:60">
      <c r="A178" s="146" t="s">
        <v>227</v>
      </c>
      <c r="B178" s="144" t="s">
        <v>1950</v>
      </c>
      <c r="C178" s="192" t="s">
        <v>227</v>
      </c>
      <c r="D178" s="192"/>
      <c r="E178" s="258">
        <v>11900</v>
      </c>
      <c r="F178" s="258">
        <v>13600</v>
      </c>
      <c r="G178" s="258">
        <v>15300</v>
      </c>
      <c r="H178" s="258">
        <v>16950</v>
      </c>
      <c r="I178" s="258">
        <v>18350</v>
      </c>
      <c r="J178" s="258">
        <v>19700</v>
      </c>
      <c r="K178" s="258">
        <v>21050</v>
      </c>
      <c r="L178" s="258">
        <v>22400</v>
      </c>
      <c r="M178" s="208">
        <v>19800</v>
      </c>
      <c r="N178" s="208">
        <v>22600</v>
      </c>
      <c r="O178" s="208">
        <v>25450</v>
      </c>
      <c r="P178" s="208">
        <v>28250</v>
      </c>
      <c r="Q178" s="208">
        <v>30550</v>
      </c>
      <c r="R178" s="208">
        <v>32800</v>
      </c>
      <c r="S178" s="208">
        <v>35050</v>
      </c>
      <c r="T178" s="208">
        <v>37300</v>
      </c>
      <c r="U178" s="259">
        <v>23760</v>
      </c>
      <c r="V178" s="259">
        <v>27120</v>
      </c>
      <c r="W178" s="259">
        <v>30540</v>
      </c>
      <c r="X178" s="259">
        <v>33900</v>
      </c>
      <c r="Y178" s="259">
        <v>36660</v>
      </c>
      <c r="Z178" s="259">
        <v>39360</v>
      </c>
      <c r="AA178" s="259">
        <v>42060</v>
      </c>
      <c r="AB178" s="259">
        <v>44760</v>
      </c>
      <c r="AC178" s="260">
        <v>31650</v>
      </c>
      <c r="AD178" s="260">
        <v>36200</v>
      </c>
      <c r="AE178" s="260">
        <v>40700</v>
      </c>
      <c r="AF178" s="260">
        <v>45200</v>
      </c>
      <c r="AG178" s="260">
        <v>48850</v>
      </c>
      <c r="AH178" s="260">
        <v>52450</v>
      </c>
      <c r="AI178" s="260">
        <v>56050</v>
      </c>
      <c r="AJ178" s="260">
        <v>59700</v>
      </c>
      <c r="AK178" s="82">
        <v>432</v>
      </c>
      <c r="AL178" s="82">
        <v>463</v>
      </c>
      <c r="AM178" s="82">
        <v>555</v>
      </c>
      <c r="AN178" s="82">
        <v>641</v>
      </c>
      <c r="AO178" s="82">
        <v>715</v>
      </c>
      <c r="AP178" s="82">
        <v>789</v>
      </c>
      <c r="AQ178" s="82">
        <v>497</v>
      </c>
      <c r="AR178" s="82">
        <v>498</v>
      </c>
      <c r="AS178" s="82">
        <v>600</v>
      </c>
      <c r="AT178" s="82">
        <v>780</v>
      </c>
      <c r="AU178" s="82">
        <v>873</v>
      </c>
      <c r="AV178" s="82">
        <v>944</v>
      </c>
      <c r="AW178" s="149">
        <v>432</v>
      </c>
      <c r="AX178" s="149">
        <v>463</v>
      </c>
      <c r="AY178" s="149">
        <v>555</v>
      </c>
      <c r="AZ178" s="149">
        <v>641</v>
      </c>
      <c r="BA178" s="149">
        <v>715</v>
      </c>
      <c r="BB178" s="149">
        <v>789</v>
      </c>
      <c r="BC178" s="149">
        <v>541</v>
      </c>
      <c r="BD178" s="149">
        <v>581</v>
      </c>
      <c r="BE178" s="149">
        <v>699</v>
      </c>
      <c r="BF178" s="149">
        <v>800</v>
      </c>
      <c r="BG178" s="149">
        <v>873</v>
      </c>
      <c r="BH178" s="149">
        <v>944</v>
      </c>
    </row>
    <row r="179" spans="1:60">
      <c r="A179" s="146" t="s">
        <v>228</v>
      </c>
      <c r="B179" s="144" t="s">
        <v>1952</v>
      </c>
      <c r="C179" s="192" t="s">
        <v>228</v>
      </c>
      <c r="D179" s="192"/>
      <c r="E179" s="258">
        <v>11900</v>
      </c>
      <c r="F179" s="258">
        <v>13600</v>
      </c>
      <c r="G179" s="258">
        <v>15300</v>
      </c>
      <c r="H179" s="258">
        <v>16950</v>
      </c>
      <c r="I179" s="258">
        <v>18350</v>
      </c>
      <c r="J179" s="258">
        <v>19700</v>
      </c>
      <c r="K179" s="258">
        <v>21050</v>
      </c>
      <c r="L179" s="258">
        <v>22400</v>
      </c>
      <c r="M179" s="208">
        <v>19800</v>
      </c>
      <c r="N179" s="208">
        <v>22600</v>
      </c>
      <c r="O179" s="208">
        <v>25450</v>
      </c>
      <c r="P179" s="208">
        <v>28250</v>
      </c>
      <c r="Q179" s="208">
        <v>30550</v>
      </c>
      <c r="R179" s="208">
        <v>32800</v>
      </c>
      <c r="S179" s="208">
        <v>35050</v>
      </c>
      <c r="T179" s="208">
        <v>37300</v>
      </c>
      <c r="U179" s="259">
        <v>23760</v>
      </c>
      <c r="V179" s="259">
        <v>27120</v>
      </c>
      <c r="W179" s="259">
        <v>30540</v>
      </c>
      <c r="X179" s="259">
        <v>33900</v>
      </c>
      <c r="Y179" s="259">
        <v>36660</v>
      </c>
      <c r="Z179" s="259">
        <v>39360</v>
      </c>
      <c r="AA179" s="259">
        <v>42060</v>
      </c>
      <c r="AB179" s="259">
        <v>44760</v>
      </c>
      <c r="AC179" s="260">
        <v>31650</v>
      </c>
      <c r="AD179" s="260">
        <v>36200</v>
      </c>
      <c r="AE179" s="260">
        <v>40700</v>
      </c>
      <c r="AF179" s="260">
        <v>45200</v>
      </c>
      <c r="AG179" s="260">
        <v>48850</v>
      </c>
      <c r="AH179" s="260">
        <v>52450</v>
      </c>
      <c r="AI179" s="260">
        <v>56050</v>
      </c>
      <c r="AJ179" s="260">
        <v>59700</v>
      </c>
      <c r="AK179" s="82">
        <v>437</v>
      </c>
      <c r="AL179" s="82">
        <v>463</v>
      </c>
      <c r="AM179" s="82">
        <v>562</v>
      </c>
      <c r="AN179" s="82">
        <v>650</v>
      </c>
      <c r="AO179" s="82">
        <v>725</v>
      </c>
      <c r="AP179" s="82">
        <v>800</v>
      </c>
      <c r="AQ179" s="82">
        <v>462</v>
      </c>
      <c r="AR179" s="82">
        <v>463</v>
      </c>
      <c r="AS179" s="82">
        <v>595</v>
      </c>
      <c r="AT179" s="82">
        <v>767</v>
      </c>
      <c r="AU179" s="82">
        <v>885</v>
      </c>
      <c r="AV179" s="82">
        <v>958</v>
      </c>
      <c r="AW179" s="149">
        <v>437</v>
      </c>
      <c r="AX179" s="149">
        <v>468</v>
      </c>
      <c r="AY179" s="149">
        <v>562</v>
      </c>
      <c r="AZ179" s="149">
        <v>650</v>
      </c>
      <c r="BA179" s="149">
        <v>725</v>
      </c>
      <c r="BB179" s="149">
        <v>800</v>
      </c>
      <c r="BC179" s="149">
        <v>549</v>
      </c>
      <c r="BD179" s="149">
        <v>589</v>
      </c>
      <c r="BE179" s="149">
        <v>709</v>
      </c>
      <c r="BF179" s="149">
        <v>811</v>
      </c>
      <c r="BG179" s="149">
        <v>885</v>
      </c>
      <c r="BH179" s="149">
        <v>958</v>
      </c>
    </row>
    <row r="180" spans="1:60">
      <c r="A180" s="146" t="s">
        <v>38</v>
      </c>
      <c r="B180" s="144" t="s">
        <v>799</v>
      </c>
      <c r="C180" s="193" t="s">
        <v>38</v>
      </c>
      <c r="D180" s="193"/>
      <c r="E180" s="258">
        <v>13550</v>
      </c>
      <c r="F180" s="258">
        <v>15450</v>
      </c>
      <c r="G180" s="258">
        <v>17400</v>
      </c>
      <c r="H180" s="258">
        <v>19300</v>
      </c>
      <c r="I180" s="258">
        <v>20850</v>
      </c>
      <c r="J180" s="258">
        <v>22400</v>
      </c>
      <c r="K180" s="258">
        <v>23950</v>
      </c>
      <c r="L180" s="258">
        <v>25500</v>
      </c>
      <c r="M180" s="208">
        <v>22550</v>
      </c>
      <c r="N180" s="208">
        <v>25800</v>
      </c>
      <c r="O180" s="208">
        <v>29000</v>
      </c>
      <c r="P180" s="208">
        <v>32200</v>
      </c>
      <c r="Q180" s="208">
        <v>34800</v>
      </c>
      <c r="R180" s="208">
        <v>37400</v>
      </c>
      <c r="S180" s="208">
        <v>39950</v>
      </c>
      <c r="T180" s="208">
        <v>42550</v>
      </c>
      <c r="U180" s="259">
        <v>27060</v>
      </c>
      <c r="V180" s="259">
        <v>30960</v>
      </c>
      <c r="W180" s="259">
        <v>34800</v>
      </c>
      <c r="X180" s="259">
        <v>38640</v>
      </c>
      <c r="Y180" s="259">
        <v>41760</v>
      </c>
      <c r="Z180" s="259">
        <v>44880</v>
      </c>
      <c r="AA180" s="259">
        <v>47940</v>
      </c>
      <c r="AB180" s="259">
        <v>51060</v>
      </c>
      <c r="AC180" s="260">
        <v>36050</v>
      </c>
      <c r="AD180" s="260">
        <v>41200</v>
      </c>
      <c r="AE180" s="260">
        <v>46350</v>
      </c>
      <c r="AF180" s="260">
        <v>51500</v>
      </c>
      <c r="AG180" s="260">
        <v>55650</v>
      </c>
      <c r="AH180" s="260">
        <v>59750</v>
      </c>
      <c r="AI180" s="260">
        <v>63900</v>
      </c>
      <c r="AJ180" s="260">
        <v>68000</v>
      </c>
      <c r="AK180" s="82">
        <v>475</v>
      </c>
      <c r="AL180" s="82">
        <v>508</v>
      </c>
      <c r="AM180" s="82">
        <v>610</v>
      </c>
      <c r="AN180" s="82">
        <v>705</v>
      </c>
      <c r="AO180" s="82">
        <v>786</v>
      </c>
      <c r="AP180" s="82">
        <v>868</v>
      </c>
      <c r="AQ180" s="82">
        <v>598</v>
      </c>
      <c r="AR180" s="82">
        <v>641</v>
      </c>
      <c r="AS180" s="82">
        <v>772</v>
      </c>
      <c r="AT180" s="82">
        <v>883</v>
      </c>
      <c r="AU180" s="82">
        <v>965</v>
      </c>
      <c r="AV180" s="82">
        <v>1047</v>
      </c>
      <c r="AW180" s="149">
        <v>475</v>
      </c>
      <c r="AX180" s="149">
        <v>508</v>
      </c>
      <c r="AY180" s="149">
        <v>610</v>
      </c>
      <c r="AZ180" s="149">
        <v>705</v>
      </c>
      <c r="BA180" s="149">
        <v>786</v>
      </c>
      <c r="BB180" s="149">
        <v>868</v>
      </c>
      <c r="BC180" s="149">
        <v>598</v>
      </c>
      <c r="BD180" s="149">
        <v>641</v>
      </c>
      <c r="BE180" s="149">
        <v>772</v>
      </c>
      <c r="BF180" s="149">
        <v>883</v>
      </c>
      <c r="BG180" s="149">
        <v>965</v>
      </c>
      <c r="BH180" s="149">
        <v>1047</v>
      </c>
    </row>
    <row r="181" spans="1:60">
      <c r="A181" s="146" t="s">
        <v>229</v>
      </c>
      <c r="B181" s="144" t="s">
        <v>1954</v>
      </c>
      <c r="C181" s="192" t="s">
        <v>229</v>
      </c>
      <c r="D181" s="192"/>
      <c r="E181" s="258">
        <v>13400</v>
      </c>
      <c r="F181" s="258">
        <v>15300</v>
      </c>
      <c r="G181" s="258">
        <v>17200</v>
      </c>
      <c r="H181" s="258">
        <v>19100</v>
      </c>
      <c r="I181" s="258">
        <v>20650</v>
      </c>
      <c r="J181" s="258">
        <v>22200</v>
      </c>
      <c r="K181" s="258">
        <v>23700</v>
      </c>
      <c r="L181" s="258">
        <v>25250</v>
      </c>
      <c r="M181" s="208">
        <v>22300</v>
      </c>
      <c r="N181" s="208">
        <v>25450</v>
      </c>
      <c r="O181" s="208">
        <v>28650</v>
      </c>
      <c r="P181" s="208">
        <v>31800</v>
      </c>
      <c r="Q181" s="208">
        <v>34350</v>
      </c>
      <c r="R181" s="208">
        <v>36900</v>
      </c>
      <c r="S181" s="208">
        <v>39450</v>
      </c>
      <c r="T181" s="208">
        <v>42000</v>
      </c>
      <c r="U181" s="259">
        <v>26760</v>
      </c>
      <c r="V181" s="259">
        <v>30540</v>
      </c>
      <c r="W181" s="259">
        <v>34380</v>
      </c>
      <c r="X181" s="259">
        <v>38160</v>
      </c>
      <c r="Y181" s="259">
        <v>41220</v>
      </c>
      <c r="Z181" s="259">
        <v>44280</v>
      </c>
      <c r="AA181" s="259">
        <v>47340</v>
      </c>
      <c r="AB181" s="259">
        <v>50400</v>
      </c>
      <c r="AC181" s="260">
        <v>35650</v>
      </c>
      <c r="AD181" s="260">
        <v>40750</v>
      </c>
      <c r="AE181" s="260">
        <v>45850</v>
      </c>
      <c r="AF181" s="260">
        <v>50900</v>
      </c>
      <c r="AG181" s="260">
        <v>55000</v>
      </c>
      <c r="AH181" s="260">
        <v>59050</v>
      </c>
      <c r="AI181" s="260">
        <v>63150</v>
      </c>
      <c r="AJ181" s="260">
        <v>67200</v>
      </c>
      <c r="AK181" s="82">
        <v>484</v>
      </c>
      <c r="AL181" s="82">
        <v>487</v>
      </c>
      <c r="AM181" s="82">
        <v>595</v>
      </c>
      <c r="AN181" s="82">
        <v>776</v>
      </c>
      <c r="AO181" s="82">
        <v>856</v>
      </c>
      <c r="AP181" s="82">
        <v>956</v>
      </c>
      <c r="AQ181" s="82">
        <v>484</v>
      </c>
      <c r="AR181" s="82">
        <v>487</v>
      </c>
      <c r="AS181" s="82">
        <v>595</v>
      </c>
      <c r="AT181" s="82">
        <v>831</v>
      </c>
      <c r="AU181" s="82">
        <v>856</v>
      </c>
      <c r="AV181" s="82">
        <v>984</v>
      </c>
      <c r="AW181" s="149">
        <v>522</v>
      </c>
      <c r="AX181" s="149">
        <v>560</v>
      </c>
      <c r="AY181" s="149">
        <v>672</v>
      </c>
      <c r="AZ181" s="149">
        <v>776</v>
      </c>
      <c r="BA181" s="149">
        <v>866</v>
      </c>
      <c r="BB181" s="149">
        <v>956</v>
      </c>
      <c r="BC181" s="149">
        <v>660</v>
      </c>
      <c r="BD181" s="149">
        <v>708</v>
      </c>
      <c r="BE181" s="149">
        <v>852</v>
      </c>
      <c r="BF181" s="149">
        <v>975</v>
      </c>
      <c r="BG181" s="149">
        <v>1069</v>
      </c>
      <c r="BH181" s="149">
        <v>1161</v>
      </c>
    </row>
    <row r="182" spans="1:60">
      <c r="A182" s="146" t="s">
        <v>230</v>
      </c>
      <c r="B182" s="144" t="s">
        <v>1956</v>
      </c>
      <c r="C182" s="192" t="s">
        <v>230</v>
      </c>
      <c r="D182" s="192"/>
      <c r="E182" s="258">
        <v>14700</v>
      </c>
      <c r="F182" s="258">
        <v>16800</v>
      </c>
      <c r="G182" s="258">
        <v>18900</v>
      </c>
      <c r="H182" s="258">
        <v>20950</v>
      </c>
      <c r="I182" s="258">
        <v>22650</v>
      </c>
      <c r="J182" s="258">
        <v>24350</v>
      </c>
      <c r="K182" s="258">
        <v>26000</v>
      </c>
      <c r="L182" s="258">
        <v>27700</v>
      </c>
      <c r="M182" s="208">
        <v>24500</v>
      </c>
      <c r="N182" s="208">
        <v>28000</v>
      </c>
      <c r="O182" s="208">
        <v>31500</v>
      </c>
      <c r="P182" s="208">
        <v>34950</v>
      </c>
      <c r="Q182" s="208">
        <v>37750</v>
      </c>
      <c r="R182" s="208">
        <v>40550</v>
      </c>
      <c r="S182" s="208">
        <v>43350</v>
      </c>
      <c r="T182" s="208">
        <v>46150</v>
      </c>
      <c r="U182" s="259">
        <v>29400</v>
      </c>
      <c r="V182" s="259">
        <v>33600</v>
      </c>
      <c r="W182" s="259">
        <v>37800</v>
      </c>
      <c r="X182" s="259">
        <v>41940</v>
      </c>
      <c r="Y182" s="259">
        <v>45300</v>
      </c>
      <c r="Z182" s="259">
        <v>48660</v>
      </c>
      <c r="AA182" s="259">
        <v>52020</v>
      </c>
      <c r="AB182" s="259">
        <v>55380</v>
      </c>
      <c r="AC182" s="260">
        <v>39150</v>
      </c>
      <c r="AD182" s="260">
        <v>44750</v>
      </c>
      <c r="AE182" s="260">
        <v>50350</v>
      </c>
      <c r="AF182" s="260">
        <v>55900</v>
      </c>
      <c r="AG182" s="260">
        <v>60400</v>
      </c>
      <c r="AH182" s="260">
        <v>64850</v>
      </c>
      <c r="AI182" s="260">
        <v>69350</v>
      </c>
      <c r="AJ182" s="260">
        <v>73800</v>
      </c>
      <c r="AK182" s="82">
        <v>481</v>
      </c>
      <c r="AL182" s="82">
        <v>515</v>
      </c>
      <c r="AM182" s="82">
        <v>618</v>
      </c>
      <c r="AN182" s="82">
        <v>713</v>
      </c>
      <c r="AO182" s="82">
        <v>796</v>
      </c>
      <c r="AP182" s="82">
        <v>878</v>
      </c>
      <c r="AQ182" s="82">
        <v>554</v>
      </c>
      <c r="AR182" s="82">
        <v>557</v>
      </c>
      <c r="AS182" s="82">
        <v>680</v>
      </c>
      <c r="AT182" s="82">
        <v>895</v>
      </c>
      <c r="AU182" s="82">
        <v>934</v>
      </c>
      <c r="AV182" s="82">
        <v>1061</v>
      </c>
      <c r="AW182" s="149">
        <v>481</v>
      </c>
      <c r="AX182" s="149">
        <v>515</v>
      </c>
      <c r="AY182" s="149">
        <v>618</v>
      </c>
      <c r="AZ182" s="149">
        <v>713</v>
      </c>
      <c r="BA182" s="149">
        <v>796</v>
      </c>
      <c r="BB182" s="149">
        <v>878</v>
      </c>
      <c r="BC182" s="149">
        <v>605</v>
      </c>
      <c r="BD182" s="149">
        <v>650</v>
      </c>
      <c r="BE182" s="149">
        <v>782</v>
      </c>
      <c r="BF182" s="149">
        <v>895</v>
      </c>
      <c r="BG182" s="149">
        <v>979</v>
      </c>
      <c r="BH182" s="149">
        <v>1061</v>
      </c>
    </row>
    <row r="183" spans="1:60">
      <c r="A183" s="146" t="s">
        <v>32</v>
      </c>
      <c r="B183" s="144" t="s">
        <v>807</v>
      </c>
      <c r="C183" s="193" t="s">
        <v>32</v>
      </c>
      <c r="D183" s="193"/>
      <c r="E183" s="258">
        <v>13000</v>
      </c>
      <c r="F183" s="258">
        <v>14850</v>
      </c>
      <c r="G183" s="258">
        <v>16700</v>
      </c>
      <c r="H183" s="258">
        <v>18550</v>
      </c>
      <c r="I183" s="258">
        <v>20050</v>
      </c>
      <c r="J183" s="258">
        <v>21550</v>
      </c>
      <c r="K183" s="258">
        <v>23050</v>
      </c>
      <c r="L183" s="258">
        <v>24500</v>
      </c>
      <c r="M183" s="208">
        <v>21650</v>
      </c>
      <c r="N183" s="208">
        <v>24750</v>
      </c>
      <c r="O183" s="208">
        <v>27850</v>
      </c>
      <c r="P183" s="208">
        <v>30900</v>
      </c>
      <c r="Q183" s="208">
        <v>33400</v>
      </c>
      <c r="R183" s="208">
        <v>35850</v>
      </c>
      <c r="S183" s="208">
        <v>38350</v>
      </c>
      <c r="T183" s="208">
        <v>40800</v>
      </c>
      <c r="U183" s="259">
        <v>25980</v>
      </c>
      <c r="V183" s="259">
        <v>29700</v>
      </c>
      <c r="W183" s="259">
        <v>33420</v>
      </c>
      <c r="X183" s="259">
        <v>37080</v>
      </c>
      <c r="Y183" s="259">
        <v>40080</v>
      </c>
      <c r="Z183" s="259">
        <v>43020</v>
      </c>
      <c r="AA183" s="259">
        <v>46020</v>
      </c>
      <c r="AB183" s="259">
        <v>48960</v>
      </c>
      <c r="AC183" s="260">
        <v>34650</v>
      </c>
      <c r="AD183" s="260">
        <v>39600</v>
      </c>
      <c r="AE183" s="260">
        <v>44550</v>
      </c>
      <c r="AF183" s="260">
        <v>49450</v>
      </c>
      <c r="AG183" s="260">
        <v>53450</v>
      </c>
      <c r="AH183" s="260">
        <v>57400</v>
      </c>
      <c r="AI183" s="260">
        <v>61350</v>
      </c>
      <c r="AJ183" s="260">
        <v>65300</v>
      </c>
      <c r="AK183" s="82">
        <v>503</v>
      </c>
      <c r="AL183" s="82">
        <v>539</v>
      </c>
      <c r="AM183" s="82">
        <v>647</v>
      </c>
      <c r="AN183" s="82">
        <v>747</v>
      </c>
      <c r="AO183" s="82">
        <v>833</v>
      </c>
      <c r="AP183" s="82">
        <v>920</v>
      </c>
      <c r="AQ183" s="82">
        <v>519</v>
      </c>
      <c r="AR183" s="82">
        <v>583</v>
      </c>
      <c r="AS183" s="82">
        <v>697</v>
      </c>
      <c r="AT183" s="82">
        <v>864</v>
      </c>
      <c r="AU183" s="82">
        <v>896</v>
      </c>
      <c r="AV183" s="82">
        <v>1030</v>
      </c>
      <c r="AW183" s="149">
        <v>503</v>
      </c>
      <c r="AX183" s="149">
        <v>539</v>
      </c>
      <c r="AY183" s="149">
        <v>647</v>
      </c>
      <c r="AZ183" s="149">
        <v>747</v>
      </c>
      <c r="BA183" s="149">
        <v>833</v>
      </c>
      <c r="BB183" s="149">
        <v>920</v>
      </c>
      <c r="BC183" s="149">
        <v>635</v>
      </c>
      <c r="BD183" s="149">
        <v>682</v>
      </c>
      <c r="BE183" s="149">
        <v>821</v>
      </c>
      <c r="BF183" s="149">
        <v>939</v>
      </c>
      <c r="BG183" s="149">
        <v>1028</v>
      </c>
      <c r="BH183" s="149">
        <v>1116</v>
      </c>
    </row>
    <row r="184" spans="1:60">
      <c r="A184" s="146" t="s">
        <v>231</v>
      </c>
      <c r="B184" s="144" t="s">
        <v>1958</v>
      </c>
      <c r="C184" s="192" t="s">
        <v>231</v>
      </c>
      <c r="D184" s="192"/>
      <c r="E184" s="258">
        <v>11900</v>
      </c>
      <c r="F184" s="258">
        <v>13600</v>
      </c>
      <c r="G184" s="258">
        <v>15300</v>
      </c>
      <c r="H184" s="258">
        <v>16950</v>
      </c>
      <c r="I184" s="258">
        <v>18350</v>
      </c>
      <c r="J184" s="258">
        <v>19700</v>
      </c>
      <c r="K184" s="258">
        <v>21050</v>
      </c>
      <c r="L184" s="258">
        <v>22400</v>
      </c>
      <c r="M184" s="208">
        <v>19800</v>
      </c>
      <c r="N184" s="208">
        <v>22600</v>
      </c>
      <c r="O184" s="208">
        <v>25450</v>
      </c>
      <c r="P184" s="208">
        <v>28250</v>
      </c>
      <c r="Q184" s="208">
        <v>30550</v>
      </c>
      <c r="R184" s="208">
        <v>32800</v>
      </c>
      <c r="S184" s="208">
        <v>35050</v>
      </c>
      <c r="T184" s="208">
        <v>37300</v>
      </c>
      <c r="U184" s="259">
        <v>23760</v>
      </c>
      <c r="V184" s="259">
        <v>27120</v>
      </c>
      <c r="W184" s="259">
        <v>30540</v>
      </c>
      <c r="X184" s="259">
        <v>33900</v>
      </c>
      <c r="Y184" s="259">
        <v>36660</v>
      </c>
      <c r="Z184" s="259">
        <v>39360</v>
      </c>
      <c r="AA184" s="259">
        <v>42060</v>
      </c>
      <c r="AB184" s="259">
        <v>44760</v>
      </c>
      <c r="AC184" s="260">
        <v>31650</v>
      </c>
      <c r="AD184" s="260">
        <v>36200</v>
      </c>
      <c r="AE184" s="260">
        <v>40700</v>
      </c>
      <c r="AF184" s="260">
        <v>45200</v>
      </c>
      <c r="AG184" s="260">
        <v>48850</v>
      </c>
      <c r="AH184" s="260">
        <v>52450</v>
      </c>
      <c r="AI184" s="260">
        <v>56050</v>
      </c>
      <c r="AJ184" s="260">
        <v>59700</v>
      </c>
      <c r="AK184" s="82">
        <v>452</v>
      </c>
      <c r="AL184" s="82">
        <v>485</v>
      </c>
      <c r="AM184" s="82">
        <v>582</v>
      </c>
      <c r="AN184" s="82">
        <v>672</v>
      </c>
      <c r="AO184" s="82">
        <v>750</v>
      </c>
      <c r="AP184" s="82">
        <v>828</v>
      </c>
      <c r="AQ184" s="82">
        <v>555</v>
      </c>
      <c r="AR184" s="82">
        <v>556</v>
      </c>
      <c r="AS184" s="82">
        <v>689</v>
      </c>
      <c r="AT184" s="82">
        <v>840</v>
      </c>
      <c r="AU184" s="82">
        <v>918</v>
      </c>
      <c r="AV184" s="82">
        <v>994</v>
      </c>
      <c r="AW184" s="149">
        <v>452</v>
      </c>
      <c r="AX184" s="149">
        <v>485</v>
      </c>
      <c r="AY184" s="149">
        <v>582</v>
      </c>
      <c r="AZ184" s="149">
        <v>672</v>
      </c>
      <c r="BA184" s="149">
        <v>750</v>
      </c>
      <c r="BB184" s="149">
        <v>828</v>
      </c>
      <c r="BC184" s="149">
        <v>569</v>
      </c>
      <c r="BD184" s="149">
        <v>611</v>
      </c>
      <c r="BE184" s="149">
        <v>734</v>
      </c>
      <c r="BF184" s="149">
        <v>840</v>
      </c>
      <c r="BG184" s="149">
        <v>918</v>
      </c>
      <c r="BH184" s="149">
        <v>994</v>
      </c>
    </row>
    <row r="185" spans="1:60">
      <c r="A185" s="146" t="s">
        <v>232</v>
      </c>
      <c r="B185" s="144" t="s">
        <v>1960</v>
      </c>
      <c r="C185" s="192" t="s">
        <v>232</v>
      </c>
      <c r="D185" s="192"/>
      <c r="E185" s="258">
        <v>13400</v>
      </c>
      <c r="F185" s="258">
        <v>15300</v>
      </c>
      <c r="G185" s="258">
        <v>17200</v>
      </c>
      <c r="H185" s="258">
        <v>19100</v>
      </c>
      <c r="I185" s="258">
        <v>20650</v>
      </c>
      <c r="J185" s="258">
        <v>22200</v>
      </c>
      <c r="K185" s="258">
        <v>23700</v>
      </c>
      <c r="L185" s="258">
        <v>25250</v>
      </c>
      <c r="M185" s="208">
        <v>22300</v>
      </c>
      <c r="N185" s="208">
        <v>25450</v>
      </c>
      <c r="O185" s="208">
        <v>28650</v>
      </c>
      <c r="P185" s="208">
        <v>31800</v>
      </c>
      <c r="Q185" s="208">
        <v>34350</v>
      </c>
      <c r="R185" s="208">
        <v>36900</v>
      </c>
      <c r="S185" s="208">
        <v>39450</v>
      </c>
      <c r="T185" s="208">
        <v>42000</v>
      </c>
      <c r="U185" s="259">
        <v>26760</v>
      </c>
      <c r="V185" s="259">
        <v>30540</v>
      </c>
      <c r="W185" s="259">
        <v>34380</v>
      </c>
      <c r="X185" s="259">
        <v>38160</v>
      </c>
      <c r="Y185" s="259">
        <v>41220</v>
      </c>
      <c r="Z185" s="259">
        <v>44280</v>
      </c>
      <c r="AA185" s="259">
        <v>47340</v>
      </c>
      <c r="AB185" s="259">
        <v>50400</v>
      </c>
      <c r="AC185" s="260">
        <v>35650</v>
      </c>
      <c r="AD185" s="260">
        <v>40750</v>
      </c>
      <c r="AE185" s="260">
        <v>45850</v>
      </c>
      <c r="AF185" s="260">
        <v>50900</v>
      </c>
      <c r="AG185" s="260">
        <v>55000</v>
      </c>
      <c r="AH185" s="260">
        <v>59050</v>
      </c>
      <c r="AI185" s="260">
        <v>63150</v>
      </c>
      <c r="AJ185" s="260">
        <v>67200</v>
      </c>
      <c r="AK185" s="82">
        <v>441</v>
      </c>
      <c r="AL185" s="82">
        <v>473</v>
      </c>
      <c r="AM185" s="82">
        <v>567</v>
      </c>
      <c r="AN185" s="82">
        <v>655</v>
      </c>
      <c r="AO185" s="82">
        <v>731</v>
      </c>
      <c r="AP185" s="82">
        <v>806</v>
      </c>
      <c r="AQ185" s="82">
        <v>495</v>
      </c>
      <c r="AR185" s="82">
        <v>536</v>
      </c>
      <c r="AS185" s="82">
        <v>595</v>
      </c>
      <c r="AT185" s="82">
        <v>724</v>
      </c>
      <c r="AU185" s="82">
        <v>893</v>
      </c>
      <c r="AV185" s="82">
        <v>967</v>
      </c>
      <c r="AW185" s="149">
        <v>441</v>
      </c>
      <c r="AX185" s="149">
        <v>473</v>
      </c>
      <c r="AY185" s="149">
        <v>567</v>
      </c>
      <c r="AZ185" s="149">
        <v>655</v>
      </c>
      <c r="BA185" s="149">
        <v>731</v>
      </c>
      <c r="BB185" s="149">
        <v>806</v>
      </c>
      <c r="BC185" s="149">
        <v>554</v>
      </c>
      <c r="BD185" s="149">
        <v>594</v>
      </c>
      <c r="BE185" s="149">
        <v>716</v>
      </c>
      <c r="BF185" s="149">
        <v>818</v>
      </c>
      <c r="BG185" s="149">
        <v>893</v>
      </c>
      <c r="BH185" s="149">
        <v>967</v>
      </c>
    </row>
    <row r="186" spans="1:60">
      <c r="A186" s="146" t="s">
        <v>48</v>
      </c>
      <c r="B186" s="144" t="s">
        <v>815</v>
      </c>
      <c r="C186" s="193" t="s">
        <v>48</v>
      </c>
      <c r="D186" s="193"/>
      <c r="E186" s="258">
        <v>15800</v>
      </c>
      <c r="F186" s="258">
        <v>18050</v>
      </c>
      <c r="G186" s="258">
        <v>20300</v>
      </c>
      <c r="H186" s="258">
        <v>22550</v>
      </c>
      <c r="I186" s="258">
        <v>24400</v>
      </c>
      <c r="J186" s="258">
        <v>26200</v>
      </c>
      <c r="K186" s="258">
        <v>28000</v>
      </c>
      <c r="L186" s="258">
        <v>29800</v>
      </c>
      <c r="M186" s="208">
        <v>26350</v>
      </c>
      <c r="N186" s="208">
        <v>30100</v>
      </c>
      <c r="O186" s="208">
        <v>33850</v>
      </c>
      <c r="P186" s="208">
        <v>37600</v>
      </c>
      <c r="Q186" s="208">
        <v>40650</v>
      </c>
      <c r="R186" s="208">
        <v>43650</v>
      </c>
      <c r="S186" s="208">
        <v>46650</v>
      </c>
      <c r="T186" s="208">
        <v>49650</v>
      </c>
      <c r="U186" s="259">
        <v>31620</v>
      </c>
      <c r="V186" s="259">
        <v>36120</v>
      </c>
      <c r="W186" s="259">
        <v>40620</v>
      </c>
      <c r="X186" s="259">
        <v>45120</v>
      </c>
      <c r="Y186" s="259">
        <v>48780</v>
      </c>
      <c r="Z186" s="259">
        <v>52380</v>
      </c>
      <c r="AA186" s="259">
        <v>55980</v>
      </c>
      <c r="AB186" s="259">
        <v>59580</v>
      </c>
      <c r="AC186" s="260">
        <v>42150</v>
      </c>
      <c r="AD186" s="260">
        <v>48150</v>
      </c>
      <c r="AE186" s="260">
        <v>54150</v>
      </c>
      <c r="AF186" s="260">
        <v>60150</v>
      </c>
      <c r="AG186" s="260">
        <v>65000</v>
      </c>
      <c r="AH186" s="260">
        <v>69800</v>
      </c>
      <c r="AI186" s="260">
        <v>74600</v>
      </c>
      <c r="AJ186" s="260">
        <v>79400</v>
      </c>
      <c r="AK186" s="82">
        <v>606</v>
      </c>
      <c r="AL186" s="82">
        <v>649</v>
      </c>
      <c r="AM186" s="82">
        <v>778</v>
      </c>
      <c r="AN186" s="82">
        <v>900</v>
      </c>
      <c r="AO186" s="82">
        <v>1003</v>
      </c>
      <c r="AP186" s="82">
        <v>1108</v>
      </c>
      <c r="AQ186" s="82">
        <v>673</v>
      </c>
      <c r="AR186" s="82">
        <v>716</v>
      </c>
      <c r="AS186" s="82">
        <v>871</v>
      </c>
      <c r="AT186" s="82">
        <v>1136</v>
      </c>
      <c r="AU186" s="82">
        <v>1248</v>
      </c>
      <c r="AV186" s="82">
        <v>1358</v>
      </c>
      <c r="AW186" s="149">
        <v>606</v>
      </c>
      <c r="AX186" s="149">
        <v>649</v>
      </c>
      <c r="AY186" s="149">
        <v>778</v>
      </c>
      <c r="AZ186" s="149">
        <v>900</v>
      </c>
      <c r="BA186" s="149">
        <v>1003</v>
      </c>
      <c r="BB186" s="149">
        <v>1108</v>
      </c>
      <c r="BC186" s="149">
        <v>768</v>
      </c>
      <c r="BD186" s="149">
        <v>824</v>
      </c>
      <c r="BE186" s="149">
        <v>991</v>
      </c>
      <c r="BF186" s="149">
        <v>1136</v>
      </c>
      <c r="BG186" s="149">
        <v>1248</v>
      </c>
      <c r="BH186" s="149">
        <v>1358</v>
      </c>
    </row>
    <row r="187" spans="1:60">
      <c r="A187" s="146" t="s">
        <v>233</v>
      </c>
      <c r="B187" s="144" t="s">
        <v>1962</v>
      </c>
      <c r="C187" s="192" t="s">
        <v>233</v>
      </c>
      <c r="D187" s="192"/>
      <c r="E187" s="258">
        <v>11900</v>
      </c>
      <c r="F187" s="258">
        <v>13600</v>
      </c>
      <c r="G187" s="258">
        <v>15300</v>
      </c>
      <c r="H187" s="258">
        <v>16950</v>
      </c>
      <c r="I187" s="258">
        <v>18350</v>
      </c>
      <c r="J187" s="258">
        <v>19700</v>
      </c>
      <c r="K187" s="258">
        <v>21050</v>
      </c>
      <c r="L187" s="258">
        <v>22400</v>
      </c>
      <c r="M187" s="208">
        <v>19800</v>
      </c>
      <c r="N187" s="208">
        <v>22600</v>
      </c>
      <c r="O187" s="208">
        <v>25450</v>
      </c>
      <c r="P187" s="208">
        <v>28250</v>
      </c>
      <c r="Q187" s="208">
        <v>30550</v>
      </c>
      <c r="R187" s="208">
        <v>32800</v>
      </c>
      <c r="S187" s="208">
        <v>35050</v>
      </c>
      <c r="T187" s="208">
        <v>37300</v>
      </c>
      <c r="U187" s="259">
        <v>23760</v>
      </c>
      <c r="V187" s="259">
        <v>27120</v>
      </c>
      <c r="W187" s="259">
        <v>30540</v>
      </c>
      <c r="X187" s="259">
        <v>33900</v>
      </c>
      <c r="Y187" s="259">
        <v>36660</v>
      </c>
      <c r="Z187" s="259">
        <v>39360</v>
      </c>
      <c r="AA187" s="259">
        <v>42060</v>
      </c>
      <c r="AB187" s="259">
        <v>44760</v>
      </c>
      <c r="AC187" s="260">
        <v>31650</v>
      </c>
      <c r="AD187" s="260">
        <v>36200</v>
      </c>
      <c r="AE187" s="260">
        <v>40700</v>
      </c>
      <c r="AF187" s="260">
        <v>45200</v>
      </c>
      <c r="AG187" s="260">
        <v>48850</v>
      </c>
      <c r="AH187" s="260">
        <v>52450</v>
      </c>
      <c r="AI187" s="260">
        <v>56050</v>
      </c>
      <c r="AJ187" s="260">
        <v>59700</v>
      </c>
      <c r="AK187" s="82">
        <v>432</v>
      </c>
      <c r="AL187" s="82">
        <v>463</v>
      </c>
      <c r="AM187" s="82">
        <v>555</v>
      </c>
      <c r="AN187" s="82">
        <v>641</v>
      </c>
      <c r="AO187" s="82">
        <v>715</v>
      </c>
      <c r="AP187" s="82">
        <v>789</v>
      </c>
      <c r="AQ187" s="82">
        <v>484</v>
      </c>
      <c r="AR187" s="82">
        <v>487</v>
      </c>
      <c r="AS187" s="82">
        <v>595</v>
      </c>
      <c r="AT187" s="82">
        <v>788</v>
      </c>
      <c r="AU187" s="82">
        <v>818</v>
      </c>
      <c r="AV187" s="82">
        <v>930</v>
      </c>
      <c r="AW187" s="149">
        <v>432</v>
      </c>
      <c r="AX187" s="149">
        <v>463</v>
      </c>
      <c r="AY187" s="149">
        <v>555</v>
      </c>
      <c r="AZ187" s="149">
        <v>641</v>
      </c>
      <c r="BA187" s="149">
        <v>715</v>
      </c>
      <c r="BB187" s="149">
        <v>789</v>
      </c>
      <c r="BC187" s="149">
        <v>541</v>
      </c>
      <c r="BD187" s="149">
        <v>581</v>
      </c>
      <c r="BE187" s="149">
        <v>699</v>
      </c>
      <c r="BF187" s="149">
        <v>800</v>
      </c>
      <c r="BG187" s="149">
        <v>873</v>
      </c>
      <c r="BH187" s="149">
        <v>944</v>
      </c>
    </row>
    <row r="188" spans="1:60">
      <c r="A188" s="146" t="s">
        <v>234</v>
      </c>
      <c r="B188" s="144" t="s">
        <v>1964</v>
      </c>
      <c r="C188" s="192" t="s">
        <v>234</v>
      </c>
      <c r="D188" s="192"/>
      <c r="E188" s="258">
        <v>14000</v>
      </c>
      <c r="F188" s="258">
        <v>16000</v>
      </c>
      <c r="G188" s="258">
        <v>18000</v>
      </c>
      <c r="H188" s="258">
        <v>19950</v>
      </c>
      <c r="I188" s="258">
        <v>21550</v>
      </c>
      <c r="J188" s="258">
        <v>23150</v>
      </c>
      <c r="K188" s="258">
        <v>24750</v>
      </c>
      <c r="L188" s="258">
        <v>26350</v>
      </c>
      <c r="M188" s="208">
        <v>23300</v>
      </c>
      <c r="N188" s="208">
        <v>26600</v>
      </c>
      <c r="O188" s="208">
        <v>29950</v>
      </c>
      <c r="P188" s="208">
        <v>33250</v>
      </c>
      <c r="Q188" s="208">
        <v>35950</v>
      </c>
      <c r="R188" s="208">
        <v>38600</v>
      </c>
      <c r="S188" s="208">
        <v>41250</v>
      </c>
      <c r="T188" s="208">
        <v>43900</v>
      </c>
      <c r="U188" s="259">
        <v>27960</v>
      </c>
      <c r="V188" s="259">
        <v>31920</v>
      </c>
      <c r="W188" s="259">
        <v>35940</v>
      </c>
      <c r="X188" s="259">
        <v>39900</v>
      </c>
      <c r="Y188" s="259">
        <v>43140</v>
      </c>
      <c r="Z188" s="259">
        <v>46320</v>
      </c>
      <c r="AA188" s="259">
        <v>49500</v>
      </c>
      <c r="AB188" s="259">
        <v>52680</v>
      </c>
      <c r="AC188" s="260">
        <v>37250</v>
      </c>
      <c r="AD188" s="260">
        <v>42600</v>
      </c>
      <c r="AE188" s="260">
        <v>47900</v>
      </c>
      <c r="AF188" s="260">
        <v>53200</v>
      </c>
      <c r="AG188" s="260">
        <v>57500</v>
      </c>
      <c r="AH188" s="260">
        <v>61750</v>
      </c>
      <c r="AI188" s="260">
        <v>66000</v>
      </c>
      <c r="AJ188" s="260">
        <v>70250</v>
      </c>
      <c r="AK188" s="82">
        <v>432</v>
      </c>
      <c r="AL188" s="82">
        <v>463</v>
      </c>
      <c r="AM188" s="82">
        <v>555</v>
      </c>
      <c r="AN188" s="82">
        <v>641</v>
      </c>
      <c r="AO188" s="82">
        <v>715</v>
      </c>
      <c r="AP188" s="82">
        <v>789</v>
      </c>
      <c r="AQ188" s="82">
        <v>491</v>
      </c>
      <c r="AR188" s="82">
        <v>536</v>
      </c>
      <c r="AS188" s="82">
        <v>595</v>
      </c>
      <c r="AT188" s="82">
        <v>721</v>
      </c>
      <c r="AU188" s="82">
        <v>860</v>
      </c>
      <c r="AV188" s="82">
        <v>944</v>
      </c>
      <c r="AW188" s="149">
        <v>432</v>
      </c>
      <c r="AX188" s="149">
        <v>463</v>
      </c>
      <c r="AY188" s="149">
        <v>555</v>
      </c>
      <c r="AZ188" s="149">
        <v>641</v>
      </c>
      <c r="BA188" s="149">
        <v>715</v>
      </c>
      <c r="BB188" s="149">
        <v>789</v>
      </c>
      <c r="BC188" s="149">
        <v>541</v>
      </c>
      <c r="BD188" s="149">
        <v>581</v>
      </c>
      <c r="BE188" s="149">
        <v>699</v>
      </c>
      <c r="BF188" s="149">
        <v>800</v>
      </c>
      <c r="BG188" s="149">
        <v>873</v>
      </c>
      <c r="BH188" s="149">
        <v>944</v>
      </c>
    </row>
    <row r="189" spans="1:60">
      <c r="A189" s="146" t="s">
        <v>235</v>
      </c>
      <c r="B189" s="144" t="s">
        <v>1966</v>
      </c>
      <c r="C189" s="192" t="s">
        <v>235</v>
      </c>
      <c r="D189" s="192"/>
      <c r="E189" s="258">
        <v>11900</v>
      </c>
      <c r="F189" s="258">
        <v>13600</v>
      </c>
      <c r="G189" s="258">
        <v>15300</v>
      </c>
      <c r="H189" s="258">
        <v>16950</v>
      </c>
      <c r="I189" s="258">
        <v>18350</v>
      </c>
      <c r="J189" s="258">
        <v>19700</v>
      </c>
      <c r="K189" s="258">
        <v>21050</v>
      </c>
      <c r="L189" s="258">
        <v>22400</v>
      </c>
      <c r="M189" s="208">
        <v>19800</v>
      </c>
      <c r="N189" s="208">
        <v>22600</v>
      </c>
      <c r="O189" s="208">
        <v>25450</v>
      </c>
      <c r="P189" s="208">
        <v>28250</v>
      </c>
      <c r="Q189" s="208">
        <v>30550</v>
      </c>
      <c r="R189" s="208">
        <v>32800</v>
      </c>
      <c r="S189" s="208">
        <v>35050</v>
      </c>
      <c r="T189" s="208">
        <v>37300</v>
      </c>
      <c r="U189" s="259">
        <v>23760</v>
      </c>
      <c r="V189" s="259">
        <v>27120</v>
      </c>
      <c r="W189" s="259">
        <v>30540</v>
      </c>
      <c r="X189" s="259">
        <v>33900</v>
      </c>
      <c r="Y189" s="259">
        <v>36660</v>
      </c>
      <c r="Z189" s="259">
        <v>39360</v>
      </c>
      <c r="AA189" s="259">
        <v>42060</v>
      </c>
      <c r="AB189" s="259">
        <v>44760</v>
      </c>
      <c r="AC189" s="260">
        <v>31650</v>
      </c>
      <c r="AD189" s="260">
        <v>36200</v>
      </c>
      <c r="AE189" s="260">
        <v>40700</v>
      </c>
      <c r="AF189" s="260">
        <v>45200</v>
      </c>
      <c r="AG189" s="260">
        <v>48850</v>
      </c>
      <c r="AH189" s="260">
        <v>52450</v>
      </c>
      <c r="AI189" s="260">
        <v>56050</v>
      </c>
      <c r="AJ189" s="260">
        <v>59700</v>
      </c>
      <c r="AK189" s="82">
        <v>432</v>
      </c>
      <c r="AL189" s="82">
        <v>463</v>
      </c>
      <c r="AM189" s="82">
        <v>555</v>
      </c>
      <c r="AN189" s="82">
        <v>641</v>
      </c>
      <c r="AO189" s="82">
        <v>715</v>
      </c>
      <c r="AP189" s="82">
        <v>789</v>
      </c>
      <c r="AQ189" s="82">
        <v>537</v>
      </c>
      <c r="AR189" s="82">
        <v>544</v>
      </c>
      <c r="AS189" s="82">
        <v>646</v>
      </c>
      <c r="AT189" s="82">
        <v>773</v>
      </c>
      <c r="AU189" s="82">
        <v>796</v>
      </c>
      <c r="AV189" s="82">
        <v>915</v>
      </c>
      <c r="AW189" s="149">
        <v>432</v>
      </c>
      <c r="AX189" s="149">
        <v>463</v>
      </c>
      <c r="AY189" s="149">
        <v>555</v>
      </c>
      <c r="AZ189" s="149">
        <v>641</v>
      </c>
      <c r="BA189" s="149">
        <v>715</v>
      </c>
      <c r="BB189" s="149">
        <v>789</v>
      </c>
      <c r="BC189" s="149">
        <v>541</v>
      </c>
      <c r="BD189" s="149">
        <v>581</v>
      </c>
      <c r="BE189" s="149">
        <v>699</v>
      </c>
      <c r="BF189" s="149">
        <v>800</v>
      </c>
      <c r="BG189" s="149">
        <v>873</v>
      </c>
      <c r="BH189" s="149">
        <v>944</v>
      </c>
    </row>
    <row r="190" spans="1:60">
      <c r="A190" s="146" t="s">
        <v>23</v>
      </c>
      <c r="B190" s="144" t="s">
        <v>826</v>
      </c>
      <c r="C190" s="193" t="s">
        <v>23</v>
      </c>
      <c r="D190" s="193"/>
      <c r="E190" s="258">
        <v>14000</v>
      </c>
      <c r="F190" s="258">
        <v>16000</v>
      </c>
      <c r="G190" s="258">
        <v>18000</v>
      </c>
      <c r="H190" s="258">
        <v>19950</v>
      </c>
      <c r="I190" s="258">
        <v>21550</v>
      </c>
      <c r="J190" s="258">
        <v>23150</v>
      </c>
      <c r="K190" s="258">
        <v>24750</v>
      </c>
      <c r="L190" s="258">
        <v>26350</v>
      </c>
      <c r="M190" s="208">
        <v>23300</v>
      </c>
      <c r="N190" s="208">
        <v>26600</v>
      </c>
      <c r="O190" s="208">
        <v>29950</v>
      </c>
      <c r="P190" s="208">
        <v>33250</v>
      </c>
      <c r="Q190" s="208">
        <v>35950</v>
      </c>
      <c r="R190" s="208">
        <v>38600</v>
      </c>
      <c r="S190" s="208">
        <v>41250</v>
      </c>
      <c r="T190" s="208">
        <v>43900</v>
      </c>
      <c r="U190" s="259">
        <v>27960</v>
      </c>
      <c r="V190" s="259">
        <v>31920</v>
      </c>
      <c r="W190" s="259">
        <v>35940</v>
      </c>
      <c r="X190" s="259">
        <v>39900</v>
      </c>
      <c r="Y190" s="259">
        <v>43140</v>
      </c>
      <c r="Z190" s="259">
        <v>46320</v>
      </c>
      <c r="AA190" s="259">
        <v>49500</v>
      </c>
      <c r="AB190" s="259">
        <v>52680</v>
      </c>
      <c r="AC190" s="260">
        <v>37250</v>
      </c>
      <c r="AD190" s="260">
        <v>42600</v>
      </c>
      <c r="AE190" s="260">
        <v>47900</v>
      </c>
      <c r="AF190" s="260">
        <v>53200</v>
      </c>
      <c r="AG190" s="260">
        <v>57500</v>
      </c>
      <c r="AH190" s="260">
        <v>61750</v>
      </c>
      <c r="AI190" s="260">
        <v>66000</v>
      </c>
      <c r="AJ190" s="260">
        <v>70250</v>
      </c>
      <c r="AK190" s="82">
        <v>514</v>
      </c>
      <c r="AL190" s="82">
        <v>553</v>
      </c>
      <c r="AM190" s="82">
        <v>663</v>
      </c>
      <c r="AN190" s="82">
        <v>766</v>
      </c>
      <c r="AO190" s="82">
        <v>855</v>
      </c>
      <c r="AP190" s="82">
        <v>943</v>
      </c>
      <c r="AQ190" s="82">
        <v>514</v>
      </c>
      <c r="AR190" s="82">
        <v>557</v>
      </c>
      <c r="AS190" s="82">
        <v>696</v>
      </c>
      <c r="AT190" s="82">
        <v>959</v>
      </c>
      <c r="AU190" s="82">
        <v>1054</v>
      </c>
      <c r="AV190" s="82">
        <v>1144</v>
      </c>
      <c r="AW190" s="149">
        <v>516</v>
      </c>
      <c r="AX190" s="149">
        <v>553</v>
      </c>
      <c r="AY190" s="149">
        <v>663</v>
      </c>
      <c r="AZ190" s="149">
        <v>766</v>
      </c>
      <c r="BA190" s="149">
        <v>855</v>
      </c>
      <c r="BB190" s="149">
        <v>943</v>
      </c>
      <c r="BC190" s="149">
        <v>651</v>
      </c>
      <c r="BD190" s="149">
        <v>699</v>
      </c>
      <c r="BE190" s="149">
        <v>841</v>
      </c>
      <c r="BF190" s="149">
        <v>962</v>
      </c>
      <c r="BG190" s="149">
        <v>1054</v>
      </c>
      <c r="BH190" s="149">
        <v>1144</v>
      </c>
    </row>
    <row r="191" spans="1:60">
      <c r="A191" s="146" t="s">
        <v>236</v>
      </c>
      <c r="B191" s="144" t="s">
        <v>1968</v>
      </c>
      <c r="C191" s="192" t="s">
        <v>236</v>
      </c>
      <c r="D191" s="192"/>
      <c r="E191" s="258">
        <v>11900</v>
      </c>
      <c r="F191" s="258">
        <v>13600</v>
      </c>
      <c r="G191" s="258">
        <v>15300</v>
      </c>
      <c r="H191" s="258">
        <v>16950</v>
      </c>
      <c r="I191" s="258">
        <v>18350</v>
      </c>
      <c r="J191" s="258">
        <v>19700</v>
      </c>
      <c r="K191" s="258">
        <v>21050</v>
      </c>
      <c r="L191" s="258">
        <v>22400</v>
      </c>
      <c r="M191" s="208">
        <v>19800</v>
      </c>
      <c r="N191" s="208">
        <v>22600</v>
      </c>
      <c r="O191" s="208">
        <v>25450</v>
      </c>
      <c r="P191" s="208">
        <v>28250</v>
      </c>
      <c r="Q191" s="208">
        <v>30550</v>
      </c>
      <c r="R191" s="208">
        <v>32800</v>
      </c>
      <c r="S191" s="208">
        <v>35050</v>
      </c>
      <c r="T191" s="208">
        <v>37300</v>
      </c>
      <c r="U191" s="259">
        <v>23760</v>
      </c>
      <c r="V191" s="259">
        <v>27120</v>
      </c>
      <c r="W191" s="259">
        <v>30540</v>
      </c>
      <c r="X191" s="259">
        <v>33900</v>
      </c>
      <c r="Y191" s="259">
        <v>36660</v>
      </c>
      <c r="Z191" s="259">
        <v>39360</v>
      </c>
      <c r="AA191" s="259">
        <v>42060</v>
      </c>
      <c r="AB191" s="259">
        <v>44760</v>
      </c>
      <c r="AC191" s="260">
        <v>31650</v>
      </c>
      <c r="AD191" s="260">
        <v>36200</v>
      </c>
      <c r="AE191" s="260">
        <v>40700</v>
      </c>
      <c r="AF191" s="260">
        <v>45200</v>
      </c>
      <c r="AG191" s="260">
        <v>48850</v>
      </c>
      <c r="AH191" s="260">
        <v>52450</v>
      </c>
      <c r="AI191" s="260">
        <v>56050</v>
      </c>
      <c r="AJ191" s="260">
        <v>59700</v>
      </c>
      <c r="AK191" s="82">
        <v>432</v>
      </c>
      <c r="AL191" s="82">
        <v>463</v>
      </c>
      <c r="AM191" s="82">
        <v>555</v>
      </c>
      <c r="AN191" s="82">
        <v>641</v>
      </c>
      <c r="AO191" s="82">
        <v>715</v>
      </c>
      <c r="AP191" s="82">
        <v>789</v>
      </c>
      <c r="AQ191" s="82">
        <v>493</v>
      </c>
      <c r="AR191" s="82">
        <v>522</v>
      </c>
      <c r="AS191" s="82">
        <v>595</v>
      </c>
      <c r="AT191" s="82">
        <v>772</v>
      </c>
      <c r="AU191" s="82">
        <v>873</v>
      </c>
      <c r="AV191" s="82">
        <v>944</v>
      </c>
      <c r="AW191" s="149">
        <v>432</v>
      </c>
      <c r="AX191" s="149">
        <v>463</v>
      </c>
      <c r="AY191" s="149">
        <v>555</v>
      </c>
      <c r="AZ191" s="149">
        <v>641</v>
      </c>
      <c r="BA191" s="149">
        <v>715</v>
      </c>
      <c r="BB191" s="149">
        <v>789</v>
      </c>
      <c r="BC191" s="149">
        <v>541</v>
      </c>
      <c r="BD191" s="149">
        <v>581</v>
      </c>
      <c r="BE191" s="149">
        <v>699</v>
      </c>
      <c r="BF191" s="149">
        <v>800</v>
      </c>
      <c r="BG191" s="149">
        <v>873</v>
      </c>
      <c r="BH191" s="149">
        <v>944</v>
      </c>
    </row>
    <row r="192" spans="1:60">
      <c r="A192" s="146" t="s">
        <v>237</v>
      </c>
      <c r="B192" s="144" t="s">
        <v>1970</v>
      </c>
      <c r="C192" s="192" t="s">
        <v>237</v>
      </c>
      <c r="D192" s="192"/>
      <c r="E192" s="258">
        <v>12800</v>
      </c>
      <c r="F192" s="258">
        <v>14600</v>
      </c>
      <c r="G192" s="258">
        <v>16450</v>
      </c>
      <c r="H192" s="258">
        <v>18250</v>
      </c>
      <c r="I192" s="258">
        <v>19750</v>
      </c>
      <c r="J192" s="258">
        <v>21200</v>
      </c>
      <c r="K192" s="258">
        <v>22650</v>
      </c>
      <c r="L192" s="258">
        <v>24100</v>
      </c>
      <c r="M192" s="208">
        <v>21350</v>
      </c>
      <c r="N192" s="208">
        <v>24400</v>
      </c>
      <c r="O192" s="208">
        <v>27450</v>
      </c>
      <c r="P192" s="208">
        <v>30450</v>
      </c>
      <c r="Q192" s="208">
        <v>32900</v>
      </c>
      <c r="R192" s="208">
        <v>35350</v>
      </c>
      <c r="S192" s="208">
        <v>37800</v>
      </c>
      <c r="T192" s="208">
        <v>40200</v>
      </c>
      <c r="U192" s="259">
        <v>25620</v>
      </c>
      <c r="V192" s="259">
        <v>29280</v>
      </c>
      <c r="W192" s="259">
        <v>32940</v>
      </c>
      <c r="X192" s="259">
        <v>36540</v>
      </c>
      <c r="Y192" s="259">
        <v>39480</v>
      </c>
      <c r="Z192" s="259">
        <v>42420</v>
      </c>
      <c r="AA192" s="259">
        <v>45360</v>
      </c>
      <c r="AB192" s="259">
        <v>48240</v>
      </c>
      <c r="AC192" s="260">
        <v>34100</v>
      </c>
      <c r="AD192" s="260">
        <v>39000</v>
      </c>
      <c r="AE192" s="260">
        <v>43850</v>
      </c>
      <c r="AF192" s="260">
        <v>48700</v>
      </c>
      <c r="AG192" s="260">
        <v>52600</v>
      </c>
      <c r="AH192" s="260">
        <v>56500</v>
      </c>
      <c r="AI192" s="260">
        <v>60400</v>
      </c>
      <c r="AJ192" s="260">
        <v>64300</v>
      </c>
      <c r="AK192" s="82">
        <v>452</v>
      </c>
      <c r="AL192" s="82">
        <v>484</v>
      </c>
      <c r="AM192" s="82">
        <v>581</v>
      </c>
      <c r="AN192" s="82">
        <v>671</v>
      </c>
      <c r="AO192" s="82">
        <v>748</v>
      </c>
      <c r="AP192" s="82">
        <v>826</v>
      </c>
      <c r="AQ192" s="82">
        <v>518</v>
      </c>
      <c r="AR192" s="82">
        <v>519</v>
      </c>
      <c r="AS192" s="82">
        <v>646</v>
      </c>
      <c r="AT192" s="82">
        <v>839</v>
      </c>
      <c r="AU192" s="82">
        <v>897</v>
      </c>
      <c r="AV192" s="82">
        <v>992</v>
      </c>
      <c r="AW192" s="149">
        <v>452</v>
      </c>
      <c r="AX192" s="149">
        <v>484</v>
      </c>
      <c r="AY192" s="149">
        <v>581</v>
      </c>
      <c r="AZ192" s="149">
        <v>671</v>
      </c>
      <c r="BA192" s="149">
        <v>748</v>
      </c>
      <c r="BB192" s="149">
        <v>826</v>
      </c>
      <c r="BC192" s="149">
        <v>568</v>
      </c>
      <c r="BD192" s="149">
        <v>609</v>
      </c>
      <c r="BE192" s="149">
        <v>733</v>
      </c>
      <c r="BF192" s="149">
        <v>839</v>
      </c>
      <c r="BG192" s="149">
        <v>916</v>
      </c>
      <c r="BH192" s="149">
        <v>992</v>
      </c>
    </row>
    <row r="193" spans="1:60">
      <c r="A193" s="146" t="s">
        <v>24</v>
      </c>
      <c r="B193" s="144" t="s">
        <v>834</v>
      </c>
      <c r="C193" s="193" t="s">
        <v>24</v>
      </c>
      <c r="D193" s="193"/>
      <c r="E193" s="258">
        <v>14000</v>
      </c>
      <c r="F193" s="258">
        <v>16000</v>
      </c>
      <c r="G193" s="258">
        <v>18000</v>
      </c>
      <c r="H193" s="258">
        <v>19950</v>
      </c>
      <c r="I193" s="258">
        <v>21550</v>
      </c>
      <c r="J193" s="258">
        <v>23150</v>
      </c>
      <c r="K193" s="258">
        <v>24750</v>
      </c>
      <c r="L193" s="258">
        <v>26350</v>
      </c>
      <c r="M193" s="208">
        <v>23300</v>
      </c>
      <c r="N193" s="208">
        <v>26600</v>
      </c>
      <c r="O193" s="208">
        <v>29950</v>
      </c>
      <c r="P193" s="208">
        <v>33250</v>
      </c>
      <c r="Q193" s="208">
        <v>35950</v>
      </c>
      <c r="R193" s="208">
        <v>38600</v>
      </c>
      <c r="S193" s="208">
        <v>41250</v>
      </c>
      <c r="T193" s="208">
        <v>43900</v>
      </c>
      <c r="U193" s="259">
        <v>27960</v>
      </c>
      <c r="V193" s="259">
        <v>31920</v>
      </c>
      <c r="W193" s="259">
        <v>35940</v>
      </c>
      <c r="X193" s="259">
        <v>39900</v>
      </c>
      <c r="Y193" s="259">
        <v>43140</v>
      </c>
      <c r="Z193" s="259">
        <v>46320</v>
      </c>
      <c r="AA193" s="259">
        <v>49500</v>
      </c>
      <c r="AB193" s="259">
        <v>52680</v>
      </c>
      <c r="AC193" s="260">
        <v>37250</v>
      </c>
      <c r="AD193" s="260">
        <v>42600</v>
      </c>
      <c r="AE193" s="260">
        <v>47900</v>
      </c>
      <c r="AF193" s="260">
        <v>53200</v>
      </c>
      <c r="AG193" s="260">
        <v>57500</v>
      </c>
      <c r="AH193" s="260">
        <v>61750</v>
      </c>
      <c r="AI193" s="260">
        <v>66000</v>
      </c>
      <c r="AJ193" s="260">
        <v>70250</v>
      </c>
      <c r="AK193" s="82">
        <v>514</v>
      </c>
      <c r="AL193" s="82">
        <v>553</v>
      </c>
      <c r="AM193" s="82">
        <v>663</v>
      </c>
      <c r="AN193" s="82">
        <v>766</v>
      </c>
      <c r="AO193" s="82">
        <v>855</v>
      </c>
      <c r="AP193" s="82">
        <v>943</v>
      </c>
      <c r="AQ193" s="82">
        <v>514</v>
      </c>
      <c r="AR193" s="82">
        <v>557</v>
      </c>
      <c r="AS193" s="82">
        <v>696</v>
      </c>
      <c r="AT193" s="82">
        <v>959</v>
      </c>
      <c r="AU193" s="82">
        <v>1054</v>
      </c>
      <c r="AV193" s="82">
        <v>1144</v>
      </c>
      <c r="AW193" s="149">
        <v>516</v>
      </c>
      <c r="AX193" s="149">
        <v>553</v>
      </c>
      <c r="AY193" s="149">
        <v>663</v>
      </c>
      <c r="AZ193" s="149">
        <v>766</v>
      </c>
      <c r="BA193" s="149">
        <v>855</v>
      </c>
      <c r="BB193" s="149">
        <v>943</v>
      </c>
      <c r="BC193" s="149">
        <v>651</v>
      </c>
      <c r="BD193" s="149">
        <v>699</v>
      </c>
      <c r="BE193" s="149">
        <v>841</v>
      </c>
      <c r="BF193" s="149">
        <v>962</v>
      </c>
      <c r="BG193" s="149">
        <v>1054</v>
      </c>
      <c r="BH193" s="149">
        <v>1144</v>
      </c>
    </row>
    <row r="194" spans="1:60">
      <c r="A194" s="146" t="s">
        <v>238</v>
      </c>
      <c r="B194" s="144" t="s">
        <v>1972</v>
      </c>
      <c r="C194" s="192" t="s">
        <v>238</v>
      </c>
      <c r="D194" s="192"/>
      <c r="E194" s="258">
        <v>15000</v>
      </c>
      <c r="F194" s="258">
        <v>17150</v>
      </c>
      <c r="G194" s="258">
        <v>19300</v>
      </c>
      <c r="H194" s="258">
        <v>21400</v>
      </c>
      <c r="I194" s="258">
        <v>23150</v>
      </c>
      <c r="J194" s="258">
        <v>24850</v>
      </c>
      <c r="K194" s="258">
        <v>26550</v>
      </c>
      <c r="L194" s="258">
        <v>28250</v>
      </c>
      <c r="M194" s="208">
        <v>25000</v>
      </c>
      <c r="N194" s="208">
        <v>28600</v>
      </c>
      <c r="O194" s="208">
        <v>32150</v>
      </c>
      <c r="P194" s="208">
        <v>35700</v>
      </c>
      <c r="Q194" s="208">
        <v>38600</v>
      </c>
      <c r="R194" s="208">
        <v>41450</v>
      </c>
      <c r="S194" s="208">
        <v>44300</v>
      </c>
      <c r="T194" s="208">
        <v>47150</v>
      </c>
      <c r="U194" s="259">
        <v>30000</v>
      </c>
      <c r="V194" s="259">
        <v>34320</v>
      </c>
      <c r="W194" s="259">
        <v>38580</v>
      </c>
      <c r="X194" s="259">
        <v>42840</v>
      </c>
      <c r="Y194" s="259">
        <v>46320</v>
      </c>
      <c r="Z194" s="259">
        <v>49740</v>
      </c>
      <c r="AA194" s="259">
        <v>53160</v>
      </c>
      <c r="AB194" s="259">
        <v>56580</v>
      </c>
      <c r="AC194" s="260">
        <v>40000</v>
      </c>
      <c r="AD194" s="260">
        <v>45700</v>
      </c>
      <c r="AE194" s="260">
        <v>51400</v>
      </c>
      <c r="AF194" s="260">
        <v>57100</v>
      </c>
      <c r="AG194" s="260">
        <v>61700</v>
      </c>
      <c r="AH194" s="260">
        <v>66250</v>
      </c>
      <c r="AI194" s="260">
        <v>70850</v>
      </c>
      <c r="AJ194" s="260">
        <v>75400</v>
      </c>
      <c r="AK194" s="82">
        <v>452</v>
      </c>
      <c r="AL194" s="82">
        <v>485</v>
      </c>
      <c r="AM194" s="82">
        <v>582</v>
      </c>
      <c r="AN194" s="82">
        <v>672</v>
      </c>
      <c r="AO194" s="82">
        <v>750</v>
      </c>
      <c r="AP194" s="82">
        <v>828</v>
      </c>
      <c r="AQ194" s="82">
        <v>534</v>
      </c>
      <c r="AR194" s="82">
        <v>535</v>
      </c>
      <c r="AS194" s="82">
        <v>646</v>
      </c>
      <c r="AT194" s="82">
        <v>833</v>
      </c>
      <c r="AU194" s="82">
        <v>860</v>
      </c>
      <c r="AV194" s="82">
        <v>989</v>
      </c>
      <c r="AW194" s="149">
        <v>452</v>
      </c>
      <c r="AX194" s="149">
        <v>485</v>
      </c>
      <c r="AY194" s="149">
        <v>582</v>
      </c>
      <c r="AZ194" s="149">
        <v>672</v>
      </c>
      <c r="BA194" s="149">
        <v>750</v>
      </c>
      <c r="BB194" s="149">
        <v>828</v>
      </c>
      <c r="BC194" s="149">
        <v>569</v>
      </c>
      <c r="BD194" s="149">
        <v>611</v>
      </c>
      <c r="BE194" s="149">
        <v>734</v>
      </c>
      <c r="BF194" s="149">
        <v>840</v>
      </c>
      <c r="BG194" s="149">
        <v>918</v>
      </c>
      <c r="BH194" s="149">
        <v>994</v>
      </c>
    </row>
    <row r="195" spans="1:60">
      <c r="A195" s="146" t="s">
        <v>239</v>
      </c>
      <c r="B195" s="144" t="s">
        <v>1974</v>
      </c>
      <c r="C195" s="192" t="s">
        <v>239</v>
      </c>
      <c r="D195" s="192"/>
      <c r="E195" s="258">
        <v>11900</v>
      </c>
      <c r="F195" s="258">
        <v>13600</v>
      </c>
      <c r="G195" s="258">
        <v>15300</v>
      </c>
      <c r="H195" s="258">
        <v>16950</v>
      </c>
      <c r="I195" s="258">
        <v>18350</v>
      </c>
      <c r="J195" s="258">
        <v>19700</v>
      </c>
      <c r="K195" s="258">
        <v>21050</v>
      </c>
      <c r="L195" s="258">
        <v>22400</v>
      </c>
      <c r="M195" s="208">
        <v>19800</v>
      </c>
      <c r="N195" s="208">
        <v>22600</v>
      </c>
      <c r="O195" s="208">
        <v>25450</v>
      </c>
      <c r="P195" s="208">
        <v>28250</v>
      </c>
      <c r="Q195" s="208">
        <v>30550</v>
      </c>
      <c r="R195" s="208">
        <v>32800</v>
      </c>
      <c r="S195" s="208">
        <v>35050</v>
      </c>
      <c r="T195" s="208">
        <v>37300</v>
      </c>
      <c r="U195" s="259">
        <v>23760</v>
      </c>
      <c r="V195" s="259">
        <v>27120</v>
      </c>
      <c r="W195" s="259">
        <v>30540</v>
      </c>
      <c r="X195" s="259">
        <v>33900</v>
      </c>
      <c r="Y195" s="259">
        <v>36660</v>
      </c>
      <c r="Z195" s="259">
        <v>39360</v>
      </c>
      <c r="AA195" s="259">
        <v>42060</v>
      </c>
      <c r="AB195" s="259">
        <v>44760</v>
      </c>
      <c r="AC195" s="260">
        <v>31650</v>
      </c>
      <c r="AD195" s="260">
        <v>36200</v>
      </c>
      <c r="AE195" s="260">
        <v>40700</v>
      </c>
      <c r="AF195" s="260">
        <v>45200</v>
      </c>
      <c r="AG195" s="260">
        <v>48850</v>
      </c>
      <c r="AH195" s="260">
        <v>52450</v>
      </c>
      <c r="AI195" s="260">
        <v>56050</v>
      </c>
      <c r="AJ195" s="260">
        <v>59700</v>
      </c>
      <c r="AK195" s="82">
        <v>432</v>
      </c>
      <c r="AL195" s="82">
        <v>463</v>
      </c>
      <c r="AM195" s="82">
        <v>555</v>
      </c>
      <c r="AN195" s="82">
        <v>641</v>
      </c>
      <c r="AO195" s="82">
        <v>715</v>
      </c>
      <c r="AP195" s="82">
        <v>789</v>
      </c>
      <c r="AQ195" s="82">
        <v>488</v>
      </c>
      <c r="AR195" s="82">
        <v>490</v>
      </c>
      <c r="AS195" s="82">
        <v>595</v>
      </c>
      <c r="AT195" s="82">
        <v>795</v>
      </c>
      <c r="AU195" s="82">
        <v>873</v>
      </c>
      <c r="AV195" s="82">
        <v>944</v>
      </c>
      <c r="AW195" s="149">
        <v>432</v>
      </c>
      <c r="AX195" s="149">
        <v>463</v>
      </c>
      <c r="AY195" s="149">
        <v>555</v>
      </c>
      <c r="AZ195" s="149">
        <v>641</v>
      </c>
      <c r="BA195" s="149">
        <v>715</v>
      </c>
      <c r="BB195" s="149">
        <v>789</v>
      </c>
      <c r="BC195" s="149">
        <v>541</v>
      </c>
      <c r="BD195" s="149">
        <v>581</v>
      </c>
      <c r="BE195" s="149">
        <v>699</v>
      </c>
      <c r="BF195" s="149">
        <v>800</v>
      </c>
      <c r="BG195" s="149">
        <v>873</v>
      </c>
      <c r="BH195" s="149">
        <v>944</v>
      </c>
    </row>
    <row r="196" spans="1:60">
      <c r="A196" s="146" t="s">
        <v>240</v>
      </c>
      <c r="B196" s="144" t="s">
        <v>1976</v>
      </c>
      <c r="C196" s="192" t="s">
        <v>240</v>
      </c>
      <c r="D196" s="192"/>
      <c r="E196" s="258">
        <v>11900</v>
      </c>
      <c r="F196" s="258">
        <v>13600</v>
      </c>
      <c r="G196" s="258">
        <v>15300</v>
      </c>
      <c r="H196" s="258">
        <v>16950</v>
      </c>
      <c r="I196" s="258">
        <v>18350</v>
      </c>
      <c r="J196" s="258">
        <v>19700</v>
      </c>
      <c r="K196" s="258">
        <v>21050</v>
      </c>
      <c r="L196" s="258">
        <v>22400</v>
      </c>
      <c r="M196" s="208">
        <v>19800</v>
      </c>
      <c r="N196" s="208">
        <v>22600</v>
      </c>
      <c r="O196" s="208">
        <v>25450</v>
      </c>
      <c r="P196" s="208">
        <v>28250</v>
      </c>
      <c r="Q196" s="208">
        <v>30550</v>
      </c>
      <c r="R196" s="208">
        <v>32800</v>
      </c>
      <c r="S196" s="208">
        <v>35050</v>
      </c>
      <c r="T196" s="208">
        <v>37300</v>
      </c>
      <c r="U196" s="259">
        <v>23760</v>
      </c>
      <c r="V196" s="259">
        <v>27120</v>
      </c>
      <c r="W196" s="259">
        <v>30540</v>
      </c>
      <c r="X196" s="259">
        <v>33900</v>
      </c>
      <c r="Y196" s="259">
        <v>36660</v>
      </c>
      <c r="Z196" s="259">
        <v>39360</v>
      </c>
      <c r="AA196" s="259">
        <v>42060</v>
      </c>
      <c r="AB196" s="259">
        <v>44760</v>
      </c>
      <c r="AC196" s="260">
        <v>31650</v>
      </c>
      <c r="AD196" s="260">
        <v>36200</v>
      </c>
      <c r="AE196" s="260">
        <v>40700</v>
      </c>
      <c r="AF196" s="260">
        <v>45200</v>
      </c>
      <c r="AG196" s="260">
        <v>48850</v>
      </c>
      <c r="AH196" s="260">
        <v>52450</v>
      </c>
      <c r="AI196" s="260">
        <v>56050</v>
      </c>
      <c r="AJ196" s="260">
        <v>59700</v>
      </c>
      <c r="AK196" s="82">
        <v>432</v>
      </c>
      <c r="AL196" s="82">
        <v>463</v>
      </c>
      <c r="AM196" s="82">
        <v>555</v>
      </c>
      <c r="AN196" s="82">
        <v>641</v>
      </c>
      <c r="AO196" s="82">
        <v>715</v>
      </c>
      <c r="AP196" s="82">
        <v>789</v>
      </c>
      <c r="AQ196" s="82">
        <v>446</v>
      </c>
      <c r="AR196" s="82">
        <v>513</v>
      </c>
      <c r="AS196" s="82">
        <v>619</v>
      </c>
      <c r="AT196" s="82">
        <v>758</v>
      </c>
      <c r="AU196" s="82">
        <v>860</v>
      </c>
      <c r="AV196" s="82">
        <v>944</v>
      </c>
      <c r="AW196" s="149">
        <v>432</v>
      </c>
      <c r="AX196" s="149">
        <v>463</v>
      </c>
      <c r="AY196" s="149">
        <v>555</v>
      </c>
      <c r="AZ196" s="149">
        <v>641</v>
      </c>
      <c r="BA196" s="149">
        <v>715</v>
      </c>
      <c r="BB196" s="149">
        <v>789</v>
      </c>
      <c r="BC196" s="149">
        <v>541</v>
      </c>
      <c r="BD196" s="149">
        <v>581</v>
      </c>
      <c r="BE196" s="149">
        <v>699</v>
      </c>
      <c r="BF196" s="149">
        <v>800</v>
      </c>
      <c r="BG196" s="149">
        <v>873</v>
      </c>
      <c r="BH196" s="149">
        <v>944</v>
      </c>
    </row>
    <row r="197" spans="1:60">
      <c r="A197" s="146" t="s">
        <v>241</v>
      </c>
      <c r="B197" s="144" t="s">
        <v>1978</v>
      </c>
      <c r="C197" s="192" t="s">
        <v>241</v>
      </c>
      <c r="D197" s="192"/>
      <c r="E197" s="258">
        <v>12250</v>
      </c>
      <c r="F197" s="258">
        <v>14000</v>
      </c>
      <c r="G197" s="258">
        <v>15750</v>
      </c>
      <c r="H197" s="258">
        <v>17450</v>
      </c>
      <c r="I197" s="258">
        <v>18850</v>
      </c>
      <c r="J197" s="258">
        <v>20250</v>
      </c>
      <c r="K197" s="258">
        <v>21650</v>
      </c>
      <c r="L197" s="258">
        <v>23050</v>
      </c>
      <c r="M197" s="208">
        <v>20350</v>
      </c>
      <c r="N197" s="208">
        <v>23250</v>
      </c>
      <c r="O197" s="208">
        <v>26150</v>
      </c>
      <c r="P197" s="208">
        <v>29050</v>
      </c>
      <c r="Q197" s="208">
        <v>31400</v>
      </c>
      <c r="R197" s="208">
        <v>33700</v>
      </c>
      <c r="S197" s="208">
        <v>36050</v>
      </c>
      <c r="T197" s="208">
        <v>38350</v>
      </c>
      <c r="U197" s="259">
        <v>24420</v>
      </c>
      <c r="V197" s="259">
        <v>27900</v>
      </c>
      <c r="W197" s="259">
        <v>31380</v>
      </c>
      <c r="X197" s="259">
        <v>34860</v>
      </c>
      <c r="Y197" s="259">
        <v>37680</v>
      </c>
      <c r="Z197" s="259">
        <v>40440</v>
      </c>
      <c r="AA197" s="259">
        <v>43260</v>
      </c>
      <c r="AB197" s="259">
        <v>46020</v>
      </c>
      <c r="AC197" s="260">
        <v>32550</v>
      </c>
      <c r="AD197" s="260">
        <v>37200</v>
      </c>
      <c r="AE197" s="260">
        <v>41850</v>
      </c>
      <c r="AF197" s="260">
        <v>46500</v>
      </c>
      <c r="AG197" s="260">
        <v>50250</v>
      </c>
      <c r="AH197" s="260">
        <v>53950</v>
      </c>
      <c r="AI197" s="260">
        <v>57700</v>
      </c>
      <c r="AJ197" s="260">
        <v>61400</v>
      </c>
      <c r="AK197" s="82">
        <v>432</v>
      </c>
      <c r="AL197" s="82">
        <v>463</v>
      </c>
      <c r="AM197" s="82">
        <v>555</v>
      </c>
      <c r="AN197" s="82">
        <v>641</v>
      </c>
      <c r="AO197" s="82">
        <v>715</v>
      </c>
      <c r="AP197" s="82">
        <v>789</v>
      </c>
      <c r="AQ197" s="82">
        <v>494</v>
      </c>
      <c r="AR197" s="82">
        <v>527</v>
      </c>
      <c r="AS197" s="82">
        <v>595</v>
      </c>
      <c r="AT197" s="82">
        <v>763</v>
      </c>
      <c r="AU197" s="82">
        <v>873</v>
      </c>
      <c r="AV197" s="82">
        <v>944</v>
      </c>
      <c r="AW197" s="149">
        <v>432</v>
      </c>
      <c r="AX197" s="149">
        <v>463</v>
      </c>
      <c r="AY197" s="149">
        <v>555</v>
      </c>
      <c r="AZ197" s="149">
        <v>641</v>
      </c>
      <c r="BA197" s="149">
        <v>715</v>
      </c>
      <c r="BB197" s="149">
        <v>789</v>
      </c>
      <c r="BC197" s="149">
        <v>541</v>
      </c>
      <c r="BD197" s="149">
        <v>581</v>
      </c>
      <c r="BE197" s="149">
        <v>699</v>
      </c>
      <c r="BF197" s="149">
        <v>800</v>
      </c>
      <c r="BG197" s="149">
        <v>873</v>
      </c>
      <c r="BH197" s="149">
        <v>944</v>
      </c>
    </row>
    <row r="198" spans="1:60">
      <c r="A198" s="146" t="s">
        <v>242</v>
      </c>
      <c r="B198" s="144" t="s">
        <v>1980</v>
      </c>
      <c r="C198" s="192" t="s">
        <v>242</v>
      </c>
      <c r="D198" s="192"/>
      <c r="E198" s="258">
        <v>11900</v>
      </c>
      <c r="F198" s="258">
        <v>13600</v>
      </c>
      <c r="G198" s="258">
        <v>15300</v>
      </c>
      <c r="H198" s="258">
        <v>16950</v>
      </c>
      <c r="I198" s="258">
        <v>18350</v>
      </c>
      <c r="J198" s="258">
        <v>19700</v>
      </c>
      <c r="K198" s="258">
        <v>21050</v>
      </c>
      <c r="L198" s="258">
        <v>22400</v>
      </c>
      <c r="M198" s="208">
        <v>19800</v>
      </c>
      <c r="N198" s="208">
        <v>22600</v>
      </c>
      <c r="O198" s="208">
        <v>25450</v>
      </c>
      <c r="P198" s="208">
        <v>28250</v>
      </c>
      <c r="Q198" s="208">
        <v>30550</v>
      </c>
      <c r="R198" s="208">
        <v>32800</v>
      </c>
      <c r="S198" s="208">
        <v>35050</v>
      </c>
      <c r="T198" s="208">
        <v>37300</v>
      </c>
      <c r="U198" s="259">
        <v>23760</v>
      </c>
      <c r="V198" s="259">
        <v>27120</v>
      </c>
      <c r="W198" s="259">
        <v>30540</v>
      </c>
      <c r="X198" s="259">
        <v>33900</v>
      </c>
      <c r="Y198" s="259">
        <v>36660</v>
      </c>
      <c r="Z198" s="259">
        <v>39360</v>
      </c>
      <c r="AA198" s="259">
        <v>42060</v>
      </c>
      <c r="AB198" s="259">
        <v>44760</v>
      </c>
      <c r="AC198" s="260">
        <v>31650</v>
      </c>
      <c r="AD198" s="260">
        <v>36200</v>
      </c>
      <c r="AE198" s="260">
        <v>40700</v>
      </c>
      <c r="AF198" s="260">
        <v>45200</v>
      </c>
      <c r="AG198" s="260">
        <v>48850</v>
      </c>
      <c r="AH198" s="260">
        <v>52450</v>
      </c>
      <c r="AI198" s="260">
        <v>56050</v>
      </c>
      <c r="AJ198" s="260">
        <v>59700</v>
      </c>
      <c r="AK198" s="82">
        <v>432</v>
      </c>
      <c r="AL198" s="82">
        <v>463</v>
      </c>
      <c r="AM198" s="82">
        <v>555</v>
      </c>
      <c r="AN198" s="82">
        <v>641</v>
      </c>
      <c r="AO198" s="82">
        <v>715</v>
      </c>
      <c r="AP198" s="82">
        <v>789</v>
      </c>
      <c r="AQ198" s="82">
        <v>457</v>
      </c>
      <c r="AR198" s="82">
        <v>575</v>
      </c>
      <c r="AS198" s="82">
        <v>663</v>
      </c>
      <c r="AT198" s="82">
        <v>800</v>
      </c>
      <c r="AU198" s="82">
        <v>873</v>
      </c>
      <c r="AV198" s="82">
        <v>944</v>
      </c>
      <c r="AW198" s="149">
        <v>432</v>
      </c>
      <c r="AX198" s="149">
        <v>463</v>
      </c>
      <c r="AY198" s="149">
        <v>555</v>
      </c>
      <c r="AZ198" s="149">
        <v>641</v>
      </c>
      <c r="BA198" s="149">
        <v>715</v>
      </c>
      <c r="BB198" s="149">
        <v>789</v>
      </c>
      <c r="BC198" s="149">
        <v>541</v>
      </c>
      <c r="BD198" s="149">
        <v>581</v>
      </c>
      <c r="BE198" s="149">
        <v>699</v>
      </c>
      <c r="BF198" s="149">
        <v>800</v>
      </c>
      <c r="BG198" s="149">
        <v>873</v>
      </c>
      <c r="BH198" s="149">
        <v>944</v>
      </c>
    </row>
    <row r="199" spans="1:60">
      <c r="A199" s="146" t="s">
        <v>243</v>
      </c>
      <c r="B199" s="144" t="s">
        <v>1982</v>
      </c>
      <c r="C199" s="192" t="s">
        <v>243</v>
      </c>
      <c r="D199" s="192"/>
      <c r="E199" s="258">
        <v>18500</v>
      </c>
      <c r="F199" s="258">
        <v>21150</v>
      </c>
      <c r="G199" s="258">
        <v>23800</v>
      </c>
      <c r="H199" s="258">
        <v>26400</v>
      </c>
      <c r="I199" s="258">
        <v>28550</v>
      </c>
      <c r="J199" s="258">
        <v>30650</v>
      </c>
      <c r="K199" s="258">
        <v>32750</v>
      </c>
      <c r="L199" s="258">
        <v>34850</v>
      </c>
      <c r="M199" s="208">
        <v>30800</v>
      </c>
      <c r="N199" s="208">
        <v>35200</v>
      </c>
      <c r="O199" s="208">
        <v>39600</v>
      </c>
      <c r="P199" s="208">
        <v>44000</v>
      </c>
      <c r="Q199" s="208">
        <v>47550</v>
      </c>
      <c r="R199" s="208">
        <v>51050</v>
      </c>
      <c r="S199" s="208">
        <v>54600</v>
      </c>
      <c r="T199" s="208">
        <v>58100</v>
      </c>
      <c r="U199" s="259">
        <v>36960</v>
      </c>
      <c r="V199" s="259">
        <v>42240</v>
      </c>
      <c r="W199" s="259">
        <v>47520</v>
      </c>
      <c r="X199" s="259">
        <v>52800</v>
      </c>
      <c r="Y199" s="259">
        <v>57060</v>
      </c>
      <c r="Z199" s="259">
        <v>61260</v>
      </c>
      <c r="AA199" s="259">
        <v>65520</v>
      </c>
      <c r="AB199" s="259">
        <v>69720</v>
      </c>
      <c r="AC199" s="260">
        <v>49300</v>
      </c>
      <c r="AD199" s="260">
        <v>56350</v>
      </c>
      <c r="AE199" s="260">
        <v>63400</v>
      </c>
      <c r="AF199" s="260">
        <v>70400</v>
      </c>
      <c r="AG199" s="260">
        <v>76050</v>
      </c>
      <c r="AH199" s="260">
        <v>81700</v>
      </c>
      <c r="AI199" s="260">
        <v>87300</v>
      </c>
      <c r="AJ199" s="260">
        <v>92950</v>
      </c>
      <c r="AK199" s="82">
        <v>516</v>
      </c>
      <c r="AL199" s="82">
        <v>519</v>
      </c>
      <c r="AM199" s="82">
        <v>634</v>
      </c>
      <c r="AN199" s="82">
        <v>844</v>
      </c>
      <c r="AO199" s="82">
        <v>871</v>
      </c>
      <c r="AP199" s="82">
        <v>1002</v>
      </c>
      <c r="AQ199" s="82">
        <v>516</v>
      </c>
      <c r="AR199" s="82">
        <v>519</v>
      </c>
      <c r="AS199" s="82">
        <v>634</v>
      </c>
      <c r="AT199" s="82">
        <v>844</v>
      </c>
      <c r="AU199" s="82">
        <v>871</v>
      </c>
      <c r="AV199" s="82">
        <v>1002</v>
      </c>
      <c r="AW199" s="149">
        <v>621</v>
      </c>
      <c r="AX199" s="149">
        <v>665</v>
      </c>
      <c r="AY199" s="149">
        <v>798</v>
      </c>
      <c r="AZ199" s="149">
        <v>921</v>
      </c>
      <c r="BA199" s="149">
        <v>1028</v>
      </c>
      <c r="BB199" s="149">
        <v>1135</v>
      </c>
      <c r="BC199" s="149">
        <v>786</v>
      </c>
      <c r="BD199" s="149">
        <v>844</v>
      </c>
      <c r="BE199" s="149">
        <v>1014</v>
      </c>
      <c r="BF199" s="149">
        <v>1164</v>
      </c>
      <c r="BG199" s="149">
        <v>1279</v>
      </c>
      <c r="BH199" s="149">
        <v>1392</v>
      </c>
    </row>
    <row r="200" spans="1:60">
      <c r="A200" s="146" t="s">
        <v>36</v>
      </c>
      <c r="B200" s="144" t="s">
        <v>854</v>
      </c>
      <c r="C200" s="193" t="s">
        <v>36</v>
      </c>
      <c r="D200" s="193"/>
      <c r="E200" s="258">
        <v>14150</v>
      </c>
      <c r="F200" s="258">
        <v>16200</v>
      </c>
      <c r="G200" s="258">
        <v>18200</v>
      </c>
      <c r="H200" s="258">
        <v>20200</v>
      </c>
      <c r="I200" s="258">
        <v>21850</v>
      </c>
      <c r="J200" s="258">
        <v>23450</v>
      </c>
      <c r="K200" s="258">
        <v>25050</v>
      </c>
      <c r="L200" s="258">
        <v>26700</v>
      </c>
      <c r="M200" s="208">
        <v>23600</v>
      </c>
      <c r="N200" s="208">
        <v>26950</v>
      </c>
      <c r="O200" s="208">
        <v>30300</v>
      </c>
      <c r="P200" s="208">
        <v>33650</v>
      </c>
      <c r="Q200" s="208">
        <v>36350</v>
      </c>
      <c r="R200" s="208">
        <v>39050</v>
      </c>
      <c r="S200" s="208">
        <v>41750</v>
      </c>
      <c r="T200" s="208">
        <v>44450</v>
      </c>
      <c r="U200" s="259">
        <v>28320</v>
      </c>
      <c r="V200" s="259">
        <v>32340</v>
      </c>
      <c r="W200" s="259">
        <v>36360</v>
      </c>
      <c r="X200" s="259">
        <v>40380</v>
      </c>
      <c r="Y200" s="259">
        <v>43620</v>
      </c>
      <c r="Z200" s="259">
        <v>46860</v>
      </c>
      <c r="AA200" s="259">
        <v>50100</v>
      </c>
      <c r="AB200" s="259">
        <v>53340</v>
      </c>
      <c r="AC200" s="260">
        <v>37700</v>
      </c>
      <c r="AD200" s="260">
        <v>43050</v>
      </c>
      <c r="AE200" s="260">
        <v>48450</v>
      </c>
      <c r="AF200" s="260">
        <v>53800</v>
      </c>
      <c r="AG200" s="260">
        <v>58150</v>
      </c>
      <c r="AH200" s="260">
        <v>62450</v>
      </c>
      <c r="AI200" s="260">
        <v>66750</v>
      </c>
      <c r="AJ200" s="260">
        <v>71050</v>
      </c>
      <c r="AK200" s="82">
        <v>510</v>
      </c>
      <c r="AL200" s="82">
        <v>546</v>
      </c>
      <c r="AM200" s="82">
        <v>655</v>
      </c>
      <c r="AN200" s="82">
        <v>756</v>
      </c>
      <c r="AO200" s="82">
        <v>845</v>
      </c>
      <c r="AP200" s="82">
        <v>931</v>
      </c>
      <c r="AQ200" s="82">
        <v>610</v>
      </c>
      <c r="AR200" s="82">
        <v>680</v>
      </c>
      <c r="AS200" s="82">
        <v>818</v>
      </c>
      <c r="AT200" s="82">
        <v>941</v>
      </c>
      <c r="AU200" s="82">
        <v>1025</v>
      </c>
      <c r="AV200" s="82">
        <v>1116</v>
      </c>
      <c r="AW200" s="149">
        <v>510</v>
      </c>
      <c r="AX200" s="149">
        <v>546</v>
      </c>
      <c r="AY200" s="149">
        <v>655</v>
      </c>
      <c r="AZ200" s="149">
        <v>756</v>
      </c>
      <c r="BA200" s="149">
        <v>845</v>
      </c>
      <c r="BB200" s="149">
        <v>931</v>
      </c>
      <c r="BC200" s="149">
        <v>643</v>
      </c>
      <c r="BD200" s="149">
        <v>690</v>
      </c>
      <c r="BE200" s="149">
        <v>831</v>
      </c>
      <c r="BF200" s="149">
        <v>950</v>
      </c>
      <c r="BG200" s="149">
        <v>1041</v>
      </c>
      <c r="BH200" s="149">
        <v>1130</v>
      </c>
    </row>
    <row r="201" spans="1:60">
      <c r="A201" s="146" t="s">
        <v>49</v>
      </c>
      <c r="B201" s="144" t="s">
        <v>856</v>
      </c>
      <c r="C201" s="193" t="s">
        <v>49</v>
      </c>
      <c r="D201" s="193"/>
      <c r="E201" s="258">
        <v>16250</v>
      </c>
      <c r="F201" s="258">
        <v>18550</v>
      </c>
      <c r="G201" s="258">
        <v>20850</v>
      </c>
      <c r="H201" s="258">
        <v>23150</v>
      </c>
      <c r="I201" s="258">
        <v>25050</v>
      </c>
      <c r="J201" s="258">
        <v>26900</v>
      </c>
      <c r="K201" s="258">
        <v>28750</v>
      </c>
      <c r="L201" s="258">
        <v>30600</v>
      </c>
      <c r="M201" s="208">
        <v>27050</v>
      </c>
      <c r="N201" s="208">
        <v>30900</v>
      </c>
      <c r="O201" s="208">
        <v>34750</v>
      </c>
      <c r="P201" s="208">
        <v>38600</v>
      </c>
      <c r="Q201" s="208">
        <v>41700</v>
      </c>
      <c r="R201" s="208">
        <v>44800</v>
      </c>
      <c r="S201" s="208">
        <v>47900</v>
      </c>
      <c r="T201" s="208">
        <v>51000</v>
      </c>
      <c r="U201" s="259">
        <v>32460</v>
      </c>
      <c r="V201" s="259">
        <v>37080</v>
      </c>
      <c r="W201" s="259">
        <v>41700</v>
      </c>
      <c r="X201" s="259">
        <v>46320</v>
      </c>
      <c r="Y201" s="259">
        <v>50040</v>
      </c>
      <c r="Z201" s="259">
        <v>53760</v>
      </c>
      <c r="AA201" s="259">
        <v>57480</v>
      </c>
      <c r="AB201" s="259">
        <v>61200</v>
      </c>
      <c r="AC201" s="260">
        <v>43250</v>
      </c>
      <c r="AD201" s="260">
        <v>49400</v>
      </c>
      <c r="AE201" s="260">
        <v>55600</v>
      </c>
      <c r="AF201" s="260">
        <v>61750</v>
      </c>
      <c r="AG201" s="260">
        <v>66700</v>
      </c>
      <c r="AH201" s="260">
        <v>71650</v>
      </c>
      <c r="AI201" s="260">
        <v>76600</v>
      </c>
      <c r="AJ201" s="260">
        <v>81550</v>
      </c>
      <c r="AK201" s="82">
        <v>613</v>
      </c>
      <c r="AL201" s="82">
        <v>657</v>
      </c>
      <c r="AM201" s="82">
        <v>788</v>
      </c>
      <c r="AN201" s="82">
        <v>911</v>
      </c>
      <c r="AO201" s="82">
        <v>1017</v>
      </c>
      <c r="AP201" s="82">
        <v>1122</v>
      </c>
      <c r="AQ201" s="82">
        <v>671</v>
      </c>
      <c r="AR201" s="82">
        <v>744</v>
      </c>
      <c r="AS201" s="82">
        <v>905</v>
      </c>
      <c r="AT201" s="82">
        <v>1134</v>
      </c>
      <c r="AU201" s="82">
        <v>1264</v>
      </c>
      <c r="AV201" s="82">
        <v>1376</v>
      </c>
      <c r="AW201" s="149">
        <v>613</v>
      </c>
      <c r="AX201" s="149">
        <v>657</v>
      </c>
      <c r="AY201" s="149">
        <v>788</v>
      </c>
      <c r="AZ201" s="149">
        <v>911</v>
      </c>
      <c r="BA201" s="149">
        <v>1017</v>
      </c>
      <c r="BB201" s="149">
        <v>1122</v>
      </c>
      <c r="BC201" s="149">
        <v>778</v>
      </c>
      <c r="BD201" s="149">
        <v>834</v>
      </c>
      <c r="BE201" s="149">
        <v>1003</v>
      </c>
      <c r="BF201" s="149">
        <v>1150</v>
      </c>
      <c r="BG201" s="149">
        <v>1264</v>
      </c>
      <c r="BH201" s="149">
        <v>1376</v>
      </c>
    </row>
    <row r="202" spans="1:60">
      <c r="A202" s="146" t="s">
        <v>244</v>
      </c>
      <c r="B202" s="144" t="s">
        <v>1984</v>
      </c>
      <c r="C202" s="192" t="s">
        <v>244</v>
      </c>
      <c r="D202" s="192"/>
      <c r="E202" s="258">
        <v>11900</v>
      </c>
      <c r="F202" s="258">
        <v>13600</v>
      </c>
      <c r="G202" s="258">
        <v>15300</v>
      </c>
      <c r="H202" s="258">
        <v>16950</v>
      </c>
      <c r="I202" s="258">
        <v>18350</v>
      </c>
      <c r="J202" s="258">
        <v>19700</v>
      </c>
      <c r="K202" s="258">
        <v>21050</v>
      </c>
      <c r="L202" s="258">
        <v>22400</v>
      </c>
      <c r="M202" s="208">
        <v>19800</v>
      </c>
      <c r="N202" s="208">
        <v>22600</v>
      </c>
      <c r="O202" s="208">
        <v>25450</v>
      </c>
      <c r="P202" s="208">
        <v>28250</v>
      </c>
      <c r="Q202" s="208">
        <v>30550</v>
      </c>
      <c r="R202" s="208">
        <v>32800</v>
      </c>
      <c r="S202" s="208">
        <v>35050</v>
      </c>
      <c r="T202" s="208">
        <v>37300</v>
      </c>
      <c r="U202" s="259">
        <v>23760</v>
      </c>
      <c r="V202" s="259">
        <v>27120</v>
      </c>
      <c r="W202" s="259">
        <v>30540</v>
      </c>
      <c r="X202" s="259">
        <v>33900</v>
      </c>
      <c r="Y202" s="259">
        <v>36660</v>
      </c>
      <c r="Z202" s="259">
        <v>39360</v>
      </c>
      <c r="AA202" s="259">
        <v>42060</v>
      </c>
      <c r="AB202" s="259">
        <v>44760</v>
      </c>
      <c r="AC202" s="260">
        <v>31650</v>
      </c>
      <c r="AD202" s="260">
        <v>36200</v>
      </c>
      <c r="AE202" s="260">
        <v>40700</v>
      </c>
      <c r="AF202" s="260">
        <v>45200</v>
      </c>
      <c r="AG202" s="260">
        <v>48850</v>
      </c>
      <c r="AH202" s="260">
        <v>52450</v>
      </c>
      <c r="AI202" s="260">
        <v>56050</v>
      </c>
      <c r="AJ202" s="260">
        <v>59700</v>
      </c>
      <c r="AK202" s="82">
        <v>432</v>
      </c>
      <c r="AL202" s="82">
        <v>463</v>
      </c>
      <c r="AM202" s="82">
        <v>555</v>
      </c>
      <c r="AN202" s="82">
        <v>641</v>
      </c>
      <c r="AO202" s="82">
        <v>715</v>
      </c>
      <c r="AP202" s="82">
        <v>789</v>
      </c>
      <c r="AQ202" s="82">
        <v>491</v>
      </c>
      <c r="AR202" s="82">
        <v>493</v>
      </c>
      <c r="AS202" s="82">
        <v>595</v>
      </c>
      <c r="AT202" s="82">
        <v>768</v>
      </c>
      <c r="AU202" s="82">
        <v>793</v>
      </c>
      <c r="AV202" s="82">
        <v>912</v>
      </c>
      <c r="AW202" s="149">
        <v>432</v>
      </c>
      <c r="AX202" s="149">
        <v>463</v>
      </c>
      <c r="AY202" s="149">
        <v>555</v>
      </c>
      <c r="AZ202" s="149">
        <v>641</v>
      </c>
      <c r="BA202" s="149">
        <v>715</v>
      </c>
      <c r="BB202" s="149">
        <v>789</v>
      </c>
      <c r="BC202" s="149">
        <v>541</v>
      </c>
      <c r="BD202" s="149">
        <v>581</v>
      </c>
      <c r="BE202" s="149">
        <v>699</v>
      </c>
      <c r="BF202" s="149">
        <v>800</v>
      </c>
      <c r="BG202" s="149">
        <v>873</v>
      </c>
      <c r="BH202" s="149">
        <v>944</v>
      </c>
    </row>
    <row r="203" spans="1:60">
      <c r="A203" s="146" t="s">
        <v>245</v>
      </c>
      <c r="B203" s="144" t="s">
        <v>862</v>
      </c>
      <c r="C203" s="193" t="s">
        <v>245</v>
      </c>
      <c r="D203" s="193"/>
      <c r="E203" s="258">
        <v>12050</v>
      </c>
      <c r="F203" s="258">
        <v>13750</v>
      </c>
      <c r="G203" s="258">
        <v>15450</v>
      </c>
      <c r="H203" s="258">
        <v>17150</v>
      </c>
      <c r="I203" s="258">
        <v>18550</v>
      </c>
      <c r="J203" s="258">
        <v>19900</v>
      </c>
      <c r="K203" s="258">
        <v>21300</v>
      </c>
      <c r="L203" s="258">
        <v>22650</v>
      </c>
      <c r="M203" s="208">
        <v>20000</v>
      </c>
      <c r="N203" s="208">
        <v>22850</v>
      </c>
      <c r="O203" s="208">
        <v>25700</v>
      </c>
      <c r="P203" s="208">
        <v>28550</v>
      </c>
      <c r="Q203" s="208">
        <v>30850</v>
      </c>
      <c r="R203" s="208">
        <v>33150</v>
      </c>
      <c r="S203" s="208">
        <v>35450</v>
      </c>
      <c r="T203" s="208">
        <v>37700</v>
      </c>
      <c r="U203" s="259">
        <v>24000</v>
      </c>
      <c r="V203" s="259">
        <v>27420</v>
      </c>
      <c r="W203" s="259">
        <v>30840</v>
      </c>
      <c r="X203" s="259">
        <v>34260</v>
      </c>
      <c r="Y203" s="259">
        <v>37020</v>
      </c>
      <c r="Z203" s="259">
        <v>39780</v>
      </c>
      <c r="AA203" s="259">
        <v>42540</v>
      </c>
      <c r="AB203" s="259">
        <v>45240</v>
      </c>
      <c r="AC203" s="260">
        <v>32000</v>
      </c>
      <c r="AD203" s="260">
        <v>36600</v>
      </c>
      <c r="AE203" s="260">
        <v>41150</v>
      </c>
      <c r="AF203" s="260">
        <v>45700</v>
      </c>
      <c r="AG203" s="260">
        <v>49400</v>
      </c>
      <c r="AH203" s="260">
        <v>53050</v>
      </c>
      <c r="AI203" s="260">
        <v>56700</v>
      </c>
      <c r="AJ203" s="260">
        <v>60350</v>
      </c>
      <c r="AK203" s="82">
        <v>486</v>
      </c>
      <c r="AL203" s="82">
        <v>510</v>
      </c>
      <c r="AM203" s="82">
        <v>612</v>
      </c>
      <c r="AN203" s="82">
        <v>721</v>
      </c>
      <c r="AO203" s="82">
        <v>754</v>
      </c>
      <c r="AP203" s="82">
        <v>867</v>
      </c>
      <c r="AQ203" s="82">
        <v>509</v>
      </c>
      <c r="AR203" s="82">
        <v>510</v>
      </c>
      <c r="AS203" s="82">
        <v>612</v>
      </c>
      <c r="AT203" s="82">
        <v>733</v>
      </c>
      <c r="AU203" s="82">
        <v>754</v>
      </c>
      <c r="AV203" s="82">
        <v>867</v>
      </c>
      <c r="AW203" s="149">
        <v>486</v>
      </c>
      <c r="AX203" s="149">
        <v>520</v>
      </c>
      <c r="AY203" s="149">
        <v>625</v>
      </c>
      <c r="AZ203" s="149">
        <v>721</v>
      </c>
      <c r="BA203" s="149">
        <v>805</v>
      </c>
      <c r="BB203" s="149">
        <v>888</v>
      </c>
      <c r="BC203" s="149">
        <v>613</v>
      </c>
      <c r="BD203" s="149">
        <v>658</v>
      </c>
      <c r="BE203" s="149">
        <v>791</v>
      </c>
      <c r="BF203" s="149">
        <v>905</v>
      </c>
      <c r="BG203" s="149">
        <v>990</v>
      </c>
      <c r="BH203" s="149">
        <v>1074</v>
      </c>
    </row>
    <row r="204" spans="1:60">
      <c r="A204" s="146" t="s">
        <v>246</v>
      </c>
      <c r="B204" s="144" t="s">
        <v>1986</v>
      </c>
      <c r="C204" s="192" t="s">
        <v>246</v>
      </c>
      <c r="D204" s="192"/>
      <c r="E204" s="258">
        <v>11900</v>
      </c>
      <c r="F204" s="258">
        <v>13600</v>
      </c>
      <c r="G204" s="258">
        <v>15300</v>
      </c>
      <c r="H204" s="258">
        <v>16950</v>
      </c>
      <c r="I204" s="258">
        <v>18350</v>
      </c>
      <c r="J204" s="258">
        <v>19700</v>
      </c>
      <c r="K204" s="258">
        <v>21050</v>
      </c>
      <c r="L204" s="258">
        <v>22400</v>
      </c>
      <c r="M204" s="208">
        <v>19800</v>
      </c>
      <c r="N204" s="208">
        <v>22600</v>
      </c>
      <c r="O204" s="208">
        <v>25450</v>
      </c>
      <c r="P204" s="208">
        <v>28250</v>
      </c>
      <c r="Q204" s="208">
        <v>30550</v>
      </c>
      <c r="R204" s="208">
        <v>32800</v>
      </c>
      <c r="S204" s="208">
        <v>35050</v>
      </c>
      <c r="T204" s="208">
        <v>37300</v>
      </c>
      <c r="U204" s="259">
        <v>23760</v>
      </c>
      <c r="V204" s="259">
        <v>27120</v>
      </c>
      <c r="W204" s="259">
        <v>30540</v>
      </c>
      <c r="X204" s="259">
        <v>33900</v>
      </c>
      <c r="Y204" s="259">
        <v>36660</v>
      </c>
      <c r="Z204" s="259">
        <v>39360</v>
      </c>
      <c r="AA204" s="259">
        <v>42060</v>
      </c>
      <c r="AB204" s="259">
        <v>44760</v>
      </c>
      <c r="AC204" s="260">
        <v>31650</v>
      </c>
      <c r="AD204" s="260">
        <v>36200</v>
      </c>
      <c r="AE204" s="260">
        <v>40700</v>
      </c>
      <c r="AF204" s="260">
        <v>45200</v>
      </c>
      <c r="AG204" s="260">
        <v>48850</v>
      </c>
      <c r="AH204" s="260">
        <v>52450</v>
      </c>
      <c r="AI204" s="260">
        <v>56050</v>
      </c>
      <c r="AJ204" s="260">
        <v>59700</v>
      </c>
      <c r="AK204" s="82">
        <v>432</v>
      </c>
      <c r="AL204" s="82">
        <v>463</v>
      </c>
      <c r="AM204" s="82">
        <v>555</v>
      </c>
      <c r="AN204" s="82">
        <v>641</v>
      </c>
      <c r="AO204" s="82">
        <v>715</v>
      </c>
      <c r="AP204" s="82">
        <v>789</v>
      </c>
      <c r="AQ204" s="82">
        <v>493</v>
      </c>
      <c r="AR204" s="82">
        <v>494</v>
      </c>
      <c r="AS204" s="82">
        <v>595</v>
      </c>
      <c r="AT204" s="82">
        <v>774</v>
      </c>
      <c r="AU204" s="82">
        <v>873</v>
      </c>
      <c r="AV204" s="82">
        <v>944</v>
      </c>
      <c r="AW204" s="149">
        <v>432</v>
      </c>
      <c r="AX204" s="149">
        <v>463</v>
      </c>
      <c r="AY204" s="149">
        <v>555</v>
      </c>
      <c r="AZ204" s="149">
        <v>641</v>
      </c>
      <c r="BA204" s="149">
        <v>715</v>
      </c>
      <c r="BB204" s="149">
        <v>789</v>
      </c>
      <c r="BC204" s="149">
        <v>541</v>
      </c>
      <c r="BD204" s="149">
        <v>581</v>
      </c>
      <c r="BE204" s="149">
        <v>699</v>
      </c>
      <c r="BF204" s="149">
        <v>800</v>
      </c>
      <c r="BG204" s="149">
        <v>873</v>
      </c>
      <c r="BH204" s="149">
        <v>944</v>
      </c>
    </row>
    <row r="205" spans="1:60">
      <c r="A205" s="146" t="s">
        <v>247</v>
      </c>
      <c r="B205" s="144" t="s">
        <v>1988</v>
      </c>
      <c r="C205" s="192" t="s">
        <v>247</v>
      </c>
      <c r="D205" s="192"/>
      <c r="E205" s="258">
        <v>11900</v>
      </c>
      <c r="F205" s="258">
        <v>13600</v>
      </c>
      <c r="G205" s="258">
        <v>15300</v>
      </c>
      <c r="H205" s="258">
        <v>16950</v>
      </c>
      <c r="I205" s="258">
        <v>18350</v>
      </c>
      <c r="J205" s="258">
        <v>19700</v>
      </c>
      <c r="K205" s="258">
        <v>21050</v>
      </c>
      <c r="L205" s="258">
        <v>22400</v>
      </c>
      <c r="M205" s="208">
        <v>19800</v>
      </c>
      <c r="N205" s="208">
        <v>22600</v>
      </c>
      <c r="O205" s="208">
        <v>25450</v>
      </c>
      <c r="P205" s="208">
        <v>28250</v>
      </c>
      <c r="Q205" s="208">
        <v>30550</v>
      </c>
      <c r="R205" s="208">
        <v>32800</v>
      </c>
      <c r="S205" s="208">
        <v>35050</v>
      </c>
      <c r="T205" s="208">
        <v>37300</v>
      </c>
      <c r="U205" s="259">
        <v>23760</v>
      </c>
      <c r="V205" s="259">
        <v>27120</v>
      </c>
      <c r="W205" s="259">
        <v>30540</v>
      </c>
      <c r="X205" s="259">
        <v>33900</v>
      </c>
      <c r="Y205" s="259">
        <v>36660</v>
      </c>
      <c r="Z205" s="259">
        <v>39360</v>
      </c>
      <c r="AA205" s="259">
        <v>42060</v>
      </c>
      <c r="AB205" s="259">
        <v>44760</v>
      </c>
      <c r="AC205" s="260">
        <v>31650</v>
      </c>
      <c r="AD205" s="260">
        <v>36200</v>
      </c>
      <c r="AE205" s="260">
        <v>40700</v>
      </c>
      <c r="AF205" s="260">
        <v>45200</v>
      </c>
      <c r="AG205" s="260">
        <v>48850</v>
      </c>
      <c r="AH205" s="260">
        <v>52450</v>
      </c>
      <c r="AI205" s="260">
        <v>56050</v>
      </c>
      <c r="AJ205" s="260">
        <v>59700</v>
      </c>
      <c r="AK205" s="82">
        <v>432</v>
      </c>
      <c r="AL205" s="82">
        <v>463</v>
      </c>
      <c r="AM205" s="82">
        <v>555</v>
      </c>
      <c r="AN205" s="82">
        <v>641</v>
      </c>
      <c r="AO205" s="82">
        <v>715</v>
      </c>
      <c r="AP205" s="82">
        <v>789</v>
      </c>
      <c r="AQ205" s="82">
        <v>493</v>
      </c>
      <c r="AR205" s="82">
        <v>494</v>
      </c>
      <c r="AS205" s="82">
        <v>595</v>
      </c>
      <c r="AT205" s="82">
        <v>774</v>
      </c>
      <c r="AU205" s="82">
        <v>873</v>
      </c>
      <c r="AV205" s="82">
        <v>944</v>
      </c>
      <c r="AW205" s="149">
        <v>432</v>
      </c>
      <c r="AX205" s="149">
        <v>463</v>
      </c>
      <c r="AY205" s="149">
        <v>555</v>
      </c>
      <c r="AZ205" s="149">
        <v>641</v>
      </c>
      <c r="BA205" s="149">
        <v>715</v>
      </c>
      <c r="BB205" s="149">
        <v>789</v>
      </c>
      <c r="BC205" s="149">
        <v>541</v>
      </c>
      <c r="BD205" s="149">
        <v>581</v>
      </c>
      <c r="BE205" s="149">
        <v>699</v>
      </c>
      <c r="BF205" s="149">
        <v>800</v>
      </c>
      <c r="BG205" s="149">
        <v>873</v>
      </c>
      <c r="BH205" s="149">
        <v>944</v>
      </c>
    </row>
    <row r="206" spans="1:60">
      <c r="A206" s="146" t="s">
        <v>58</v>
      </c>
      <c r="B206" s="144" t="s">
        <v>870</v>
      </c>
      <c r="C206" s="193" t="s">
        <v>58</v>
      </c>
      <c r="D206" s="193"/>
      <c r="E206" s="258">
        <v>12550</v>
      </c>
      <c r="F206" s="258">
        <v>14350</v>
      </c>
      <c r="G206" s="258">
        <v>16150</v>
      </c>
      <c r="H206" s="258">
        <v>17900</v>
      </c>
      <c r="I206" s="258">
        <v>19350</v>
      </c>
      <c r="J206" s="258">
        <v>20800</v>
      </c>
      <c r="K206" s="258">
        <v>22200</v>
      </c>
      <c r="L206" s="258">
        <v>23650</v>
      </c>
      <c r="M206" s="208">
        <v>20900</v>
      </c>
      <c r="N206" s="208">
        <v>23850</v>
      </c>
      <c r="O206" s="208">
        <v>26850</v>
      </c>
      <c r="P206" s="208">
        <v>29800</v>
      </c>
      <c r="Q206" s="208">
        <v>32200</v>
      </c>
      <c r="R206" s="208">
        <v>34600</v>
      </c>
      <c r="S206" s="208">
        <v>37000</v>
      </c>
      <c r="T206" s="208">
        <v>39350</v>
      </c>
      <c r="U206" s="259">
        <v>25080</v>
      </c>
      <c r="V206" s="259">
        <v>28620</v>
      </c>
      <c r="W206" s="259">
        <v>32220</v>
      </c>
      <c r="X206" s="259">
        <v>35760</v>
      </c>
      <c r="Y206" s="259">
        <v>38640</v>
      </c>
      <c r="Z206" s="259">
        <v>41520</v>
      </c>
      <c r="AA206" s="259">
        <v>44400</v>
      </c>
      <c r="AB206" s="259">
        <v>47220</v>
      </c>
      <c r="AC206" s="260">
        <v>33400</v>
      </c>
      <c r="AD206" s="260">
        <v>38200</v>
      </c>
      <c r="AE206" s="260">
        <v>42950</v>
      </c>
      <c r="AF206" s="260">
        <v>47700</v>
      </c>
      <c r="AG206" s="260">
        <v>51550</v>
      </c>
      <c r="AH206" s="260">
        <v>55350</v>
      </c>
      <c r="AI206" s="260">
        <v>59150</v>
      </c>
      <c r="AJ206" s="260">
        <v>63000</v>
      </c>
      <c r="AK206" s="82">
        <v>586</v>
      </c>
      <c r="AL206" s="82">
        <v>628</v>
      </c>
      <c r="AM206" s="82">
        <v>753</v>
      </c>
      <c r="AN206" s="82">
        <v>870</v>
      </c>
      <c r="AO206" s="82">
        <v>971</v>
      </c>
      <c r="AP206" s="82">
        <v>1071</v>
      </c>
      <c r="AQ206" s="82">
        <v>694</v>
      </c>
      <c r="AR206" s="82">
        <v>772</v>
      </c>
      <c r="AS206" s="82">
        <v>937</v>
      </c>
      <c r="AT206" s="82">
        <v>1097</v>
      </c>
      <c r="AU206" s="82">
        <v>1205</v>
      </c>
      <c r="AV206" s="82">
        <v>1311</v>
      </c>
      <c r="AW206" s="149">
        <v>586</v>
      </c>
      <c r="AX206" s="149">
        <v>628</v>
      </c>
      <c r="AY206" s="149">
        <v>753</v>
      </c>
      <c r="AZ206" s="149">
        <v>870</v>
      </c>
      <c r="BA206" s="149">
        <v>971</v>
      </c>
      <c r="BB206" s="149">
        <v>1071</v>
      </c>
      <c r="BC206" s="149">
        <v>741</v>
      </c>
      <c r="BD206" s="149">
        <v>796</v>
      </c>
      <c r="BE206" s="149">
        <v>957</v>
      </c>
      <c r="BF206" s="149">
        <v>1097</v>
      </c>
      <c r="BG206" s="149">
        <v>1205</v>
      </c>
      <c r="BH206" s="149">
        <v>1311</v>
      </c>
    </row>
    <row r="207" spans="1:60">
      <c r="A207" s="146" t="s">
        <v>39</v>
      </c>
      <c r="B207" s="144" t="s">
        <v>872</v>
      </c>
      <c r="C207" s="193" t="s">
        <v>39</v>
      </c>
      <c r="D207" s="193"/>
      <c r="E207" s="258">
        <v>13550</v>
      </c>
      <c r="F207" s="258">
        <v>15450</v>
      </c>
      <c r="G207" s="258">
        <v>17400</v>
      </c>
      <c r="H207" s="258">
        <v>19300</v>
      </c>
      <c r="I207" s="258">
        <v>20850</v>
      </c>
      <c r="J207" s="258">
        <v>22400</v>
      </c>
      <c r="K207" s="258">
        <v>23950</v>
      </c>
      <c r="L207" s="258">
        <v>25500</v>
      </c>
      <c r="M207" s="208">
        <v>22550</v>
      </c>
      <c r="N207" s="208">
        <v>25800</v>
      </c>
      <c r="O207" s="208">
        <v>29000</v>
      </c>
      <c r="P207" s="208">
        <v>32200</v>
      </c>
      <c r="Q207" s="208">
        <v>34800</v>
      </c>
      <c r="R207" s="208">
        <v>37400</v>
      </c>
      <c r="S207" s="208">
        <v>39950</v>
      </c>
      <c r="T207" s="208">
        <v>42550</v>
      </c>
      <c r="U207" s="259">
        <v>27060</v>
      </c>
      <c r="V207" s="259">
        <v>30960</v>
      </c>
      <c r="W207" s="259">
        <v>34800</v>
      </c>
      <c r="X207" s="259">
        <v>38640</v>
      </c>
      <c r="Y207" s="259">
        <v>41760</v>
      </c>
      <c r="Z207" s="259">
        <v>44880</v>
      </c>
      <c r="AA207" s="259">
        <v>47940</v>
      </c>
      <c r="AB207" s="259">
        <v>51060</v>
      </c>
      <c r="AC207" s="260">
        <v>36050</v>
      </c>
      <c r="AD207" s="260">
        <v>41200</v>
      </c>
      <c r="AE207" s="260">
        <v>46350</v>
      </c>
      <c r="AF207" s="260">
        <v>51500</v>
      </c>
      <c r="AG207" s="260">
        <v>55650</v>
      </c>
      <c r="AH207" s="260">
        <v>59750</v>
      </c>
      <c r="AI207" s="260">
        <v>63900</v>
      </c>
      <c r="AJ207" s="260">
        <v>68000</v>
      </c>
      <c r="AK207" s="82">
        <v>475</v>
      </c>
      <c r="AL207" s="82">
        <v>508</v>
      </c>
      <c r="AM207" s="82">
        <v>610</v>
      </c>
      <c r="AN207" s="82">
        <v>705</v>
      </c>
      <c r="AO207" s="82">
        <v>786</v>
      </c>
      <c r="AP207" s="82">
        <v>868</v>
      </c>
      <c r="AQ207" s="82">
        <v>598</v>
      </c>
      <c r="AR207" s="82">
        <v>641</v>
      </c>
      <c r="AS207" s="82">
        <v>772</v>
      </c>
      <c r="AT207" s="82">
        <v>883</v>
      </c>
      <c r="AU207" s="82">
        <v>965</v>
      </c>
      <c r="AV207" s="82">
        <v>1047</v>
      </c>
      <c r="AW207" s="149">
        <v>475</v>
      </c>
      <c r="AX207" s="149">
        <v>508</v>
      </c>
      <c r="AY207" s="149">
        <v>610</v>
      </c>
      <c r="AZ207" s="149">
        <v>705</v>
      </c>
      <c r="BA207" s="149">
        <v>786</v>
      </c>
      <c r="BB207" s="149">
        <v>868</v>
      </c>
      <c r="BC207" s="149">
        <v>598</v>
      </c>
      <c r="BD207" s="149">
        <v>641</v>
      </c>
      <c r="BE207" s="149">
        <v>772</v>
      </c>
      <c r="BF207" s="149">
        <v>883</v>
      </c>
      <c r="BG207" s="149">
        <v>965</v>
      </c>
      <c r="BH207" s="149">
        <v>1047</v>
      </c>
    </row>
    <row r="208" spans="1:60">
      <c r="A208" s="146" t="s">
        <v>248</v>
      </c>
      <c r="B208" s="144" t="s">
        <v>1990</v>
      </c>
      <c r="C208" s="192" t="s">
        <v>248</v>
      </c>
      <c r="D208" s="192"/>
      <c r="E208" s="258">
        <v>11900</v>
      </c>
      <c r="F208" s="258">
        <v>13600</v>
      </c>
      <c r="G208" s="258">
        <v>15300</v>
      </c>
      <c r="H208" s="258">
        <v>16950</v>
      </c>
      <c r="I208" s="258">
        <v>18350</v>
      </c>
      <c r="J208" s="258">
        <v>19700</v>
      </c>
      <c r="K208" s="258">
        <v>21050</v>
      </c>
      <c r="L208" s="258">
        <v>22400</v>
      </c>
      <c r="M208" s="208">
        <v>19800</v>
      </c>
      <c r="N208" s="208">
        <v>22600</v>
      </c>
      <c r="O208" s="208">
        <v>25450</v>
      </c>
      <c r="P208" s="208">
        <v>28250</v>
      </c>
      <c r="Q208" s="208">
        <v>30550</v>
      </c>
      <c r="R208" s="208">
        <v>32800</v>
      </c>
      <c r="S208" s="208">
        <v>35050</v>
      </c>
      <c r="T208" s="208">
        <v>37300</v>
      </c>
      <c r="U208" s="259">
        <v>23760</v>
      </c>
      <c r="V208" s="259">
        <v>27120</v>
      </c>
      <c r="W208" s="259">
        <v>30540</v>
      </c>
      <c r="X208" s="259">
        <v>33900</v>
      </c>
      <c r="Y208" s="259">
        <v>36660</v>
      </c>
      <c r="Z208" s="259">
        <v>39360</v>
      </c>
      <c r="AA208" s="259">
        <v>42060</v>
      </c>
      <c r="AB208" s="259">
        <v>44760</v>
      </c>
      <c r="AC208" s="260">
        <v>31650</v>
      </c>
      <c r="AD208" s="260">
        <v>36200</v>
      </c>
      <c r="AE208" s="260">
        <v>40700</v>
      </c>
      <c r="AF208" s="260">
        <v>45200</v>
      </c>
      <c r="AG208" s="260">
        <v>48850</v>
      </c>
      <c r="AH208" s="260">
        <v>52450</v>
      </c>
      <c r="AI208" s="260">
        <v>56050</v>
      </c>
      <c r="AJ208" s="260">
        <v>59700</v>
      </c>
      <c r="AK208" s="82">
        <v>432</v>
      </c>
      <c r="AL208" s="82">
        <v>463</v>
      </c>
      <c r="AM208" s="82">
        <v>555</v>
      </c>
      <c r="AN208" s="82">
        <v>641</v>
      </c>
      <c r="AO208" s="82">
        <v>715</v>
      </c>
      <c r="AP208" s="82">
        <v>789</v>
      </c>
      <c r="AQ208" s="82">
        <v>473</v>
      </c>
      <c r="AR208" s="82">
        <v>508</v>
      </c>
      <c r="AS208" s="82">
        <v>642</v>
      </c>
      <c r="AT208" s="82">
        <v>800</v>
      </c>
      <c r="AU208" s="82">
        <v>873</v>
      </c>
      <c r="AV208" s="82">
        <v>944</v>
      </c>
      <c r="AW208" s="149">
        <v>432</v>
      </c>
      <c r="AX208" s="149">
        <v>463</v>
      </c>
      <c r="AY208" s="149">
        <v>555</v>
      </c>
      <c r="AZ208" s="149">
        <v>641</v>
      </c>
      <c r="BA208" s="149">
        <v>715</v>
      </c>
      <c r="BB208" s="149">
        <v>789</v>
      </c>
      <c r="BC208" s="149">
        <v>541</v>
      </c>
      <c r="BD208" s="149">
        <v>581</v>
      </c>
      <c r="BE208" s="149">
        <v>699</v>
      </c>
      <c r="BF208" s="149">
        <v>800</v>
      </c>
      <c r="BG208" s="149">
        <v>873</v>
      </c>
      <c r="BH208" s="149">
        <v>944</v>
      </c>
    </row>
    <row r="209" spans="1:60">
      <c r="A209" s="146" t="s">
        <v>249</v>
      </c>
      <c r="B209" s="144" t="s">
        <v>1992</v>
      </c>
      <c r="C209" s="192" t="s">
        <v>249</v>
      </c>
      <c r="D209" s="192"/>
      <c r="E209" s="258">
        <v>14900</v>
      </c>
      <c r="F209" s="258">
        <v>17000</v>
      </c>
      <c r="G209" s="258">
        <v>19150</v>
      </c>
      <c r="H209" s="258">
        <v>21250</v>
      </c>
      <c r="I209" s="258">
        <v>22950</v>
      </c>
      <c r="J209" s="258">
        <v>24650</v>
      </c>
      <c r="K209" s="258">
        <v>26350</v>
      </c>
      <c r="L209" s="258">
        <v>28050</v>
      </c>
      <c r="M209" s="208">
        <v>24800</v>
      </c>
      <c r="N209" s="208">
        <v>28350</v>
      </c>
      <c r="O209" s="208">
        <v>31900</v>
      </c>
      <c r="P209" s="208">
        <v>35400</v>
      </c>
      <c r="Q209" s="208">
        <v>38250</v>
      </c>
      <c r="R209" s="208">
        <v>41100</v>
      </c>
      <c r="S209" s="208">
        <v>43900</v>
      </c>
      <c r="T209" s="208">
        <v>46750</v>
      </c>
      <c r="U209" s="259">
        <v>29760</v>
      </c>
      <c r="V209" s="259">
        <v>34020</v>
      </c>
      <c r="W209" s="259">
        <v>38280</v>
      </c>
      <c r="X209" s="259">
        <v>42480</v>
      </c>
      <c r="Y209" s="259">
        <v>45900</v>
      </c>
      <c r="Z209" s="259">
        <v>49320</v>
      </c>
      <c r="AA209" s="259">
        <v>52680</v>
      </c>
      <c r="AB209" s="259">
        <v>56100</v>
      </c>
      <c r="AC209" s="260">
        <v>39700</v>
      </c>
      <c r="AD209" s="260">
        <v>45350</v>
      </c>
      <c r="AE209" s="260">
        <v>51000</v>
      </c>
      <c r="AF209" s="260">
        <v>56650</v>
      </c>
      <c r="AG209" s="260">
        <v>61200</v>
      </c>
      <c r="AH209" s="260">
        <v>65750</v>
      </c>
      <c r="AI209" s="260">
        <v>70250</v>
      </c>
      <c r="AJ209" s="260">
        <v>74800</v>
      </c>
      <c r="AK209" s="82">
        <v>461</v>
      </c>
      <c r="AL209" s="82">
        <v>493</v>
      </c>
      <c r="AM209" s="82">
        <v>592</v>
      </c>
      <c r="AN209" s="82">
        <v>684</v>
      </c>
      <c r="AO209" s="82">
        <v>763</v>
      </c>
      <c r="AP209" s="82">
        <v>842</v>
      </c>
      <c r="AQ209" s="82">
        <v>501</v>
      </c>
      <c r="AR209" s="82">
        <v>503</v>
      </c>
      <c r="AS209" s="82">
        <v>607</v>
      </c>
      <c r="AT209" s="82">
        <v>783</v>
      </c>
      <c r="AU209" s="82">
        <v>809</v>
      </c>
      <c r="AV209" s="82">
        <v>930</v>
      </c>
      <c r="AW209" s="149">
        <v>461</v>
      </c>
      <c r="AX209" s="149">
        <v>493</v>
      </c>
      <c r="AY209" s="149">
        <v>592</v>
      </c>
      <c r="AZ209" s="149">
        <v>684</v>
      </c>
      <c r="BA209" s="149">
        <v>763</v>
      </c>
      <c r="BB209" s="149">
        <v>842</v>
      </c>
      <c r="BC209" s="149">
        <v>579</v>
      </c>
      <c r="BD209" s="149">
        <v>621</v>
      </c>
      <c r="BE209" s="149">
        <v>747</v>
      </c>
      <c r="BF209" s="149">
        <v>854</v>
      </c>
      <c r="BG209" s="149">
        <v>934</v>
      </c>
      <c r="BH209" s="149">
        <v>1011</v>
      </c>
    </row>
    <row r="210" spans="1:60">
      <c r="A210" s="146" t="s">
        <v>250</v>
      </c>
      <c r="B210" s="144" t="s">
        <v>1994</v>
      </c>
      <c r="C210" s="192" t="s">
        <v>250</v>
      </c>
      <c r="D210" s="192"/>
      <c r="E210" s="258">
        <v>14250</v>
      </c>
      <c r="F210" s="258">
        <v>16300</v>
      </c>
      <c r="G210" s="258">
        <v>18350</v>
      </c>
      <c r="H210" s="258">
        <v>20350</v>
      </c>
      <c r="I210" s="258">
        <v>22000</v>
      </c>
      <c r="J210" s="258">
        <v>23650</v>
      </c>
      <c r="K210" s="258">
        <v>25250</v>
      </c>
      <c r="L210" s="258">
        <v>26900</v>
      </c>
      <c r="M210" s="208">
        <v>23800</v>
      </c>
      <c r="N210" s="208">
        <v>27200</v>
      </c>
      <c r="O210" s="208">
        <v>30600</v>
      </c>
      <c r="P210" s="208">
        <v>33950</v>
      </c>
      <c r="Q210" s="208">
        <v>36700</v>
      </c>
      <c r="R210" s="208">
        <v>39400</v>
      </c>
      <c r="S210" s="208">
        <v>42100</v>
      </c>
      <c r="T210" s="208">
        <v>44850</v>
      </c>
      <c r="U210" s="259">
        <v>28560</v>
      </c>
      <c r="V210" s="259">
        <v>32640</v>
      </c>
      <c r="W210" s="259">
        <v>36720</v>
      </c>
      <c r="X210" s="259">
        <v>40740</v>
      </c>
      <c r="Y210" s="259">
        <v>44040</v>
      </c>
      <c r="Z210" s="259">
        <v>47280</v>
      </c>
      <c r="AA210" s="259">
        <v>50520</v>
      </c>
      <c r="AB210" s="259">
        <v>53820</v>
      </c>
      <c r="AC210" s="260">
        <v>38050</v>
      </c>
      <c r="AD210" s="260">
        <v>43450</v>
      </c>
      <c r="AE210" s="260">
        <v>48900</v>
      </c>
      <c r="AF210" s="260">
        <v>54300</v>
      </c>
      <c r="AG210" s="260">
        <v>58650</v>
      </c>
      <c r="AH210" s="260">
        <v>63000</v>
      </c>
      <c r="AI210" s="260">
        <v>67350</v>
      </c>
      <c r="AJ210" s="260">
        <v>71700</v>
      </c>
      <c r="AK210" s="82">
        <v>393</v>
      </c>
      <c r="AL210" s="82">
        <v>465</v>
      </c>
      <c r="AM210" s="82">
        <v>595</v>
      </c>
      <c r="AN210" s="82">
        <v>702</v>
      </c>
      <c r="AO210" s="82">
        <v>783</v>
      </c>
      <c r="AP210" s="82">
        <v>864</v>
      </c>
      <c r="AQ210" s="82">
        <v>393</v>
      </c>
      <c r="AR210" s="82">
        <v>465</v>
      </c>
      <c r="AS210" s="82">
        <v>595</v>
      </c>
      <c r="AT210" s="82">
        <v>850</v>
      </c>
      <c r="AU210" s="82">
        <v>933</v>
      </c>
      <c r="AV210" s="82">
        <v>1042</v>
      </c>
      <c r="AW210" s="149">
        <v>472</v>
      </c>
      <c r="AX210" s="149">
        <v>506</v>
      </c>
      <c r="AY210" s="149">
        <v>607</v>
      </c>
      <c r="AZ210" s="149">
        <v>702</v>
      </c>
      <c r="BA210" s="149">
        <v>783</v>
      </c>
      <c r="BB210" s="149">
        <v>864</v>
      </c>
      <c r="BC210" s="149">
        <v>595</v>
      </c>
      <c r="BD210" s="149">
        <v>639</v>
      </c>
      <c r="BE210" s="149">
        <v>768</v>
      </c>
      <c r="BF210" s="149">
        <v>879</v>
      </c>
      <c r="BG210" s="149">
        <v>961</v>
      </c>
      <c r="BH210" s="149">
        <v>1042</v>
      </c>
    </row>
    <row r="211" spans="1:60">
      <c r="A211" s="146" t="s">
        <v>251</v>
      </c>
      <c r="B211" s="144" t="s">
        <v>1996</v>
      </c>
      <c r="C211" s="192" t="s">
        <v>251</v>
      </c>
      <c r="D211" s="192"/>
      <c r="E211" s="258">
        <v>12900</v>
      </c>
      <c r="F211" s="258">
        <v>14750</v>
      </c>
      <c r="G211" s="258">
        <v>16600</v>
      </c>
      <c r="H211" s="258">
        <v>18400</v>
      </c>
      <c r="I211" s="258">
        <v>19900</v>
      </c>
      <c r="J211" s="258">
        <v>21350</v>
      </c>
      <c r="K211" s="258">
        <v>22850</v>
      </c>
      <c r="L211" s="258">
        <v>24300</v>
      </c>
      <c r="M211" s="208">
        <v>21500</v>
      </c>
      <c r="N211" s="208">
        <v>24600</v>
      </c>
      <c r="O211" s="208">
        <v>27650</v>
      </c>
      <c r="P211" s="208">
        <v>30700</v>
      </c>
      <c r="Q211" s="208">
        <v>33200</v>
      </c>
      <c r="R211" s="208">
        <v>35650</v>
      </c>
      <c r="S211" s="208">
        <v>38100</v>
      </c>
      <c r="T211" s="208">
        <v>40550</v>
      </c>
      <c r="U211" s="259">
        <v>25800</v>
      </c>
      <c r="V211" s="259">
        <v>29520</v>
      </c>
      <c r="W211" s="259">
        <v>33180</v>
      </c>
      <c r="X211" s="259">
        <v>36840</v>
      </c>
      <c r="Y211" s="259">
        <v>39840</v>
      </c>
      <c r="Z211" s="259">
        <v>42780</v>
      </c>
      <c r="AA211" s="259">
        <v>45720</v>
      </c>
      <c r="AB211" s="259">
        <v>48660</v>
      </c>
      <c r="AC211" s="260">
        <v>34400</v>
      </c>
      <c r="AD211" s="260">
        <v>39300</v>
      </c>
      <c r="AE211" s="260">
        <v>44200</v>
      </c>
      <c r="AF211" s="260">
        <v>49100</v>
      </c>
      <c r="AG211" s="260">
        <v>53050</v>
      </c>
      <c r="AH211" s="260">
        <v>57000</v>
      </c>
      <c r="AI211" s="260">
        <v>60900</v>
      </c>
      <c r="AJ211" s="260">
        <v>64850</v>
      </c>
      <c r="AK211" s="82">
        <v>459</v>
      </c>
      <c r="AL211" s="82">
        <v>461</v>
      </c>
      <c r="AM211" s="82">
        <v>595</v>
      </c>
      <c r="AN211" s="82">
        <v>703</v>
      </c>
      <c r="AO211" s="82">
        <v>785</v>
      </c>
      <c r="AP211" s="82">
        <v>866</v>
      </c>
      <c r="AQ211" s="82">
        <v>459</v>
      </c>
      <c r="AR211" s="82">
        <v>461</v>
      </c>
      <c r="AS211" s="82">
        <v>595</v>
      </c>
      <c r="AT211" s="82">
        <v>839</v>
      </c>
      <c r="AU211" s="82">
        <v>916</v>
      </c>
      <c r="AV211" s="82">
        <v>1043</v>
      </c>
      <c r="AW211" s="149">
        <v>473</v>
      </c>
      <c r="AX211" s="149">
        <v>507</v>
      </c>
      <c r="AY211" s="149">
        <v>608</v>
      </c>
      <c r="AZ211" s="149">
        <v>703</v>
      </c>
      <c r="BA211" s="149">
        <v>785</v>
      </c>
      <c r="BB211" s="149">
        <v>866</v>
      </c>
      <c r="BC211" s="149">
        <v>596</v>
      </c>
      <c r="BD211" s="149">
        <v>640</v>
      </c>
      <c r="BE211" s="149">
        <v>769</v>
      </c>
      <c r="BF211" s="149">
        <v>880</v>
      </c>
      <c r="BG211" s="149">
        <v>963</v>
      </c>
      <c r="BH211" s="149">
        <v>1043</v>
      </c>
    </row>
    <row r="212" spans="1:60">
      <c r="A212" s="146" t="s">
        <v>252</v>
      </c>
      <c r="B212" s="144" t="s">
        <v>1998</v>
      </c>
      <c r="C212" s="192" t="s">
        <v>252</v>
      </c>
      <c r="D212" s="192"/>
      <c r="E212" s="258">
        <v>11900</v>
      </c>
      <c r="F212" s="258">
        <v>13600</v>
      </c>
      <c r="G212" s="258">
        <v>15300</v>
      </c>
      <c r="H212" s="258">
        <v>16950</v>
      </c>
      <c r="I212" s="258">
        <v>18350</v>
      </c>
      <c r="J212" s="258">
        <v>19700</v>
      </c>
      <c r="K212" s="258">
        <v>21050</v>
      </c>
      <c r="L212" s="258">
        <v>22400</v>
      </c>
      <c r="M212" s="208">
        <v>19800</v>
      </c>
      <c r="N212" s="208">
        <v>22600</v>
      </c>
      <c r="O212" s="208">
        <v>25450</v>
      </c>
      <c r="P212" s="208">
        <v>28250</v>
      </c>
      <c r="Q212" s="208">
        <v>30550</v>
      </c>
      <c r="R212" s="208">
        <v>32800</v>
      </c>
      <c r="S212" s="208">
        <v>35050</v>
      </c>
      <c r="T212" s="208">
        <v>37300</v>
      </c>
      <c r="U212" s="259">
        <v>23760</v>
      </c>
      <c r="V212" s="259">
        <v>27120</v>
      </c>
      <c r="W212" s="259">
        <v>30540</v>
      </c>
      <c r="X212" s="259">
        <v>33900</v>
      </c>
      <c r="Y212" s="259">
        <v>36660</v>
      </c>
      <c r="Z212" s="259">
        <v>39360</v>
      </c>
      <c r="AA212" s="259">
        <v>42060</v>
      </c>
      <c r="AB212" s="259">
        <v>44760</v>
      </c>
      <c r="AC212" s="260">
        <v>31650</v>
      </c>
      <c r="AD212" s="260">
        <v>36200</v>
      </c>
      <c r="AE212" s="260">
        <v>40700</v>
      </c>
      <c r="AF212" s="260">
        <v>45200</v>
      </c>
      <c r="AG212" s="260">
        <v>48850</v>
      </c>
      <c r="AH212" s="260">
        <v>52450</v>
      </c>
      <c r="AI212" s="260">
        <v>56050</v>
      </c>
      <c r="AJ212" s="260">
        <v>59700</v>
      </c>
      <c r="AK212" s="82">
        <v>432</v>
      </c>
      <c r="AL212" s="82">
        <v>463</v>
      </c>
      <c r="AM212" s="82">
        <v>555</v>
      </c>
      <c r="AN212" s="82">
        <v>641</v>
      </c>
      <c r="AO212" s="82">
        <v>715</v>
      </c>
      <c r="AP212" s="82">
        <v>789</v>
      </c>
      <c r="AQ212" s="82">
        <v>494</v>
      </c>
      <c r="AR212" s="82">
        <v>496</v>
      </c>
      <c r="AS212" s="82">
        <v>595</v>
      </c>
      <c r="AT212" s="82">
        <v>800</v>
      </c>
      <c r="AU212" s="82">
        <v>873</v>
      </c>
      <c r="AV212" s="82">
        <v>944</v>
      </c>
      <c r="AW212" s="149">
        <v>432</v>
      </c>
      <c r="AX212" s="149">
        <v>463</v>
      </c>
      <c r="AY212" s="149">
        <v>555</v>
      </c>
      <c r="AZ212" s="149">
        <v>641</v>
      </c>
      <c r="BA212" s="149">
        <v>715</v>
      </c>
      <c r="BB212" s="149">
        <v>789</v>
      </c>
      <c r="BC212" s="149">
        <v>541</v>
      </c>
      <c r="BD212" s="149">
        <v>581</v>
      </c>
      <c r="BE212" s="149">
        <v>699</v>
      </c>
      <c r="BF212" s="149">
        <v>800</v>
      </c>
      <c r="BG212" s="149">
        <v>873</v>
      </c>
      <c r="BH212" s="149">
        <v>944</v>
      </c>
    </row>
    <row r="213" spans="1:60">
      <c r="A213" s="146" t="s">
        <v>253</v>
      </c>
      <c r="B213" s="144" t="s">
        <v>2000</v>
      </c>
      <c r="C213" s="192" t="s">
        <v>253</v>
      </c>
      <c r="D213" s="192"/>
      <c r="E213" s="258">
        <v>13300</v>
      </c>
      <c r="F213" s="258">
        <v>15200</v>
      </c>
      <c r="G213" s="258">
        <v>17100</v>
      </c>
      <c r="H213" s="258">
        <v>18950</v>
      </c>
      <c r="I213" s="258">
        <v>20500</v>
      </c>
      <c r="J213" s="258">
        <v>22000</v>
      </c>
      <c r="K213" s="258">
        <v>23500</v>
      </c>
      <c r="L213" s="258">
        <v>25050</v>
      </c>
      <c r="M213" s="208">
        <v>22150</v>
      </c>
      <c r="N213" s="208">
        <v>25300</v>
      </c>
      <c r="O213" s="208">
        <v>28450</v>
      </c>
      <c r="P213" s="208">
        <v>31600</v>
      </c>
      <c r="Q213" s="208">
        <v>34150</v>
      </c>
      <c r="R213" s="208">
        <v>36700</v>
      </c>
      <c r="S213" s="208">
        <v>39200</v>
      </c>
      <c r="T213" s="208">
        <v>41750</v>
      </c>
      <c r="U213" s="259">
        <v>26580</v>
      </c>
      <c r="V213" s="259">
        <v>30360</v>
      </c>
      <c r="W213" s="259">
        <v>34140</v>
      </c>
      <c r="X213" s="259">
        <v>37920</v>
      </c>
      <c r="Y213" s="259">
        <v>40980</v>
      </c>
      <c r="Z213" s="259">
        <v>44040</v>
      </c>
      <c r="AA213" s="259">
        <v>47040</v>
      </c>
      <c r="AB213" s="259">
        <v>50100</v>
      </c>
      <c r="AC213" s="260">
        <v>35400</v>
      </c>
      <c r="AD213" s="260">
        <v>40450</v>
      </c>
      <c r="AE213" s="260">
        <v>45500</v>
      </c>
      <c r="AF213" s="260">
        <v>50550</v>
      </c>
      <c r="AG213" s="260">
        <v>54600</v>
      </c>
      <c r="AH213" s="260">
        <v>58650</v>
      </c>
      <c r="AI213" s="260">
        <v>62700</v>
      </c>
      <c r="AJ213" s="260">
        <v>66750</v>
      </c>
      <c r="AK213" s="82">
        <v>478</v>
      </c>
      <c r="AL213" s="82">
        <v>512</v>
      </c>
      <c r="AM213" s="82">
        <v>615</v>
      </c>
      <c r="AN213" s="82">
        <v>710</v>
      </c>
      <c r="AO213" s="82">
        <v>792</v>
      </c>
      <c r="AP213" s="82">
        <v>874</v>
      </c>
      <c r="AQ213" s="82">
        <v>519</v>
      </c>
      <c r="AR213" s="82">
        <v>522</v>
      </c>
      <c r="AS213" s="82">
        <v>637</v>
      </c>
      <c r="AT213" s="82">
        <v>848</v>
      </c>
      <c r="AU213" s="82">
        <v>875</v>
      </c>
      <c r="AV213" s="82">
        <v>1006</v>
      </c>
      <c r="AW213" s="149">
        <v>478</v>
      </c>
      <c r="AX213" s="149">
        <v>512</v>
      </c>
      <c r="AY213" s="149">
        <v>615</v>
      </c>
      <c r="AZ213" s="149">
        <v>710</v>
      </c>
      <c r="BA213" s="149">
        <v>792</v>
      </c>
      <c r="BB213" s="149">
        <v>874</v>
      </c>
      <c r="BC213" s="149">
        <v>601</v>
      </c>
      <c r="BD213" s="149">
        <v>646</v>
      </c>
      <c r="BE213" s="149">
        <v>777</v>
      </c>
      <c r="BF213" s="149">
        <v>888</v>
      </c>
      <c r="BG213" s="149">
        <v>971</v>
      </c>
      <c r="BH213" s="149">
        <v>1053</v>
      </c>
    </row>
    <row r="214" spans="1:60">
      <c r="A214" s="146" t="s">
        <v>86</v>
      </c>
      <c r="B214" s="144" t="s">
        <v>893</v>
      </c>
      <c r="C214" s="193" t="s">
        <v>86</v>
      </c>
      <c r="D214" s="193"/>
      <c r="E214" s="258">
        <v>13450</v>
      </c>
      <c r="F214" s="258">
        <v>15400</v>
      </c>
      <c r="G214" s="258">
        <v>17300</v>
      </c>
      <c r="H214" s="258">
        <v>19200</v>
      </c>
      <c r="I214" s="258">
        <v>20750</v>
      </c>
      <c r="J214" s="258">
        <v>22300</v>
      </c>
      <c r="K214" s="258">
        <v>23850</v>
      </c>
      <c r="L214" s="258">
        <v>25350</v>
      </c>
      <c r="M214" s="208">
        <v>22400</v>
      </c>
      <c r="N214" s="208">
        <v>25600</v>
      </c>
      <c r="O214" s="208">
        <v>28800</v>
      </c>
      <c r="P214" s="208">
        <v>32000</v>
      </c>
      <c r="Q214" s="208">
        <v>34600</v>
      </c>
      <c r="R214" s="208">
        <v>37150</v>
      </c>
      <c r="S214" s="208">
        <v>39700</v>
      </c>
      <c r="T214" s="208">
        <v>42250</v>
      </c>
      <c r="U214" s="259">
        <v>26880</v>
      </c>
      <c r="V214" s="259">
        <v>30720</v>
      </c>
      <c r="W214" s="259">
        <v>34560</v>
      </c>
      <c r="X214" s="259">
        <v>38400</v>
      </c>
      <c r="Y214" s="259">
        <v>41520</v>
      </c>
      <c r="Z214" s="259">
        <v>44580</v>
      </c>
      <c r="AA214" s="259">
        <v>47640</v>
      </c>
      <c r="AB214" s="259">
        <v>50700</v>
      </c>
      <c r="AC214" s="260">
        <v>35850</v>
      </c>
      <c r="AD214" s="260">
        <v>41000</v>
      </c>
      <c r="AE214" s="260">
        <v>46100</v>
      </c>
      <c r="AF214" s="260">
        <v>51200</v>
      </c>
      <c r="AG214" s="260">
        <v>55300</v>
      </c>
      <c r="AH214" s="260">
        <v>59400</v>
      </c>
      <c r="AI214" s="260">
        <v>63500</v>
      </c>
      <c r="AJ214" s="260">
        <v>67600</v>
      </c>
      <c r="AK214" s="82">
        <v>513</v>
      </c>
      <c r="AL214" s="82">
        <v>550</v>
      </c>
      <c r="AM214" s="82">
        <v>661</v>
      </c>
      <c r="AN214" s="82">
        <v>763</v>
      </c>
      <c r="AO214" s="82">
        <v>851</v>
      </c>
      <c r="AP214" s="82">
        <v>939</v>
      </c>
      <c r="AQ214" s="82">
        <v>582</v>
      </c>
      <c r="AR214" s="82">
        <v>684</v>
      </c>
      <c r="AS214" s="82">
        <v>770</v>
      </c>
      <c r="AT214" s="82">
        <v>959</v>
      </c>
      <c r="AU214" s="82">
        <v>1050</v>
      </c>
      <c r="AV214" s="82">
        <v>1140</v>
      </c>
      <c r="AW214" s="149">
        <v>513</v>
      </c>
      <c r="AX214" s="149">
        <v>550</v>
      </c>
      <c r="AY214" s="149">
        <v>661</v>
      </c>
      <c r="AZ214" s="149">
        <v>763</v>
      </c>
      <c r="BA214" s="149">
        <v>851</v>
      </c>
      <c r="BB214" s="149">
        <v>939</v>
      </c>
      <c r="BC214" s="149">
        <v>649</v>
      </c>
      <c r="BD214" s="149">
        <v>696</v>
      </c>
      <c r="BE214" s="149">
        <v>837</v>
      </c>
      <c r="BF214" s="149">
        <v>959</v>
      </c>
      <c r="BG214" s="149">
        <v>1050</v>
      </c>
      <c r="BH214" s="149">
        <v>1140</v>
      </c>
    </row>
    <row r="215" spans="1:60">
      <c r="A215" s="146" t="s">
        <v>254</v>
      </c>
      <c r="B215" s="144" t="s">
        <v>2002</v>
      </c>
      <c r="C215" s="192" t="s">
        <v>254</v>
      </c>
      <c r="D215" s="192"/>
      <c r="E215" s="258">
        <v>13450</v>
      </c>
      <c r="F215" s="258">
        <v>15350</v>
      </c>
      <c r="G215" s="258">
        <v>17250</v>
      </c>
      <c r="H215" s="258">
        <v>19150</v>
      </c>
      <c r="I215" s="258">
        <v>20700</v>
      </c>
      <c r="J215" s="258">
        <v>22250</v>
      </c>
      <c r="K215" s="258">
        <v>23750</v>
      </c>
      <c r="L215" s="258">
        <v>25300</v>
      </c>
      <c r="M215" s="208">
        <v>22350</v>
      </c>
      <c r="N215" s="208">
        <v>25550</v>
      </c>
      <c r="O215" s="208">
        <v>28750</v>
      </c>
      <c r="P215" s="208">
        <v>31900</v>
      </c>
      <c r="Q215" s="208">
        <v>34500</v>
      </c>
      <c r="R215" s="208">
        <v>37050</v>
      </c>
      <c r="S215" s="208">
        <v>39600</v>
      </c>
      <c r="T215" s="208">
        <v>42150</v>
      </c>
      <c r="U215" s="259">
        <v>26820</v>
      </c>
      <c r="V215" s="259">
        <v>30660</v>
      </c>
      <c r="W215" s="259">
        <v>34500</v>
      </c>
      <c r="X215" s="259">
        <v>38280</v>
      </c>
      <c r="Y215" s="259">
        <v>41400</v>
      </c>
      <c r="Z215" s="259">
        <v>44460</v>
      </c>
      <c r="AA215" s="259">
        <v>47520</v>
      </c>
      <c r="AB215" s="259">
        <v>50580</v>
      </c>
      <c r="AC215" s="260">
        <v>35750</v>
      </c>
      <c r="AD215" s="260">
        <v>40850</v>
      </c>
      <c r="AE215" s="260">
        <v>45950</v>
      </c>
      <c r="AF215" s="260">
        <v>51050</v>
      </c>
      <c r="AG215" s="260">
        <v>55150</v>
      </c>
      <c r="AH215" s="260">
        <v>59250</v>
      </c>
      <c r="AI215" s="260">
        <v>63350</v>
      </c>
      <c r="AJ215" s="260">
        <v>67400</v>
      </c>
      <c r="AK215" s="82">
        <v>482</v>
      </c>
      <c r="AL215" s="82">
        <v>517</v>
      </c>
      <c r="AM215" s="82">
        <v>612</v>
      </c>
      <c r="AN215" s="82">
        <v>782</v>
      </c>
      <c r="AO215" s="82">
        <v>850</v>
      </c>
      <c r="AP215" s="82">
        <v>978</v>
      </c>
      <c r="AQ215" s="82">
        <v>482</v>
      </c>
      <c r="AR215" s="82">
        <v>517</v>
      </c>
      <c r="AS215" s="82">
        <v>612</v>
      </c>
      <c r="AT215" s="82">
        <v>782</v>
      </c>
      <c r="AU215" s="82">
        <v>850</v>
      </c>
      <c r="AV215" s="82">
        <v>978</v>
      </c>
      <c r="AW215" s="149">
        <v>571</v>
      </c>
      <c r="AX215" s="149">
        <v>611</v>
      </c>
      <c r="AY215" s="149">
        <v>733</v>
      </c>
      <c r="AZ215" s="149">
        <v>848</v>
      </c>
      <c r="BA215" s="149">
        <v>946</v>
      </c>
      <c r="BB215" s="149">
        <v>1043</v>
      </c>
      <c r="BC215" s="149">
        <v>723</v>
      </c>
      <c r="BD215" s="149">
        <v>776</v>
      </c>
      <c r="BE215" s="149">
        <v>933</v>
      </c>
      <c r="BF215" s="149">
        <v>1069</v>
      </c>
      <c r="BG215" s="149">
        <v>1173</v>
      </c>
      <c r="BH215" s="149">
        <v>1276</v>
      </c>
    </row>
    <row r="216" spans="1:60">
      <c r="A216" s="146" t="s">
        <v>255</v>
      </c>
      <c r="B216" s="144" t="s">
        <v>2004</v>
      </c>
      <c r="C216" s="192" t="s">
        <v>255</v>
      </c>
      <c r="D216" s="192"/>
      <c r="E216" s="258">
        <v>11900</v>
      </c>
      <c r="F216" s="258">
        <v>13600</v>
      </c>
      <c r="G216" s="258">
        <v>15300</v>
      </c>
      <c r="H216" s="258">
        <v>16950</v>
      </c>
      <c r="I216" s="258">
        <v>18350</v>
      </c>
      <c r="J216" s="258">
        <v>19700</v>
      </c>
      <c r="K216" s="258">
        <v>21050</v>
      </c>
      <c r="L216" s="258">
        <v>22400</v>
      </c>
      <c r="M216" s="208">
        <v>19800</v>
      </c>
      <c r="N216" s="208">
        <v>22600</v>
      </c>
      <c r="O216" s="208">
        <v>25450</v>
      </c>
      <c r="P216" s="208">
        <v>28250</v>
      </c>
      <c r="Q216" s="208">
        <v>30550</v>
      </c>
      <c r="R216" s="208">
        <v>32800</v>
      </c>
      <c r="S216" s="208">
        <v>35050</v>
      </c>
      <c r="T216" s="208">
        <v>37300</v>
      </c>
      <c r="U216" s="259">
        <v>23760</v>
      </c>
      <c r="V216" s="259">
        <v>27120</v>
      </c>
      <c r="W216" s="259">
        <v>30540</v>
      </c>
      <c r="X216" s="259">
        <v>33900</v>
      </c>
      <c r="Y216" s="259">
        <v>36660</v>
      </c>
      <c r="Z216" s="259">
        <v>39360</v>
      </c>
      <c r="AA216" s="259">
        <v>42060</v>
      </c>
      <c r="AB216" s="259">
        <v>44760</v>
      </c>
      <c r="AC216" s="260">
        <v>31650</v>
      </c>
      <c r="AD216" s="260">
        <v>36200</v>
      </c>
      <c r="AE216" s="260">
        <v>40700</v>
      </c>
      <c r="AF216" s="260">
        <v>45200</v>
      </c>
      <c r="AG216" s="260">
        <v>48850</v>
      </c>
      <c r="AH216" s="260">
        <v>52450</v>
      </c>
      <c r="AI216" s="260">
        <v>56050</v>
      </c>
      <c r="AJ216" s="260">
        <v>59700</v>
      </c>
      <c r="AK216" s="82">
        <v>432</v>
      </c>
      <c r="AL216" s="82">
        <v>463</v>
      </c>
      <c r="AM216" s="82">
        <v>555</v>
      </c>
      <c r="AN216" s="82">
        <v>641</v>
      </c>
      <c r="AO216" s="82">
        <v>715</v>
      </c>
      <c r="AP216" s="82">
        <v>789</v>
      </c>
      <c r="AQ216" s="82">
        <v>494</v>
      </c>
      <c r="AR216" s="82">
        <v>538</v>
      </c>
      <c r="AS216" s="82">
        <v>595</v>
      </c>
      <c r="AT216" s="82">
        <v>800</v>
      </c>
      <c r="AU216" s="82">
        <v>873</v>
      </c>
      <c r="AV216" s="82">
        <v>944</v>
      </c>
      <c r="AW216" s="149">
        <v>432</v>
      </c>
      <c r="AX216" s="149">
        <v>463</v>
      </c>
      <c r="AY216" s="149">
        <v>555</v>
      </c>
      <c r="AZ216" s="149">
        <v>641</v>
      </c>
      <c r="BA216" s="149">
        <v>715</v>
      </c>
      <c r="BB216" s="149">
        <v>789</v>
      </c>
      <c r="BC216" s="149">
        <v>541</v>
      </c>
      <c r="BD216" s="149">
        <v>581</v>
      </c>
      <c r="BE216" s="149">
        <v>699</v>
      </c>
      <c r="BF216" s="149">
        <v>800</v>
      </c>
      <c r="BG216" s="149">
        <v>873</v>
      </c>
      <c r="BH216" s="149">
        <v>944</v>
      </c>
    </row>
    <row r="217" spans="1:60">
      <c r="A217" s="146" t="s">
        <v>256</v>
      </c>
      <c r="B217" s="144" t="s">
        <v>2006</v>
      </c>
      <c r="C217" s="192" t="s">
        <v>256</v>
      </c>
      <c r="D217" s="192"/>
      <c r="E217" s="258">
        <v>12050</v>
      </c>
      <c r="F217" s="258">
        <v>13800</v>
      </c>
      <c r="G217" s="258">
        <v>15500</v>
      </c>
      <c r="H217" s="258">
        <v>17200</v>
      </c>
      <c r="I217" s="258">
        <v>18600</v>
      </c>
      <c r="J217" s="258">
        <v>20000</v>
      </c>
      <c r="K217" s="258">
        <v>21350</v>
      </c>
      <c r="L217" s="258">
        <v>22750</v>
      </c>
      <c r="M217" s="208">
        <v>20100</v>
      </c>
      <c r="N217" s="208">
        <v>23000</v>
      </c>
      <c r="O217" s="208">
        <v>25850</v>
      </c>
      <c r="P217" s="208">
        <v>28700</v>
      </c>
      <c r="Q217" s="208">
        <v>31000</v>
      </c>
      <c r="R217" s="208">
        <v>33300</v>
      </c>
      <c r="S217" s="208">
        <v>35600</v>
      </c>
      <c r="T217" s="208">
        <v>37900</v>
      </c>
      <c r="U217" s="259">
        <v>24120</v>
      </c>
      <c r="V217" s="259">
        <v>27600</v>
      </c>
      <c r="W217" s="259">
        <v>31020</v>
      </c>
      <c r="X217" s="259">
        <v>34440</v>
      </c>
      <c r="Y217" s="259">
        <v>37200</v>
      </c>
      <c r="Z217" s="259">
        <v>39960</v>
      </c>
      <c r="AA217" s="259">
        <v>42720</v>
      </c>
      <c r="AB217" s="259">
        <v>45480</v>
      </c>
      <c r="AC217" s="260">
        <v>32150</v>
      </c>
      <c r="AD217" s="260">
        <v>36750</v>
      </c>
      <c r="AE217" s="260">
        <v>41350</v>
      </c>
      <c r="AF217" s="260">
        <v>45900</v>
      </c>
      <c r="AG217" s="260">
        <v>49600</v>
      </c>
      <c r="AH217" s="260">
        <v>53250</v>
      </c>
      <c r="AI217" s="260">
        <v>56950</v>
      </c>
      <c r="AJ217" s="260">
        <v>60600</v>
      </c>
      <c r="AK217" s="82">
        <v>432</v>
      </c>
      <c r="AL217" s="82">
        <v>463</v>
      </c>
      <c r="AM217" s="82">
        <v>555</v>
      </c>
      <c r="AN217" s="82">
        <v>641</v>
      </c>
      <c r="AO217" s="82">
        <v>715</v>
      </c>
      <c r="AP217" s="82">
        <v>789</v>
      </c>
      <c r="AQ217" s="82">
        <v>501</v>
      </c>
      <c r="AR217" s="82">
        <v>512</v>
      </c>
      <c r="AS217" s="82">
        <v>674</v>
      </c>
      <c r="AT217" s="82">
        <v>800</v>
      </c>
      <c r="AU217" s="82">
        <v>873</v>
      </c>
      <c r="AV217" s="82">
        <v>944</v>
      </c>
      <c r="AW217" s="149">
        <v>432</v>
      </c>
      <c r="AX217" s="149">
        <v>463</v>
      </c>
      <c r="AY217" s="149">
        <v>555</v>
      </c>
      <c r="AZ217" s="149">
        <v>641</v>
      </c>
      <c r="BA217" s="149">
        <v>715</v>
      </c>
      <c r="BB217" s="149">
        <v>789</v>
      </c>
      <c r="BC217" s="149">
        <v>541</v>
      </c>
      <c r="BD217" s="149">
        <v>581</v>
      </c>
      <c r="BE217" s="149">
        <v>699</v>
      </c>
      <c r="BF217" s="149">
        <v>800</v>
      </c>
      <c r="BG217" s="149">
        <v>873</v>
      </c>
      <c r="BH217" s="149">
        <v>944</v>
      </c>
    </row>
    <row r="218" spans="1:60">
      <c r="A218" s="146" t="s">
        <v>257</v>
      </c>
      <c r="B218" s="144" t="s">
        <v>2008</v>
      </c>
      <c r="C218" s="192" t="s">
        <v>257</v>
      </c>
      <c r="D218" s="192"/>
      <c r="E218" s="258">
        <v>13400</v>
      </c>
      <c r="F218" s="258">
        <v>15300</v>
      </c>
      <c r="G218" s="258">
        <v>17200</v>
      </c>
      <c r="H218" s="258">
        <v>19100</v>
      </c>
      <c r="I218" s="258">
        <v>20650</v>
      </c>
      <c r="J218" s="258">
        <v>22200</v>
      </c>
      <c r="K218" s="258">
        <v>23700</v>
      </c>
      <c r="L218" s="258">
        <v>25250</v>
      </c>
      <c r="M218" s="208">
        <v>22300</v>
      </c>
      <c r="N218" s="208">
        <v>25500</v>
      </c>
      <c r="O218" s="208">
        <v>28700</v>
      </c>
      <c r="P218" s="208">
        <v>31850</v>
      </c>
      <c r="Q218" s="208">
        <v>34400</v>
      </c>
      <c r="R218" s="208">
        <v>36950</v>
      </c>
      <c r="S218" s="208">
        <v>39500</v>
      </c>
      <c r="T218" s="208">
        <v>42050</v>
      </c>
      <c r="U218" s="259">
        <v>26760</v>
      </c>
      <c r="V218" s="259">
        <v>30600</v>
      </c>
      <c r="W218" s="259">
        <v>34440</v>
      </c>
      <c r="X218" s="259">
        <v>38220</v>
      </c>
      <c r="Y218" s="259">
        <v>41280</v>
      </c>
      <c r="Z218" s="259">
        <v>44340</v>
      </c>
      <c r="AA218" s="259">
        <v>47400</v>
      </c>
      <c r="AB218" s="259">
        <v>50460</v>
      </c>
      <c r="AC218" s="260">
        <v>35700</v>
      </c>
      <c r="AD218" s="260">
        <v>40800</v>
      </c>
      <c r="AE218" s="260">
        <v>45900</v>
      </c>
      <c r="AF218" s="260">
        <v>50950</v>
      </c>
      <c r="AG218" s="260">
        <v>55050</v>
      </c>
      <c r="AH218" s="260">
        <v>59150</v>
      </c>
      <c r="AI218" s="260">
        <v>63200</v>
      </c>
      <c r="AJ218" s="260">
        <v>67300</v>
      </c>
      <c r="AK218" s="82">
        <v>463</v>
      </c>
      <c r="AL218" s="82">
        <v>496</v>
      </c>
      <c r="AM218" s="82">
        <v>596</v>
      </c>
      <c r="AN218" s="82">
        <v>688</v>
      </c>
      <c r="AO218" s="82">
        <v>767</v>
      </c>
      <c r="AP218" s="82">
        <v>846</v>
      </c>
      <c r="AQ218" s="82">
        <v>524</v>
      </c>
      <c r="AR218" s="82">
        <v>525</v>
      </c>
      <c r="AS218" s="82">
        <v>634</v>
      </c>
      <c r="AT218" s="82">
        <v>818</v>
      </c>
      <c r="AU218" s="82">
        <v>844</v>
      </c>
      <c r="AV218" s="82">
        <v>971</v>
      </c>
      <c r="AW218" s="149">
        <v>463</v>
      </c>
      <c r="AX218" s="149">
        <v>496</v>
      </c>
      <c r="AY218" s="149">
        <v>596</v>
      </c>
      <c r="AZ218" s="149">
        <v>688</v>
      </c>
      <c r="BA218" s="149">
        <v>767</v>
      </c>
      <c r="BB218" s="149">
        <v>846</v>
      </c>
      <c r="BC218" s="149">
        <v>581</v>
      </c>
      <c r="BD218" s="149">
        <v>624</v>
      </c>
      <c r="BE218" s="149">
        <v>752</v>
      </c>
      <c r="BF218" s="149">
        <v>859</v>
      </c>
      <c r="BG218" s="149">
        <v>939</v>
      </c>
      <c r="BH218" s="149">
        <v>1017</v>
      </c>
    </row>
    <row r="219" spans="1:60">
      <c r="A219" s="146" t="s">
        <v>258</v>
      </c>
      <c r="B219" s="144" t="s">
        <v>2010</v>
      </c>
      <c r="C219" s="192" t="s">
        <v>258</v>
      </c>
      <c r="D219" s="192"/>
      <c r="E219" s="258">
        <v>12700</v>
      </c>
      <c r="F219" s="258">
        <v>14500</v>
      </c>
      <c r="G219" s="258">
        <v>16300</v>
      </c>
      <c r="H219" s="258">
        <v>18100</v>
      </c>
      <c r="I219" s="258">
        <v>19550</v>
      </c>
      <c r="J219" s="258">
        <v>21000</v>
      </c>
      <c r="K219" s="258">
        <v>22450</v>
      </c>
      <c r="L219" s="258">
        <v>23900</v>
      </c>
      <c r="M219" s="208">
        <v>21150</v>
      </c>
      <c r="N219" s="208">
        <v>24200</v>
      </c>
      <c r="O219" s="208">
        <v>27200</v>
      </c>
      <c r="P219" s="208">
        <v>30200</v>
      </c>
      <c r="Q219" s="208">
        <v>32650</v>
      </c>
      <c r="R219" s="208">
        <v>35050</v>
      </c>
      <c r="S219" s="208">
        <v>37450</v>
      </c>
      <c r="T219" s="208">
        <v>39900</v>
      </c>
      <c r="U219" s="259">
        <v>25380</v>
      </c>
      <c r="V219" s="259">
        <v>29040</v>
      </c>
      <c r="W219" s="259">
        <v>32640</v>
      </c>
      <c r="X219" s="259">
        <v>36240</v>
      </c>
      <c r="Y219" s="259">
        <v>39180</v>
      </c>
      <c r="Z219" s="259">
        <v>42060</v>
      </c>
      <c r="AA219" s="259">
        <v>44940</v>
      </c>
      <c r="AB219" s="259">
        <v>47880</v>
      </c>
      <c r="AC219" s="260">
        <v>33850</v>
      </c>
      <c r="AD219" s="260">
        <v>38650</v>
      </c>
      <c r="AE219" s="260">
        <v>43500</v>
      </c>
      <c r="AF219" s="260">
        <v>48300</v>
      </c>
      <c r="AG219" s="260">
        <v>52200</v>
      </c>
      <c r="AH219" s="260">
        <v>56050</v>
      </c>
      <c r="AI219" s="260">
        <v>59900</v>
      </c>
      <c r="AJ219" s="260">
        <v>63800</v>
      </c>
      <c r="AK219" s="82">
        <v>448</v>
      </c>
      <c r="AL219" s="82">
        <v>461</v>
      </c>
      <c r="AM219" s="82">
        <v>576</v>
      </c>
      <c r="AN219" s="82">
        <v>665</v>
      </c>
      <c r="AO219" s="82">
        <v>742</v>
      </c>
      <c r="AP219" s="82">
        <v>819</v>
      </c>
      <c r="AQ219" s="82">
        <v>459</v>
      </c>
      <c r="AR219" s="82">
        <v>461</v>
      </c>
      <c r="AS219" s="82">
        <v>595</v>
      </c>
      <c r="AT219" s="82">
        <v>831</v>
      </c>
      <c r="AU219" s="82">
        <v>907</v>
      </c>
      <c r="AV219" s="82">
        <v>982</v>
      </c>
      <c r="AW219" s="149">
        <v>448</v>
      </c>
      <c r="AX219" s="149">
        <v>480</v>
      </c>
      <c r="AY219" s="149">
        <v>576</v>
      </c>
      <c r="AZ219" s="149">
        <v>665</v>
      </c>
      <c r="BA219" s="149">
        <v>742</v>
      </c>
      <c r="BB219" s="149">
        <v>819</v>
      </c>
      <c r="BC219" s="149">
        <v>563</v>
      </c>
      <c r="BD219" s="149">
        <v>604</v>
      </c>
      <c r="BE219" s="149">
        <v>727</v>
      </c>
      <c r="BF219" s="149">
        <v>831</v>
      </c>
      <c r="BG219" s="149">
        <v>908</v>
      </c>
      <c r="BH219" s="149">
        <v>982</v>
      </c>
    </row>
    <row r="220" spans="1:60">
      <c r="A220" s="146" t="s">
        <v>259</v>
      </c>
      <c r="B220" s="144" t="s">
        <v>2012</v>
      </c>
      <c r="C220" s="192" t="s">
        <v>259</v>
      </c>
      <c r="D220" s="192"/>
      <c r="E220" s="258">
        <v>12350</v>
      </c>
      <c r="F220" s="258">
        <v>14100</v>
      </c>
      <c r="G220" s="258">
        <v>15850</v>
      </c>
      <c r="H220" s="258">
        <v>17600</v>
      </c>
      <c r="I220" s="258">
        <v>19050</v>
      </c>
      <c r="J220" s="258">
        <v>20450</v>
      </c>
      <c r="K220" s="258">
        <v>21850</v>
      </c>
      <c r="L220" s="258">
        <v>23250</v>
      </c>
      <c r="M220" s="208">
        <v>20550</v>
      </c>
      <c r="N220" s="208">
        <v>23500</v>
      </c>
      <c r="O220" s="208">
        <v>26450</v>
      </c>
      <c r="P220" s="208">
        <v>29350</v>
      </c>
      <c r="Q220" s="208">
        <v>31700</v>
      </c>
      <c r="R220" s="208">
        <v>34050</v>
      </c>
      <c r="S220" s="208">
        <v>36400</v>
      </c>
      <c r="T220" s="208">
        <v>38750</v>
      </c>
      <c r="U220" s="259">
        <v>24660</v>
      </c>
      <c r="V220" s="259">
        <v>28200</v>
      </c>
      <c r="W220" s="259">
        <v>31740</v>
      </c>
      <c r="X220" s="259">
        <v>35220</v>
      </c>
      <c r="Y220" s="259">
        <v>38040</v>
      </c>
      <c r="Z220" s="259">
        <v>40860</v>
      </c>
      <c r="AA220" s="259">
        <v>43680</v>
      </c>
      <c r="AB220" s="259">
        <v>46500</v>
      </c>
      <c r="AC220" s="260">
        <v>32900</v>
      </c>
      <c r="AD220" s="260">
        <v>37600</v>
      </c>
      <c r="AE220" s="260">
        <v>42300</v>
      </c>
      <c r="AF220" s="260">
        <v>46950</v>
      </c>
      <c r="AG220" s="260">
        <v>50750</v>
      </c>
      <c r="AH220" s="260">
        <v>54500</v>
      </c>
      <c r="AI220" s="260">
        <v>58250</v>
      </c>
      <c r="AJ220" s="260">
        <v>62000</v>
      </c>
      <c r="AK220" s="82">
        <v>470</v>
      </c>
      <c r="AL220" s="82">
        <v>493</v>
      </c>
      <c r="AM220" s="82">
        <v>595</v>
      </c>
      <c r="AN220" s="82">
        <v>696</v>
      </c>
      <c r="AO220" s="82">
        <v>777</v>
      </c>
      <c r="AP220" s="82">
        <v>858</v>
      </c>
      <c r="AQ220" s="82">
        <v>491</v>
      </c>
      <c r="AR220" s="82">
        <v>493</v>
      </c>
      <c r="AS220" s="82">
        <v>595</v>
      </c>
      <c r="AT220" s="82">
        <v>768</v>
      </c>
      <c r="AU220" s="82">
        <v>793</v>
      </c>
      <c r="AV220" s="82">
        <v>912</v>
      </c>
      <c r="AW220" s="149">
        <v>470</v>
      </c>
      <c r="AX220" s="149">
        <v>503</v>
      </c>
      <c r="AY220" s="149">
        <v>603</v>
      </c>
      <c r="AZ220" s="149">
        <v>696</v>
      </c>
      <c r="BA220" s="149">
        <v>777</v>
      </c>
      <c r="BB220" s="149">
        <v>858</v>
      </c>
      <c r="BC220" s="149">
        <v>590</v>
      </c>
      <c r="BD220" s="149">
        <v>634</v>
      </c>
      <c r="BE220" s="149">
        <v>763</v>
      </c>
      <c r="BF220" s="149">
        <v>872</v>
      </c>
      <c r="BG220" s="149">
        <v>954</v>
      </c>
      <c r="BH220" s="149">
        <v>1034</v>
      </c>
    </row>
    <row r="221" spans="1:60">
      <c r="A221" s="146" t="s">
        <v>260</v>
      </c>
      <c r="B221" s="144" t="s">
        <v>2014</v>
      </c>
      <c r="C221" s="192" t="s">
        <v>260</v>
      </c>
      <c r="D221" s="192"/>
      <c r="E221" s="258">
        <v>11900</v>
      </c>
      <c r="F221" s="258">
        <v>13600</v>
      </c>
      <c r="G221" s="258">
        <v>15300</v>
      </c>
      <c r="H221" s="258">
        <v>16950</v>
      </c>
      <c r="I221" s="258">
        <v>18350</v>
      </c>
      <c r="J221" s="258">
        <v>19700</v>
      </c>
      <c r="K221" s="258">
        <v>21050</v>
      </c>
      <c r="L221" s="258">
        <v>22400</v>
      </c>
      <c r="M221" s="208">
        <v>19800</v>
      </c>
      <c r="N221" s="208">
        <v>22600</v>
      </c>
      <c r="O221" s="208">
        <v>25450</v>
      </c>
      <c r="P221" s="208">
        <v>28250</v>
      </c>
      <c r="Q221" s="208">
        <v>30550</v>
      </c>
      <c r="R221" s="208">
        <v>32800</v>
      </c>
      <c r="S221" s="208">
        <v>35050</v>
      </c>
      <c r="T221" s="208">
        <v>37300</v>
      </c>
      <c r="U221" s="259">
        <v>23760</v>
      </c>
      <c r="V221" s="259">
        <v>27120</v>
      </c>
      <c r="W221" s="259">
        <v>30540</v>
      </c>
      <c r="X221" s="259">
        <v>33900</v>
      </c>
      <c r="Y221" s="259">
        <v>36660</v>
      </c>
      <c r="Z221" s="259">
        <v>39360</v>
      </c>
      <c r="AA221" s="259">
        <v>42060</v>
      </c>
      <c r="AB221" s="259">
        <v>44760</v>
      </c>
      <c r="AC221" s="260">
        <v>31650</v>
      </c>
      <c r="AD221" s="260">
        <v>36200</v>
      </c>
      <c r="AE221" s="260">
        <v>40700</v>
      </c>
      <c r="AF221" s="260">
        <v>45200</v>
      </c>
      <c r="AG221" s="260">
        <v>48850</v>
      </c>
      <c r="AH221" s="260">
        <v>52450</v>
      </c>
      <c r="AI221" s="260">
        <v>56050</v>
      </c>
      <c r="AJ221" s="260">
        <v>59700</v>
      </c>
      <c r="AK221" s="82">
        <v>432</v>
      </c>
      <c r="AL221" s="82">
        <v>463</v>
      </c>
      <c r="AM221" s="82">
        <v>555</v>
      </c>
      <c r="AN221" s="82">
        <v>641</v>
      </c>
      <c r="AO221" s="82">
        <v>715</v>
      </c>
      <c r="AP221" s="82">
        <v>789</v>
      </c>
      <c r="AQ221" s="82">
        <v>484</v>
      </c>
      <c r="AR221" s="82">
        <v>487</v>
      </c>
      <c r="AS221" s="82">
        <v>595</v>
      </c>
      <c r="AT221" s="82">
        <v>788</v>
      </c>
      <c r="AU221" s="82">
        <v>818</v>
      </c>
      <c r="AV221" s="82">
        <v>930</v>
      </c>
      <c r="AW221" s="149">
        <v>432</v>
      </c>
      <c r="AX221" s="149">
        <v>463</v>
      </c>
      <c r="AY221" s="149">
        <v>555</v>
      </c>
      <c r="AZ221" s="149">
        <v>641</v>
      </c>
      <c r="BA221" s="149">
        <v>715</v>
      </c>
      <c r="BB221" s="149">
        <v>789</v>
      </c>
      <c r="BC221" s="149">
        <v>541</v>
      </c>
      <c r="BD221" s="149">
        <v>581</v>
      </c>
      <c r="BE221" s="149">
        <v>699</v>
      </c>
      <c r="BF221" s="149">
        <v>800</v>
      </c>
      <c r="BG221" s="149">
        <v>873</v>
      </c>
      <c r="BH221" s="149">
        <v>944</v>
      </c>
    </row>
    <row r="222" spans="1:60">
      <c r="A222" s="146" t="s">
        <v>50</v>
      </c>
      <c r="B222" s="144" t="s">
        <v>916</v>
      </c>
      <c r="C222" s="193" t="s">
        <v>50</v>
      </c>
      <c r="D222" s="193"/>
      <c r="E222" s="258">
        <v>15800</v>
      </c>
      <c r="F222" s="258">
        <v>18050</v>
      </c>
      <c r="G222" s="258">
        <v>20300</v>
      </c>
      <c r="H222" s="258">
        <v>22550</v>
      </c>
      <c r="I222" s="258">
        <v>24400</v>
      </c>
      <c r="J222" s="258">
        <v>26200</v>
      </c>
      <c r="K222" s="258">
        <v>28000</v>
      </c>
      <c r="L222" s="258">
        <v>29800</v>
      </c>
      <c r="M222" s="208">
        <v>26350</v>
      </c>
      <c r="N222" s="208">
        <v>30100</v>
      </c>
      <c r="O222" s="208">
        <v>33850</v>
      </c>
      <c r="P222" s="208">
        <v>37600</v>
      </c>
      <c r="Q222" s="208">
        <v>40650</v>
      </c>
      <c r="R222" s="208">
        <v>43650</v>
      </c>
      <c r="S222" s="208">
        <v>46650</v>
      </c>
      <c r="T222" s="208">
        <v>49650</v>
      </c>
      <c r="U222" s="259">
        <v>31620</v>
      </c>
      <c r="V222" s="259">
        <v>36120</v>
      </c>
      <c r="W222" s="259">
        <v>40620</v>
      </c>
      <c r="X222" s="259">
        <v>45120</v>
      </c>
      <c r="Y222" s="259">
        <v>48780</v>
      </c>
      <c r="Z222" s="259">
        <v>52380</v>
      </c>
      <c r="AA222" s="259">
        <v>55980</v>
      </c>
      <c r="AB222" s="259">
        <v>59580</v>
      </c>
      <c r="AC222" s="260">
        <v>42150</v>
      </c>
      <c r="AD222" s="260">
        <v>48150</v>
      </c>
      <c r="AE222" s="260">
        <v>54150</v>
      </c>
      <c r="AF222" s="260">
        <v>60150</v>
      </c>
      <c r="AG222" s="260">
        <v>65000</v>
      </c>
      <c r="AH222" s="260">
        <v>69800</v>
      </c>
      <c r="AI222" s="260">
        <v>74600</v>
      </c>
      <c r="AJ222" s="260">
        <v>79400</v>
      </c>
      <c r="AK222" s="82">
        <v>606</v>
      </c>
      <c r="AL222" s="82">
        <v>649</v>
      </c>
      <c r="AM222" s="82">
        <v>778</v>
      </c>
      <c r="AN222" s="82">
        <v>900</v>
      </c>
      <c r="AO222" s="82">
        <v>1003</v>
      </c>
      <c r="AP222" s="82">
        <v>1108</v>
      </c>
      <c r="AQ222" s="82">
        <v>673</v>
      </c>
      <c r="AR222" s="82">
        <v>716</v>
      </c>
      <c r="AS222" s="82">
        <v>871</v>
      </c>
      <c r="AT222" s="82">
        <v>1136</v>
      </c>
      <c r="AU222" s="82">
        <v>1248</v>
      </c>
      <c r="AV222" s="82">
        <v>1358</v>
      </c>
      <c r="AW222" s="149">
        <v>606</v>
      </c>
      <c r="AX222" s="149">
        <v>649</v>
      </c>
      <c r="AY222" s="149">
        <v>778</v>
      </c>
      <c r="AZ222" s="149">
        <v>900</v>
      </c>
      <c r="BA222" s="149">
        <v>1003</v>
      </c>
      <c r="BB222" s="149">
        <v>1108</v>
      </c>
      <c r="BC222" s="149">
        <v>768</v>
      </c>
      <c r="BD222" s="149">
        <v>824</v>
      </c>
      <c r="BE222" s="149">
        <v>991</v>
      </c>
      <c r="BF222" s="149">
        <v>1136</v>
      </c>
      <c r="BG222" s="149">
        <v>1248</v>
      </c>
      <c r="BH222" s="149">
        <v>1358</v>
      </c>
    </row>
    <row r="223" spans="1:60">
      <c r="A223" s="146" t="s">
        <v>19</v>
      </c>
      <c r="B223" s="144" t="s">
        <v>918</v>
      </c>
      <c r="C223" s="193" t="s">
        <v>19</v>
      </c>
      <c r="D223" s="193"/>
      <c r="E223" s="258">
        <v>13150</v>
      </c>
      <c r="F223" s="258">
        <v>15000</v>
      </c>
      <c r="G223" s="258">
        <v>16900</v>
      </c>
      <c r="H223" s="258">
        <v>18750</v>
      </c>
      <c r="I223" s="258">
        <v>20250</v>
      </c>
      <c r="J223" s="258">
        <v>21750</v>
      </c>
      <c r="K223" s="258">
        <v>23250</v>
      </c>
      <c r="L223" s="258">
        <v>24750</v>
      </c>
      <c r="M223" s="208">
        <v>21900</v>
      </c>
      <c r="N223" s="208">
        <v>25000</v>
      </c>
      <c r="O223" s="208">
        <v>28150</v>
      </c>
      <c r="P223" s="208">
        <v>31250</v>
      </c>
      <c r="Q223" s="208">
        <v>33750</v>
      </c>
      <c r="R223" s="208">
        <v>36250</v>
      </c>
      <c r="S223" s="208">
        <v>38750</v>
      </c>
      <c r="T223" s="208">
        <v>41250</v>
      </c>
      <c r="U223" s="259">
        <v>26280</v>
      </c>
      <c r="V223" s="259">
        <v>30000</v>
      </c>
      <c r="W223" s="259">
        <v>33780</v>
      </c>
      <c r="X223" s="259">
        <v>37500</v>
      </c>
      <c r="Y223" s="259">
        <v>40500</v>
      </c>
      <c r="Z223" s="259">
        <v>43500</v>
      </c>
      <c r="AA223" s="259">
        <v>46500</v>
      </c>
      <c r="AB223" s="259">
        <v>49500</v>
      </c>
      <c r="AC223" s="260">
        <v>35000</v>
      </c>
      <c r="AD223" s="260">
        <v>40000</v>
      </c>
      <c r="AE223" s="260">
        <v>45000</v>
      </c>
      <c r="AF223" s="260">
        <v>50000</v>
      </c>
      <c r="AG223" s="260">
        <v>54000</v>
      </c>
      <c r="AH223" s="260">
        <v>58000</v>
      </c>
      <c r="AI223" s="260">
        <v>62000</v>
      </c>
      <c r="AJ223" s="260">
        <v>66000</v>
      </c>
      <c r="AK223" s="82">
        <v>463</v>
      </c>
      <c r="AL223" s="82">
        <v>496</v>
      </c>
      <c r="AM223" s="82">
        <v>596</v>
      </c>
      <c r="AN223" s="82">
        <v>688</v>
      </c>
      <c r="AO223" s="82">
        <v>767</v>
      </c>
      <c r="AP223" s="82">
        <v>846</v>
      </c>
      <c r="AQ223" s="82">
        <v>541</v>
      </c>
      <c r="AR223" s="82">
        <v>569</v>
      </c>
      <c r="AS223" s="82">
        <v>718</v>
      </c>
      <c r="AT223" s="82">
        <v>861</v>
      </c>
      <c r="AU223" s="82">
        <v>941</v>
      </c>
      <c r="AV223" s="82">
        <v>1020</v>
      </c>
      <c r="AW223" s="149">
        <v>463</v>
      </c>
      <c r="AX223" s="149">
        <v>496</v>
      </c>
      <c r="AY223" s="149">
        <v>596</v>
      </c>
      <c r="AZ223" s="149">
        <v>688</v>
      </c>
      <c r="BA223" s="149">
        <v>767</v>
      </c>
      <c r="BB223" s="149">
        <v>846</v>
      </c>
      <c r="BC223" s="149">
        <v>583</v>
      </c>
      <c r="BD223" s="149">
        <v>626</v>
      </c>
      <c r="BE223" s="149">
        <v>753</v>
      </c>
      <c r="BF223" s="149">
        <v>861</v>
      </c>
      <c r="BG223" s="149">
        <v>941</v>
      </c>
      <c r="BH223" s="149">
        <v>1020</v>
      </c>
    </row>
    <row r="224" spans="1:60">
      <c r="A224" s="146" t="s">
        <v>261</v>
      </c>
      <c r="B224" s="144" t="s">
        <v>2016</v>
      </c>
      <c r="C224" s="192" t="s">
        <v>261</v>
      </c>
      <c r="D224" s="192"/>
      <c r="E224" s="258">
        <v>11900</v>
      </c>
      <c r="F224" s="258">
        <v>13600</v>
      </c>
      <c r="G224" s="258">
        <v>15300</v>
      </c>
      <c r="H224" s="258">
        <v>16950</v>
      </c>
      <c r="I224" s="258">
        <v>18350</v>
      </c>
      <c r="J224" s="258">
        <v>19700</v>
      </c>
      <c r="K224" s="258">
        <v>21050</v>
      </c>
      <c r="L224" s="258">
        <v>22400</v>
      </c>
      <c r="M224" s="208">
        <v>19800</v>
      </c>
      <c r="N224" s="208">
        <v>22600</v>
      </c>
      <c r="O224" s="208">
        <v>25450</v>
      </c>
      <c r="P224" s="208">
        <v>28250</v>
      </c>
      <c r="Q224" s="208">
        <v>30550</v>
      </c>
      <c r="R224" s="208">
        <v>32800</v>
      </c>
      <c r="S224" s="208">
        <v>35050</v>
      </c>
      <c r="T224" s="208">
        <v>37300</v>
      </c>
      <c r="U224" s="259">
        <v>23760</v>
      </c>
      <c r="V224" s="259">
        <v>27120</v>
      </c>
      <c r="W224" s="259">
        <v>30540</v>
      </c>
      <c r="X224" s="259">
        <v>33900</v>
      </c>
      <c r="Y224" s="259">
        <v>36660</v>
      </c>
      <c r="Z224" s="259">
        <v>39360</v>
      </c>
      <c r="AA224" s="259">
        <v>42060</v>
      </c>
      <c r="AB224" s="259">
        <v>44760</v>
      </c>
      <c r="AC224" s="260">
        <v>31650</v>
      </c>
      <c r="AD224" s="260">
        <v>36200</v>
      </c>
      <c r="AE224" s="260">
        <v>40700</v>
      </c>
      <c r="AF224" s="260">
        <v>45200</v>
      </c>
      <c r="AG224" s="260">
        <v>48850</v>
      </c>
      <c r="AH224" s="260">
        <v>52450</v>
      </c>
      <c r="AI224" s="260">
        <v>56050</v>
      </c>
      <c r="AJ224" s="260">
        <v>59700</v>
      </c>
      <c r="AK224" s="82">
        <v>432</v>
      </c>
      <c r="AL224" s="82">
        <v>463</v>
      </c>
      <c r="AM224" s="82">
        <v>555</v>
      </c>
      <c r="AN224" s="82">
        <v>641</v>
      </c>
      <c r="AO224" s="82">
        <v>715</v>
      </c>
      <c r="AP224" s="82">
        <v>789</v>
      </c>
      <c r="AQ224" s="82">
        <v>493</v>
      </c>
      <c r="AR224" s="82">
        <v>522</v>
      </c>
      <c r="AS224" s="82">
        <v>595</v>
      </c>
      <c r="AT224" s="82">
        <v>772</v>
      </c>
      <c r="AU224" s="82">
        <v>873</v>
      </c>
      <c r="AV224" s="82">
        <v>944</v>
      </c>
      <c r="AW224" s="149">
        <v>432</v>
      </c>
      <c r="AX224" s="149">
        <v>463</v>
      </c>
      <c r="AY224" s="149">
        <v>555</v>
      </c>
      <c r="AZ224" s="149">
        <v>641</v>
      </c>
      <c r="BA224" s="149">
        <v>715</v>
      </c>
      <c r="BB224" s="149">
        <v>789</v>
      </c>
      <c r="BC224" s="149">
        <v>541</v>
      </c>
      <c r="BD224" s="149">
        <v>581</v>
      </c>
      <c r="BE224" s="149">
        <v>699</v>
      </c>
      <c r="BF224" s="149">
        <v>800</v>
      </c>
      <c r="BG224" s="149">
        <v>873</v>
      </c>
      <c r="BH224" s="149">
        <v>944</v>
      </c>
    </row>
    <row r="225" spans="1:60">
      <c r="A225" s="146" t="s">
        <v>262</v>
      </c>
      <c r="B225" s="144" t="s">
        <v>2018</v>
      </c>
      <c r="C225" s="192" t="s">
        <v>262</v>
      </c>
      <c r="D225" s="192"/>
      <c r="E225" s="258">
        <v>11900</v>
      </c>
      <c r="F225" s="258">
        <v>13600</v>
      </c>
      <c r="G225" s="258">
        <v>15300</v>
      </c>
      <c r="H225" s="258">
        <v>16950</v>
      </c>
      <c r="I225" s="258">
        <v>18350</v>
      </c>
      <c r="J225" s="258">
        <v>19700</v>
      </c>
      <c r="K225" s="258">
        <v>21050</v>
      </c>
      <c r="L225" s="258">
        <v>22400</v>
      </c>
      <c r="M225" s="208">
        <v>19800</v>
      </c>
      <c r="N225" s="208">
        <v>22600</v>
      </c>
      <c r="O225" s="208">
        <v>25450</v>
      </c>
      <c r="P225" s="208">
        <v>28250</v>
      </c>
      <c r="Q225" s="208">
        <v>30550</v>
      </c>
      <c r="R225" s="208">
        <v>32800</v>
      </c>
      <c r="S225" s="208">
        <v>35050</v>
      </c>
      <c r="T225" s="208">
        <v>37300</v>
      </c>
      <c r="U225" s="259">
        <v>23760</v>
      </c>
      <c r="V225" s="259">
        <v>27120</v>
      </c>
      <c r="W225" s="259">
        <v>30540</v>
      </c>
      <c r="X225" s="259">
        <v>33900</v>
      </c>
      <c r="Y225" s="259">
        <v>36660</v>
      </c>
      <c r="Z225" s="259">
        <v>39360</v>
      </c>
      <c r="AA225" s="259">
        <v>42060</v>
      </c>
      <c r="AB225" s="259">
        <v>44760</v>
      </c>
      <c r="AC225" s="260">
        <v>31650</v>
      </c>
      <c r="AD225" s="260">
        <v>36200</v>
      </c>
      <c r="AE225" s="260">
        <v>40700</v>
      </c>
      <c r="AF225" s="260">
        <v>45200</v>
      </c>
      <c r="AG225" s="260">
        <v>48850</v>
      </c>
      <c r="AH225" s="260">
        <v>52450</v>
      </c>
      <c r="AI225" s="260">
        <v>56050</v>
      </c>
      <c r="AJ225" s="260">
        <v>59700</v>
      </c>
      <c r="AK225" s="82">
        <v>432</v>
      </c>
      <c r="AL225" s="82">
        <v>463</v>
      </c>
      <c r="AM225" s="82">
        <v>555</v>
      </c>
      <c r="AN225" s="82">
        <v>641</v>
      </c>
      <c r="AO225" s="82">
        <v>715</v>
      </c>
      <c r="AP225" s="82">
        <v>789</v>
      </c>
      <c r="AQ225" s="82">
        <v>458</v>
      </c>
      <c r="AR225" s="82">
        <v>510</v>
      </c>
      <c r="AS225" s="82">
        <v>595</v>
      </c>
      <c r="AT225" s="82">
        <v>782</v>
      </c>
      <c r="AU225" s="82">
        <v>873</v>
      </c>
      <c r="AV225" s="82">
        <v>944</v>
      </c>
      <c r="AW225" s="149">
        <v>432</v>
      </c>
      <c r="AX225" s="149">
        <v>463</v>
      </c>
      <c r="AY225" s="149">
        <v>555</v>
      </c>
      <c r="AZ225" s="149">
        <v>641</v>
      </c>
      <c r="BA225" s="149">
        <v>715</v>
      </c>
      <c r="BB225" s="149">
        <v>789</v>
      </c>
      <c r="BC225" s="149">
        <v>541</v>
      </c>
      <c r="BD225" s="149">
        <v>581</v>
      </c>
      <c r="BE225" s="149">
        <v>699</v>
      </c>
      <c r="BF225" s="149">
        <v>800</v>
      </c>
      <c r="BG225" s="149">
        <v>873</v>
      </c>
      <c r="BH225" s="149">
        <v>944</v>
      </c>
    </row>
    <row r="226" spans="1:60">
      <c r="A226" s="146" t="s">
        <v>263</v>
      </c>
      <c r="B226" s="144" t="s">
        <v>2020</v>
      </c>
      <c r="C226" s="192" t="s">
        <v>263</v>
      </c>
      <c r="D226" s="192"/>
      <c r="E226" s="258">
        <v>11900</v>
      </c>
      <c r="F226" s="258">
        <v>13600</v>
      </c>
      <c r="G226" s="258">
        <v>15300</v>
      </c>
      <c r="H226" s="258">
        <v>16950</v>
      </c>
      <c r="I226" s="258">
        <v>18350</v>
      </c>
      <c r="J226" s="258">
        <v>19700</v>
      </c>
      <c r="K226" s="258">
        <v>21050</v>
      </c>
      <c r="L226" s="258">
        <v>22400</v>
      </c>
      <c r="M226" s="208">
        <v>19800</v>
      </c>
      <c r="N226" s="208">
        <v>22600</v>
      </c>
      <c r="O226" s="208">
        <v>25450</v>
      </c>
      <c r="P226" s="208">
        <v>28250</v>
      </c>
      <c r="Q226" s="208">
        <v>30550</v>
      </c>
      <c r="R226" s="208">
        <v>32800</v>
      </c>
      <c r="S226" s="208">
        <v>35050</v>
      </c>
      <c r="T226" s="208">
        <v>37300</v>
      </c>
      <c r="U226" s="259">
        <v>23760</v>
      </c>
      <c r="V226" s="259">
        <v>27120</v>
      </c>
      <c r="W226" s="259">
        <v>30540</v>
      </c>
      <c r="X226" s="259">
        <v>33900</v>
      </c>
      <c r="Y226" s="259">
        <v>36660</v>
      </c>
      <c r="Z226" s="259">
        <v>39360</v>
      </c>
      <c r="AA226" s="259">
        <v>42060</v>
      </c>
      <c r="AB226" s="259">
        <v>44760</v>
      </c>
      <c r="AC226" s="260">
        <v>31650</v>
      </c>
      <c r="AD226" s="260">
        <v>36200</v>
      </c>
      <c r="AE226" s="260">
        <v>40700</v>
      </c>
      <c r="AF226" s="260">
        <v>45200</v>
      </c>
      <c r="AG226" s="260">
        <v>48850</v>
      </c>
      <c r="AH226" s="260">
        <v>52450</v>
      </c>
      <c r="AI226" s="260">
        <v>56050</v>
      </c>
      <c r="AJ226" s="260">
        <v>59700</v>
      </c>
      <c r="AK226" s="82">
        <v>432</v>
      </c>
      <c r="AL226" s="82">
        <v>463</v>
      </c>
      <c r="AM226" s="82">
        <v>555</v>
      </c>
      <c r="AN226" s="82">
        <v>641</v>
      </c>
      <c r="AO226" s="82">
        <v>715</v>
      </c>
      <c r="AP226" s="82">
        <v>789</v>
      </c>
      <c r="AQ226" s="82">
        <v>510</v>
      </c>
      <c r="AR226" s="82">
        <v>512</v>
      </c>
      <c r="AS226" s="82">
        <v>661</v>
      </c>
      <c r="AT226" s="82">
        <v>800</v>
      </c>
      <c r="AU226" s="82">
        <v>873</v>
      </c>
      <c r="AV226" s="82">
        <v>944</v>
      </c>
      <c r="AW226" s="149">
        <v>432</v>
      </c>
      <c r="AX226" s="149">
        <v>463</v>
      </c>
      <c r="AY226" s="149">
        <v>555</v>
      </c>
      <c r="AZ226" s="149">
        <v>641</v>
      </c>
      <c r="BA226" s="149">
        <v>715</v>
      </c>
      <c r="BB226" s="149">
        <v>789</v>
      </c>
      <c r="BC226" s="149">
        <v>541</v>
      </c>
      <c r="BD226" s="149">
        <v>581</v>
      </c>
      <c r="BE226" s="149">
        <v>699</v>
      </c>
      <c r="BF226" s="149">
        <v>800</v>
      </c>
      <c r="BG226" s="149">
        <v>873</v>
      </c>
      <c r="BH226" s="149">
        <v>944</v>
      </c>
    </row>
    <row r="227" spans="1:60">
      <c r="A227" s="146" t="s">
        <v>264</v>
      </c>
      <c r="B227" s="144" t="s">
        <v>2022</v>
      </c>
      <c r="C227" s="192" t="s">
        <v>264</v>
      </c>
      <c r="D227" s="192"/>
      <c r="E227" s="258">
        <v>11900</v>
      </c>
      <c r="F227" s="258">
        <v>13600</v>
      </c>
      <c r="G227" s="258">
        <v>15300</v>
      </c>
      <c r="H227" s="258">
        <v>16950</v>
      </c>
      <c r="I227" s="258">
        <v>18350</v>
      </c>
      <c r="J227" s="258">
        <v>19700</v>
      </c>
      <c r="K227" s="258">
        <v>21050</v>
      </c>
      <c r="L227" s="258">
        <v>22400</v>
      </c>
      <c r="M227" s="208">
        <v>19800</v>
      </c>
      <c r="N227" s="208">
        <v>22600</v>
      </c>
      <c r="O227" s="208">
        <v>25450</v>
      </c>
      <c r="P227" s="208">
        <v>28250</v>
      </c>
      <c r="Q227" s="208">
        <v>30550</v>
      </c>
      <c r="R227" s="208">
        <v>32800</v>
      </c>
      <c r="S227" s="208">
        <v>35050</v>
      </c>
      <c r="T227" s="208">
        <v>37300</v>
      </c>
      <c r="U227" s="259">
        <v>23760</v>
      </c>
      <c r="V227" s="259">
        <v>27120</v>
      </c>
      <c r="W227" s="259">
        <v>30540</v>
      </c>
      <c r="X227" s="259">
        <v>33900</v>
      </c>
      <c r="Y227" s="259">
        <v>36660</v>
      </c>
      <c r="Z227" s="259">
        <v>39360</v>
      </c>
      <c r="AA227" s="259">
        <v>42060</v>
      </c>
      <c r="AB227" s="259">
        <v>44760</v>
      </c>
      <c r="AC227" s="260">
        <v>31650</v>
      </c>
      <c r="AD227" s="260">
        <v>36200</v>
      </c>
      <c r="AE227" s="260">
        <v>40700</v>
      </c>
      <c r="AF227" s="260">
        <v>45200</v>
      </c>
      <c r="AG227" s="260">
        <v>48850</v>
      </c>
      <c r="AH227" s="260">
        <v>52450</v>
      </c>
      <c r="AI227" s="260">
        <v>56050</v>
      </c>
      <c r="AJ227" s="260">
        <v>59700</v>
      </c>
      <c r="AK227" s="82">
        <v>432</v>
      </c>
      <c r="AL227" s="82">
        <v>463</v>
      </c>
      <c r="AM227" s="82">
        <v>555</v>
      </c>
      <c r="AN227" s="82">
        <v>641</v>
      </c>
      <c r="AO227" s="82">
        <v>715</v>
      </c>
      <c r="AP227" s="82">
        <v>789</v>
      </c>
      <c r="AQ227" s="82">
        <v>466</v>
      </c>
      <c r="AR227" s="82">
        <v>552</v>
      </c>
      <c r="AS227" s="82">
        <v>655</v>
      </c>
      <c r="AT227" s="82">
        <v>787</v>
      </c>
      <c r="AU227" s="82">
        <v>873</v>
      </c>
      <c r="AV227" s="82">
        <v>944</v>
      </c>
      <c r="AW227" s="149">
        <v>432</v>
      </c>
      <c r="AX227" s="149">
        <v>463</v>
      </c>
      <c r="AY227" s="149">
        <v>555</v>
      </c>
      <c r="AZ227" s="149">
        <v>641</v>
      </c>
      <c r="BA227" s="149">
        <v>715</v>
      </c>
      <c r="BB227" s="149">
        <v>789</v>
      </c>
      <c r="BC227" s="149">
        <v>541</v>
      </c>
      <c r="BD227" s="149">
        <v>581</v>
      </c>
      <c r="BE227" s="149">
        <v>699</v>
      </c>
      <c r="BF227" s="149">
        <v>800</v>
      </c>
      <c r="BG227" s="149">
        <v>873</v>
      </c>
      <c r="BH227" s="149">
        <v>944</v>
      </c>
    </row>
    <row r="228" spans="1:60">
      <c r="A228" s="146" t="s">
        <v>76</v>
      </c>
      <c r="B228" s="144" t="s">
        <v>932</v>
      </c>
      <c r="C228" s="193" t="s">
        <v>76</v>
      </c>
      <c r="D228" s="193"/>
      <c r="E228" s="258">
        <v>13650</v>
      </c>
      <c r="F228" s="258">
        <v>15600</v>
      </c>
      <c r="G228" s="258">
        <v>17550</v>
      </c>
      <c r="H228" s="258">
        <v>19450</v>
      </c>
      <c r="I228" s="258">
        <v>21050</v>
      </c>
      <c r="J228" s="258">
        <v>22600</v>
      </c>
      <c r="K228" s="258">
        <v>24150</v>
      </c>
      <c r="L228" s="258">
        <v>25700</v>
      </c>
      <c r="M228" s="208">
        <v>22700</v>
      </c>
      <c r="N228" s="208">
        <v>25950</v>
      </c>
      <c r="O228" s="208">
        <v>29200</v>
      </c>
      <c r="P228" s="208">
        <v>32400</v>
      </c>
      <c r="Q228" s="208">
        <v>35000</v>
      </c>
      <c r="R228" s="208">
        <v>37600</v>
      </c>
      <c r="S228" s="208">
        <v>40200</v>
      </c>
      <c r="T228" s="208">
        <v>42800</v>
      </c>
      <c r="U228" s="259">
        <v>27240</v>
      </c>
      <c r="V228" s="259">
        <v>31140</v>
      </c>
      <c r="W228" s="259">
        <v>35040</v>
      </c>
      <c r="X228" s="259">
        <v>38880</v>
      </c>
      <c r="Y228" s="259">
        <v>42000</v>
      </c>
      <c r="Z228" s="259">
        <v>45120</v>
      </c>
      <c r="AA228" s="259">
        <v>48240</v>
      </c>
      <c r="AB228" s="259">
        <v>51360</v>
      </c>
      <c r="AC228" s="260">
        <v>36300</v>
      </c>
      <c r="AD228" s="260">
        <v>41500</v>
      </c>
      <c r="AE228" s="260">
        <v>46700</v>
      </c>
      <c r="AF228" s="260">
        <v>51850</v>
      </c>
      <c r="AG228" s="260">
        <v>56000</v>
      </c>
      <c r="AH228" s="260">
        <v>60150</v>
      </c>
      <c r="AI228" s="260">
        <v>64300</v>
      </c>
      <c r="AJ228" s="260">
        <v>68450</v>
      </c>
      <c r="AK228" s="82">
        <v>487</v>
      </c>
      <c r="AL228" s="82">
        <v>522</v>
      </c>
      <c r="AM228" s="82">
        <v>627</v>
      </c>
      <c r="AN228" s="82">
        <v>724</v>
      </c>
      <c r="AO228" s="82">
        <v>808</v>
      </c>
      <c r="AP228" s="82">
        <v>891</v>
      </c>
      <c r="AQ228" s="82">
        <v>504</v>
      </c>
      <c r="AR228" s="82">
        <v>581</v>
      </c>
      <c r="AS228" s="82">
        <v>740</v>
      </c>
      <c r="AT228" s="82">
        <v>907</v>
      </c>
      <c r="AU228" s="82">
        <v>993</v>
      </c>
      <c r="AV228" s="82">
        <v>1077</v>
      </c>
      <c r="AW228" s="149">
        <v>487</v>
      </c>
      <c r="AX228" s="149">
        <v>522</v>
      </c>
      <c r="AY228" s="149">
        <v>627</v>
      </c>
      <c r="AZ228" s="149">
        <v>724</v>
      </c>
      <c r="BA228" s="149">
        <v>808</v>
      </c>
      <c r="BB228" s="149">
        <v>891</v>
      </c>
      <c r="BC228" s="149">
        <v>614</v>
      </c>
      <c r="BD228" s="149">
        <v>659</v>
      </c>
      <c r="BE228" s="149">
        <v>793</v>
      </c>
      <c r="BF228" s="149">
        <v>907</v>
      </c>
      <c r="BG228" s="149">
        <v>993</v>
      </c>
      <c r="BH228" s="149">
        <v>1077</v>
      </c>
    </row>
    <row r="229" spans="1:60">
      <c r="A229" s="145" t="s">
        <v>28</v>
      </c>
      <c r="B229" s="144" t="s">
        <v>934</v>
      </c>
      <c r="C229" s="193" t="s">
        <v>28</v>
      </c>
      <c r="D229" s="193"/>
      <c r="E229" s="258">
        <v>18100</v>
      </c>
      <c r="F229" s="258">
        <v>20650</v>
      </c>
      <c r="G229" s="258">
        <v>23250</v>
      </c>
      <c r="H229" s="258">
        <v>25800</v>
      </c>
      <c r="I229" s="258">
        <v>27900</v>
      </c>
      <c r="J229" s="258">
        <v>29950</v>
      </c>
      <c r="K229" s="258">
        <v>32000</v>
      </c>
      <c r="L229" s="258">
        <v>34100</v>
      </c>
      <c r="M229" s="208">
        <v>30100</v>
      </c>
      <c r="N229" s="208">
        <v>34400</v>
      </c>
      <c r="O229" s="208">
        <v>38700</v>
      </c>
      <c r="P229" s="208">
        <v>43000</v>
      </c>
      <c r="Q229" s="208">
        <v>46450</v>
      </c>
      <c r="R229" s="208">
        <v>49900</v>
      </c>
      <c r="S229" s="208">
        <v>53350</v>
      </c>
      <c r="T229" s="208">
        <v>56800</v>
      </c>
      <c r="U229" s="259">
        <v>36120</v>
      </c>
      <c r="V229" s="259">
        <v>41280</v>
      </c>
      <c r="W229" s="259">
        <v>46440</v>
      </c>
      <c r="X229" s="259">
        <v>51600</v>
      </c>
      <c r="Y229" s="259">
        <v>55740</v>
      </c>
      <c r="Z229" s="259">
        <v>59880</v>
      </c>
      <c r="AA229" s="259">
        <v>64020</v>
      </c>
      <c r="AB229" s="259">
        <v>68160</v>
      </c>
      <c r="AC229" s="260">
        <v>48200</v>
      </c>
      <c r="AD229" s="260">
        <v>55050</v>
      </c>
      <c r="AE229" s="260">
        <v>61950</v>
      </c>
      <c r="AF229" s="260">
        <v>68800</v>
      </c>
      <c r="AG229" s="260">
        <v>74350</v>
      </c>
      <c r="AH229" s="260">
        <v>79850</v>
      </c>
      <c r="AI229" s="260">
        <v>85350</v>
      </c>
      <c r="AJ229" s="260">
        <v>90850</v>
      </c>
      <c r="AK229" s="82">
        <v>665</v>
      </c>
      <c r="AL229" s="82">
        <v>712</v>
      </c>
      <c r="AM229" s="82">
        <v>855</v>
      </c>
      <c r="AN229" s="82">
        <v>986</v>
      </c>
      <c r="AO229" s="82">
        <v>1101</v>
      </c>
      <c r="AP229" s="82">
        <v>1215</v>
      </c>
      <c r="AQ229" s="82">
        <v>713</v>
      </c>
      <c r="AR229" s="82">
        <v>812</v>
      </c>
      <c r="AS229" s="82">
        <v>989</v>
      </c>
      <c r="AT229" s="82">
        <v>1249</v>
      </c>
      <c r="AU229" s="82">
        <v>1374</v>
      </c>
      <c r="AV229" s="82">
        <v>1497</v>
      </c>
      <c r="AW229" s="149">
        <v>665</v>
      </c>
      <c r="AX229" s="149">
        <v>712</v>
      </c>
      <c r="AY229" s="149">
        <v>855</v>
      </c>
      <c r="AZ229" s="149">
        <v>986</v>
      </c>
      <c r="BA229" s="149">
        <v>1101</v>
      </c>
      <c r="BB229" s="149">
        <v>1215</v>
      </c>
      <c r="BC229" s="149">
        <v>844</v>
      </c>
      <c r="BD229" s="149">
        <v>906</v>
      </c>
      <c r="BE229" s="149">
        <v>1089</v>
      </c>
      <c r="BF229" s="149">
        <v>1249</v>
      </c>
      <c r="BG229" s="149">
        <v>1374</v>
      </c>
      <c r="BH229" s="149">
        <v>1497</v>
      </c>
    </row>
    <row r="230" spans="1:60">
      <c r="A230" s="146" t="s">
        <v>265</v>
      </c>
      <c r="B230" s="144" t="s">
        <v>2024</v>
      </c>
      <c r="C230" s="192" t="s">
        <v>265</v>
      </c>
      <c r="D230" s="192"/>
      <c r="E230" s="258">
        <v>11900</v>
      </c>
      <c r="F230" s="258">
        <v>13600</v>
      </c>
      <c r="G230" s="258">
        <v>15300</v>
      </c>
      <c r="H230" s="258">
        <v>16950</v>
      </c>
      <c r="I230" s="258">
        <v>18350</v>
      </c>
      <c r="J230" s="258">
        <v>19700</v>
      </c>
      <c r="K230" s="258">
        <v>21050</v>
      </c>
      <c r="L230" s="258">
        <v>22400</v>
      </c>
      <c r="M230" s="208">
        <v>19800</v>
      </c>
      <c r="N230" s="208">
        <v>22600</v>
      </c>
      <c r="O230" s="208">
        <v>25450</v>
      </c>
      <c r="P230" s="208">
        <v>28250</v>
      </c>
      <c r="Q230" s="208">
        <v>30550</v>
      </c>
      <c r="R230" s="208">
        <v>32800</v>
      </c>
      <c r="S230" s="208">
        <v>35050</v>
      </c>
      <c r="T230" s="208">
        <v>37300</v>
      </c>
      <c r="U230" s="259">
        <v>23760</v>
      </c>
      <c r="V230" s="259">
        <v>27120</v>
      </c>
      <c r="W230" s="259">
        <v>30540</v>
      </c>
      <c r="X230" s="259">
        <v>33900</v>
      </c>
      <c r="Y230" s="259">
        <v>36660</v>
      </c>
      <c r="Z230" s="259">
        <v>39360</v>
      </c>
      <c r="AA230" s="259">
        <v>42060</v>
      </c>
      <c r="AB230" s="259">
        <v>44760</v>
      </c>
      <c r="AC230" s="260">
        <v>31650</v>
      </c>
      <c r="AD230" s="260">
        <v>36200</v>
      </c>
      <c r="AE230" s="260">
        <v>40700</v>
      </c>
      <c r="AF230" s="260">
        <v>45200</v>
      </c>
      <c r="AG230" s="260">
        <v>48850</v>
      </c>
      <c r="AH230" s="260">
        <v>52450</v>
      </c>
      <c r="AI230" s="260">
        <v>56050</v>
      </c>
      <c r="AJ230" s="260">
        <v>59700</v>
      </c>
      <c r="AK230" s="82">
        <v>432</v>
      </c>
      <c r="AL230" s="82">
        <v>463</v>
      </c>
      <c r="AM230" s="82">
        <v>555</v>
      </c>
      <c r="AN230" s="82">
        <v>641</v>
      </c>
      <c r="AO230" s="82">
        <v>715</v>
      </c>
      <c r="AP230" s="82">
        <v>789</v>
      </c>
      <c r="AQ230" s="82">
        <v>534</v>
      </c>
      <c r="AR230" s="82">
        <v>573</v>
      </c>
      <c r="AS230" s="82">
        <v>689</v>
      </c>
      <c r="AT230" s="82">
        <v>788</v>
      </c>
      <c r="AU230" s="82">
        <v>860</v>
      </c>
      <c r="AV230" s="82">
        <v>930</v>
      </c>
      <c r="AW230" s="149">
        <v>432</v>
      </c>
      <c r="AX230" s="149">
        <v>463</v>
      </c>
      <c r="AY230" s="149">
        <v>555</v>
      </c>
      <c r="AZ230" s="149">
        <v>641</v>
      </c>
      <c r="BA230" s="149">
        <v>715</v>
      </c>
      <c r="BB230" s="149">
        <v>789</v>
      </c>
      <c r="BC230" s="149">
        <v>541</v>
      </c>
      <c r="BD230" s="149">
        <v>581</v>
      </c>
      <c r="BE230" s="149">
        <v>699</v>
      </c>
      <c r="BF230" s="149">
        <v>800</v>
      </c>
      <c r="BG230" s="149">
        <v>873</v>
      </c>
      <c r="BH230" s="149">
        <v>944</v>
      </c>
    </row>
    <row r="231" spans="1:60">
      <c r="A231" s="146" t="s">
        <v>85</v>
      </c>
      <c r="B231" s="144" t="s">
        <v>2026</v>
      </c>
      <c r="C231" s="192" t="s">
        <v>85</v>
      </c>
      <c r="D231" s="192"/>
      <c r="E231" s="258">
        <v>11900</v>
      </c>
      <c r="F231" s="258">
        <v>13600</v>
      </c>
      <c r="G231" s="258">
        <v>15300</v>
      </c>
      <c r="H231" s="258">
        <v>16950</v>
      </c>
      <c r="I231" s="258">
        <v>18350</v>
      </c>
      <c r="J231" s="258">
        <v>19700</v>
      </c>
      <c r="K231" s="258">
        <v>21050</v>
      </c>
      <c r="L231" s="258">
        <v>22400</v>
      </c>
      <c r="M231" s="208">
        <v>19800</v>
      </c>
      <c r="N231" s="208">
        <v>22600</v>
      </c>
      <c r="O231" s="208">
        <v>25450</v>
      </c>
      <c r="P231" s="208">
        <v>28250</v>
      </c>
      <c r="Q231" s="208">
        <v>30550</v>
      </c>
      <c r="R231" s="208">
        <v>32800</v>
      </c>
      <c r="S231" s="208">
        <v>35050</v>
      </c>
      <c r="T231" s="208">
        <v>37300</v>
      </c>
      <c r="U231" s="259">
        <v>23760</v>
      </c>
      <c r="V231" s="259">
        <v>27120</v>
      </c>
      <c r="W231" s="259">
        <v>30540</v>
      </c>
      <c r="X231" s="259">
        <v>33900</v>
      </c>
      <c r="Y231" s="259">
        <v>36660</v>
      </c>
      <c r="Z231" s="259">
        <v>39360</v>
      </c>
      <c r="AA231" s="259">
        <v>42060</v>
      </c>
      <c r="AB231" s="259">
        <v>44760</v>
      </c>
      <c r="AC231" s="260">
        <v>31650</v>
      </c>
      <c r="AD231" s="260">
        <v>36200</v>
      </c>
      <c r="AE231" s="260">
        <v>40700</v>
      </c>
      <c r="AF231" s="260">
        <v>45200</v>
      </c>
      <c r="AG231" s="260">
        <v>48850</v>
      </c>
      <c r="AH231" s="260">
        <v>52450</v>
      </c>
      <c r="AI231" s="260">
        <v>56050</v>
      </c>
      <c r="AJ231" s="260">
        <v>59700</v>
      </c>
      <c r="AK231" s="82">
        <v>432</v>
      </c>
      <c r="AL231" s="82">
        <v>463</v>
      </c>
      <c r="AM231" s="82">
        <v>555</v>
      </c>
      <c r="AN231" s="82">
        <v>641</v>
      </c>
      <c r="AO231" s="82">
        <v>715</v>
      </c>
      <c r="AP231" s="82">
        <v>789</v>
      </c>
      <c r="AQ231" s="82">
        <v>541</v>
      </c>
      <c r="AR231" s="82">
        <v>557</v>
      </c>
      <c r="AS231" s="82">
        <v>669</v>
      </c>
      <c r="AT231" s="82">
        <v>800</v>
      </c>
      <c r="AU231" s="82">
        <v>873</v>
      </c>
      <c r="AV231" s="82">
        <v>944</v>
      </c>
      <c r="AW231" s="149">
        <v>432</v>
      </c>
      <c r="AX231" s="149">
        <v>463</v>
      </c>
      <c r="AY231" s="149">
        <v>555</v>
      </c>
      <c r="AZ231" s="149">
        <v>641</v>
      </c>
      <c r="BA231" s="149">
        <v>715</v>
      </c>
      <c r="BB231" s="149">
        <v>789</v>
      </c>
      <c r="BC231" s="149">
        <v>541</v>
      </c>
      <c r="BD231" s="149">
        <v>581</v>
      </c>
      <c r="BE231" s="149">
        <v>699</v>
      </c>
      <c r="BF231" s="149">
        <v>800</v>
      </c>
      <c r="BG231" s="149">
        <v>873</v>
      </c>
      <c r="BH231" s="149">
        <v>944</v>
      </c>
    </row>
    <row r="232" spans="1:60">
      <c r="A232" s="146" t="s">
        <v>67</v>
      </c>
      <c r="B232" s="144" t="s">
        <v>942</v>
      </c>
      <c r="C232" s="193" t="s">
        <v>67</v>
      </c>
      <c r="D232" s="193"/>
      <c r="E232" s="258">
        <v>12500</v>
      </c>
      <c r="F232" s="258">
        <v>14250</v>
      </c>
      <c r="G232" s="258">
        <v>16050</v>
      </c>
      <c r="H232" s="258">
        <v>17800</v>
      </c>
      <c r="I232" s="258">
        <v>19250</v>
      </c>
      <c r="J232" s="258">
        <v>20650</v>
      </c>
      <c r="K232" s="258">
        <v>22100</v>
      </c>
      <c r="L232" s="258">
        <v>23500</v>
      </c>
      <c r="M232" s="208">
        <v>20800</v>
      </c>
      <c r="N232" s="208">
        <v>23800</v>
      </c>
      <c r="O232" s="208">
        <v>26750</v>
      </c>
      <c r="P232" s="208">
        <v>29700</v>
      </c>
      <c r="Q232" s="208">
        <v>32100</v>
      </c>
      <c r="R232" s="208">
        <v>34500</v>
      </c>
      <c r="S232" s="208">
        <v>36850</v>
      </c>
      <c r="T232" s="208">
        <v>39250</v>
      </c>
      <c r="U232" s="259">
        <v>24960</v>
      </c>
      <c r="V232" s="259">
        <v>28560</v>
      </c>
      <c r="W232" s="259">
        <v>32100</v>
      </c>
      <c r="X232" s="259">
        <v>35640</v>
      </c>
      <c r="Y232" s="259">
        <v>38520</v>
      </c>
      <c r="Z232" s="259">
        <v>41400</v>
      </c>
      <c r="AA232" s="259">
        <v>44220</v>
      </c>
      <c r="AB232" s="259">
        <v>47100</v>
      </c>
      <c r="AC232" s="260">
        <v>33250</v>
      </c>
      <c r="AD232" s="260">
        <v>38000</v>
      </c>
      <c r="AE232" s="260">
        <v>42750</v>
      </c>
      <c r="AF232" s="260">
        <v>47500</v>
      </c>
      <c r="AG232" s="260">
        <v>51300</v>
      </c>
      <c r="AH232" s="260">
        <v>55100</v>
      </c>
      <c r="AI232" s="260">
        <v>58900</v>
      </c>
      <c r="AJ232" s="260">
        <v>62700</v>
      </c>
      <c r="AK232" s="82">
        <v>493</v>
      </c>
      <c r="AL232" s="82">
        <v>529</v>
      </c>
      <c r="AM232" s="82">
        <v>635</v>
      </c>
      <c r="AN232" s="82">
        <v>733</v>
      </c>
      <c r="AO232" s="82">
        <v>818</v>
      </c>
      <c r="AP232" s="82">
        <v>903</v>
      </c>
      <c r="AQ232" s="82">
        <v>549</v>
      </c>
      <c r="AR232" s="82">
        <v>577</v>
      </c>
      <c r="AS232" s="82">
        <v>662</v>
      </c>
      <c r="AT232" s="82">
        <v>906</v>
      </c>
      <c r="AU232" s="82">
        <v>932</v>
      </c>
      <c r="AV232" s="82">
        <v>1072</v>
      </c>
      <c r="AW232" s="149">
        <v>493</v>
      </c>
      <c r="AX232" s="149">
        <v>529</v>
      </c>
      <c r="AY232" s="149">
        <v>635</v>
      </c>
      <c r="AZ232" s="149">
        <v>733</v>
      </c>
      <c r="BA232" s="149">
        <v>818</v>
      </c>
      <c r="BB232" s="149">
        <v>903</v>
      </c>
      <c r="BC232" s="149">
        <v>623</v>
      </c>
      <c r="BD232" s="149">
        <v>668</v>
      </c>
      <c r="BE232" s="149">
        <v>803</v>
      </c>
      <c r="BF232" s="149">
        <v>919</v>
      </c>
      <c r="BG232" s="149">
        <v>1006</v>
      </c>
      <c r="BH232" s="149">
        <v>1091</v>
      </c>
    </row>
    <row r="233" spans="1:60">
      <c r="A233" s="146" t="s">
        <v>266</v>
      </c>
      <c r="B233" s="144" t="s">
        <v>2028</v>
      </c>
      <c r="C233" s="192" t="s">
        <v>266</v>
      </c>
      <c r="D233" s="192"/>
      <c r="E233" s="258">
        <v>12800</v>
      </c>
      <c r="F233" s="258">
        <v>14600</v>
      </c>
      <c r="G233" s="258">
        <v>16450</v>
      </c>
      <c r="H233" s="258">
        <v>18250</v>
      </c>
      <c r="I233" s="258">
        <v>19750</v>
      </c>
      <c r="J233" s="258">
        <v>21200</v>
      </c>
      <c r="K233" s="258">
        <v>22650</v>
      </c>
      <c r="L233" s="258">
        <v>24100</v>
      </c>
      <c r="M233" s="208">
        <v>21300</v>
      </c>
      <c r="N233" s="208">
        <v>24350</v>
      </c>
      <c r="O233" s="208">
        <v>27400</v>
      </c>
      <c r="P233" s="208">
        <v>30400</v>
      </c>
      <c r="Q233" s="208">
        <v>32850</v>
      </c>
      <c r="R233" s="208">
        <v>35300</v>
      </c>
      <c r="S233" s="208">
        <v>37700</v>
      </c>
      <c r="T233" s="208">
        <v>40150</v>
      </c>
      <c r="U233" s="259">
        <v>25560</v>
      </c>
      <c r="V233" s="259">
        <v>29220</v>
      </c>
      <c r="W233" s="259">
        <v>32880</v>
      </c>
      <c r="X233" s="259">
        <v>36480</v>
      </c>
      <c r="Y233" s="259">
        <v>39420</v>
      </c>
      <c r="Z233" s="259">
        <v>42360</v>
      </c>
      <c r="AA233" s="259">
        <v>45240</v>
      </c>
      <c r="AB233" s="259">
        <v>48180</v>
      </c>
      <c r="AC233" s="260">
        <v>34100</v>
      </c>
      <c r="AD233" s="260">
        <v>38950</v>
      </c>
      <c r="AE233" s="260">
        <v>43800</v>
      </c>
      <c r="AF233" s="260">
        <v>48650</v>
      </c>
      <c r="AG233" s="260">
        <v>52550</v>
      </c>
      <c r="AH233" s="260">
        <v>56450</v>
      </c>
      <c r="AI233" s="260">
        <v>60350</v>
      </c>
      <c r="AJ233" s="260">
        <v>64250</v>
      </c>
      <c r="AK233" s="82">
        <v>455</v>
      </c>
      <c r="AL233" s="82">
        <v>487</v>
      </c>
      <c r="AM233" s="82">
        <v>585</v>
      </c>
      <c r="AN233" s="82">
        <v>675</v>
      </c>
      <c r="AO233" s="82">
        <v>753</v>
      </c>
      <c r="AP233" s="82">
        <v>831</v>
      </c>
      <c r="AQ233" s="82">
        <v>491</v>
      </c>
      <c r="AR233" s="82">
        <v>493</v>
      </c>
      <c r="AS233" s="82">
        <v>595</v>
      </c>
      <c r="AT233" s="82">
        <v>768</v>
      </c>
      <c r="AU233" s="82">
        <v>793</v>
      </c>
      <c r="AV233" s="82">
        <v>912</v>
      </c>
      <c r="AW233" s="149">
        <v>455</v>
      </c>
      <c r="AX233" s="149">
        <v>487</v>
      </c>
      <c r="AY233" s="149">
        <v>585</v>
      </c>
      <c r="AZ233" s="149">
        <v>675</v>
      </c>
      <c r="BA233" s="149">
        <v>753</v>
      </c>
      <c r="BB233" s="149">
        <v>831</v>
      </c>
      <c r="BC233" s="149">
        <v>571</v>
      </c>
      <c r="BD233" s="149">
        <v>613</v>
      </c>
      <c r="BE233" s="149">
        <v>738</v>
      </c>
      <c r="BF233" s="149">
        <v>844</v>
      </c>
      <c r="BG233" s="149">
        <v>921</v>
      </c>
      <c r="BH233" s="149">
        <v>998</v>
      </c>
    </row>
    <row r="234" spans="1:60">
      <c r="A234" s="146" t="s">
        <v>267</v>
      </c>
      <c r="B234" s="144" t="s">
        <v>2030</v>
      </c>
      <c r="C234" s="192" t="s">
        <v>267</v>
      </c>
      <c r="D234" s="192"/>
      <c r="E234" s="258">
        <v>11900</v>
      </c>
      <c r="F234" s="258">
        <v>13600</v>
      </c>
      <c r="G234" s="258">
        <v>15300</v>
      </c>
      <c r="H234" s="258">
        <v>16950</v>
      </c>
      <c r="I234" s="258">
        <v>18350</v>
      </c>
      <c r="J234" s="258">
        <v>19700</v>
      </c>
      <c r="K234" s="258">
        <v>21050</v>
      </c>
      <c r="L234" s="258">
        <v>22400</v>
      </c>
      <c r="M234" s="208">
        <v>19800</v>
      </c>
      <c r="N234" s="208">
        <v>22600</v>
      </c>
      <c r="O234" s="208">
        <v>25450</v>
      </c>
      <c r="P234" s="208">
        <v>28250</v>
      </c>
      <c r="Q234" s="208">
        <v>30550</v>
      </c>
      <c r="R234" s="208">
        <v>32800</v>
      </c>
      <c r="S234" s="208">
        <v>35050</v>
      </c>
      <c r="T234" s="208">
        <v>37300</v>
      </c>
      <c r="U234" s="259">
        <v>23760</v>
      </c>
      <c r="V234" s="259">
        <v>27120</v>
      </c>
      <c r="W234" s="259">
        <v>30540</v>
      </c>
      <c r="X234" s="259">
        <v>33900</v>
      </c>
      <c r="Y234" s="259">
        <v>36660</v>
      </c>
      <c r="Z234" s="259">
        <v>39360</v>
      </c>
      <c r="AA234" s="259">
        <v>42060</v>
      </c>
      <c r="AB234" s="259">
        <v>44760</v>
      </c>
      <c r="AC234" s="260">
        <v>31650</v>
      </c>
      <c r="AD234" s="260">
        <v>36200</v>
      </c>
      <c r="AE234" s="260">
        <v>40700</v>
      </c>
      <c r="AF234" s="260">
        <v>45200</v>
      </c>
      <c r="AG234" s="260">
        <v>48850</v>
      </c>
      <c r="AH234" s="260">
        <v>52450</v>
      </c>
      <c r="AI234" s="260">
        <v>56050</v>
      </c>
      <c r="AJ234" s="260">
        <v>59700</v>
      </c>
      <c r="AK234" s="82">
        <v>432</v>
      </c>
      <c r="AL234" s="82">
        <v>463</v>
      </c>
      <c r="AM234" s="82">
        <v>555</v>
      </c>
      <c r="AN234" s="82">
        <v>641</v>
      </c>
      <c r="AO234" s="82">
        <v>715</v>
      </c>
      <c r="AP234" s="82">
        <v>789</v>
      </c>
      <c r="AQ234" s="82">
        <v>500</v>
      </c>
      <c r="AR234" s="82">
        <v>581</v>
      </c>
      <c r="AS234" s="82">
        <v>699</v>
      </c>
      <c r="AT234" s="82">
        <v>800</v>
      </c>
      <c r="AU234" s="82">
        <v>873</v>
      </c>
      <c r="AV234" s="82">
        <v>944</v>
      </c>
      <c r="AW234" s="149">
        <v>432</v>
      </c>
      <c r="AX234" s="149">
        <v>463</v>
      </c>
      <c r="AY234" s="149">
        <v>555</v>
      </c>
      <c r="AZ234" s="149">
        <v>641</v>
      </c>
      <c r="BA234" s="149">
        <v>715</v>
      </c>
      <c r="BB234" s="149">
        <v>789</v>
      </c>
      <c r="BC234" s="149">
        <v>541</v>
      </c>
      <c r="BD234" s="149">
        <v>581</v>
      </c>
      <c r="BE234" s="149">
        <v>699</v>
      </c>
      <c r="BF234" s="149">
        <v>800</v>
      </c>
      <c r="BG234" s="149">
        <v>873</v>
      </c>
      <c r="BH234" s="149">
        <v>944</v>
      </c>
    </row>
    <row r="235" spans="1:60">
      <c r="A235" s="146" t="s">
        <v>269</v>
      </c>
      <c r="B235" s="144" t="s">
        <v>2032</v>
      </c>
      <c r="C235" s="192" t="s">
        <v>269</v>
      </c>
      <c r="D235" s="192"/>
      <c r="E235" s="258">
        <v>11900</v>
      </c>
      <c r="F235" s="258">
        <v>13600</v>
      </c>
      <c r="G235" s="258">
        <v>15300</v>
      </c>
      <c r="H235" s="258">
        <v>16950</v>
      </c>
      <c r="I235" s="258">
        <v>18350</v>
      </c>
      <c r="J235" s="258">
        <v>19700</v>
      </c>
      <c r="K235" s="258">
        <v>21050</v>
      </c>
      <c r="L235" s="258">
        <v>22400</v>
      </c>
      <c r="M235" s="208">
        <v>19800</v>
      </c>
      <c r="N235" s="208">
        <v>22600</v>
      </c>
      <c r="O235" s="208">
        <v>25450</v>
      </c>
      <c r="P235" s="208">
        <v>28250</v>
      </c>
      <c r="Q235" s="208">
        <v>30550</v>
      </c>
      <c r="R235" s="208">
        <v>32800</v>
      </c>
      <c r="S235" s="208">
        <v>35050</v>
      </c>
      <c r="T235" s="208">
        <v>37300</v>
      </c>
      <c r="U235" s="259">
        <v>23760</v>
      </c>
      <c r="V235" s="259">
        <v>27120</v>
      </c>
      <c r="W235" s="259">
        <v>30540</v>
      </c>
      <c r="X235" s="259">
        <v>33900</v>
      </c>
      <c r="Y235" s="259">
        <v>36660</v>
      </c>
      <c r="Z235" s="259">
        <v>39360</v>
      </c>
      <c r="AA235" s="259">
        <v>42060</v>
      </c>
      <c r="AB235" s="259">
        <v>44760</v>
      </c>
      <c r="AC235" s="260">
        <v>31650</v>
      </c>
      <c r="AD235" s="260">
        <v>36200</v>
      </c>
      <c r="AE235" s="260">
        <v>40700</v>
      </c>
      <c r="AF235" s="260">
        <v>45200</v>
      </c>
      <c r="AG235" s="260">
        <v>48850</v>
      </c>
      <c r="AH235" s="260">
        <v>52450</v>
      </c>
      <c r="AI235" s="260">
        <v>56050</v>
      </c>
      <c r="AJ235" s="260">
        <v>59700</v>
      </c>
      <c r="AK235" s="82">
        <v>423</v>
      </c>
      <c r="AL235" s="82">
        <v>463</v>
      </c>
      <c r="AM235" s="82">
        <v>555</v>
      </c>
      <c r="AN235" s="82">
        <v>641</v>
      </c>
      <c r="AO235" s="82">
        <v>715</v>
      </c>
      <c r="AP235" s="82">
        <v>789</v>
      </c>
      <c r="AQ235" s="82">
        <v>423</v>
      </c>
      <c r="AR235" s="82">
        <v>507</v>
      </c>
      <c r="AS235" s="82">
        <v>598</v>
      </c>
      <c r="AT235" s="82">
        <v>744</v>
      </c>
      <c r="AU235" s="82">
        <v>860</v>
      </c>
      <c r="AV235" s="82">
        <v>944</v>
      </c>
      <c r="AW235" s="149">
        <v>432</v>
      </c>
      <c r="AX235" s="149">
        <v>463</v>
      </c>
      <c r="AY235" s="149">
        <v>555</v>
      </c>
      <c r="AZ235" s="149">
        <v>641</v>
      </c>
      <c r="BA235" s="149">
        <v>715</v>
      </c>
      <c r="BB235" s="149">
        <v>789</v>
      </c>
      <c r="BC235" s="149">
        <v>541</v>
      </c>
      <c r="BD235" s="149">
        <v>581</v>
      </c>
      <c r="BE235" s="149">
        <v>699</v>
      </c>
      <c r="BF235" s="149">
        <v>800</v>
      </c>
      <c r="BG235" s="149">
        <v>873</v>
      </c>
      <c r="BH235" s="149">
        <v>944</v>
      </c>
    </row>
    <row r="236" spans="1:60">
      <c r="A236" s="146" t="s">
        <v>270</v>
      </c>
      <c r="B236" s="144" t="s">
        <v>2034</v>
      </c>
      <c r="C236" s="192" t="s">
        <v>270</v>
      </c>
      <c r="D236" s="192"/>
      <c r="E236" s="258">
        <v>12150</v>
      </c>
      <c r="F236" s="258">
        <v>13850</v>
      </c>
      <c r="G236" s="258">
        <v>15600</v>
      </c>
      <c r="H236" s="258">
        <v>17300</v>
      </c>
      <c r="I236" s="258">
        <v>18700</v>
      </c>
      <c r="J236" s="258">
        <v>20100</v>
      </c>
      <c r="K236" s="258">
        <v>21500</v>
      </c>
      <c r="L236" s="258">
        <v>22850</v>
      </c>
      <c r="M236" s="208">
        <v>20200</v>
      </c>
      <c r="N236" s="208">
        <v>23100</v>
      </c>
      <c r="O236" s="208">
        <v>26000</v>
      </c>
      <c r="P236" s="208">
        <v>28850</v>
      </c>
      <c r="Q236" s="208">
        <v>31200</v>
      </c>
      <c r="R236" s="208">
        <v>33500</v>
      </c>
      <c r="S236" s="208">
        <v>35800</v>
      </c>
      <c r="T236" s="208">
        <v>38100</v>
      </c>
      <c r="U236" s="259">
        <v>24240</v>
      </c>
      <c r="V236" s="259">
        <v>27720</v>
      </c>
      <c r="W236" s="259">
        <v>31200</v>
      </c>
      <c r="X236" s="259">
        <v>34620</v>
      </c>
      <c r="Y236" s="259">
        <v>37440</v>
      </c>
      <c r="Z236" s="259">
        <v>40200</v>
      </c>
      <c r="AA236" s="259">
        <v>42960</v>
      </c>
      <c r="AB236" s="259">
        <v>45720</v>
      </c>
      <c r="AC236" s="260">
        <v>32350</v>
      </c>
      <c r="AD236" s="260">
        <v>36950</v>
      </c>
      <c r="AE236" s="260">
        <v>41550</v>
      </c>
      <c r="AF236" s="260">
        <v>46150</v>
      </c>
      <c r="AG236" s="260">
        <v>49850</v>
      </c>
      <c r="AH236" s="260">
        <v>53550</v>
      </c>
      <c r="AI236" s="260">
        <v>57250</v>
      </c>
      <c r="AJ236" s="260">
        <v>60950</v>
      </c>
      <c r="AK236" s="82">
        <v>467</v>
      </c>
      <c r="AL236" s="82">
        <v>501</v>
      </c>
      <c r="AM236" s="82">
        <v>601</v>
      </c>
      <c r="AN236" s="82">
        <v>694</v>
      </c>
      <c r="AO236" s="82">
        <v>775</v>
      </c>
      <c r="AP236" s="82">
        <v>855</v>
      </c>
      <c r="AQ236" s="82">
        <v>559</v>
      </c>
      <c r="AR236" s="82">
        <v>562</v>
      </c>
      <c r="AS236" s="82">
        <v>687</v>
      </c>
      <c r="AT236" s="82">
        <v>869</v>
      </c>
      <c r="AU236" s="82">
        <v>950</v>
      </c>
      <c r="AV236" s="82">
        <v>1029</v>
      </c>
      <c r="AW236" s="149">
        <v>467</v>
      </c>
      <c r="AX236" s="149">
        <v>501</v>
      </c>
      <c r="AY236" s="149">
        <v>601</v>
      </c>
      <c r="AZ236" s="149">
        <v>694</v>
      </c>
      <c r="BA236" s="149">
        <v>775</v>
      </c>
      <c r="BB236" s="149">
        <v>855</v>
      </c>
      <c r="BC236" s="149">
        <v>588</v>
      </c>
      <c r="BD236" s="149">
        <v>631</v>
      </c>
      <c r="BE236" s="149">
        <v>759</v>
      </c>
      <c r="BF236" s="149">
        <v>869</v>
      </c>
      <c r="BG236" s="149">
        <v>950</v>
      </c>
      <c r="BH236" s="149">
        <v>1029</v>
      </c>
    </row>
    <row r="237" spans="1:60">
      <c r="A237" s="146" t="s">
        <v>87</v>
      </c>
      <c r="B237" s="144" t="s">
        <v>956</v>
      </c>
      <c r="C237" s="193" t="s">
        <v>87</v>
      </c>
      <c r="D237" s="193"/>
      <c r="E237" s="258">
        <v>14600</v>
      </c>
      <c r="F237" s="258">
        <v>16650</v>
      </c>
      <c r="G237" s="258">
        <v>18750</v>
      </c>
      <c r="H237" s="258">
        <v>20800</v>
      </c>
      <c r="I237" s="258">
        <v>22500</v>
      </c>
      <c r="J237" s="258">
        <v>24150</v>
      </c>
      <c r="K237" s="258">
        <v>25800</v>
      </c>
      <c r="L237" s="258">
        <v>27500</v>
      </c>
      <c r="M237" s="208">
        <v>24300</v>
      </c>
      <c r="N237" s="208">
        <v>27750</v>
      </c>
      <c r="O237" s="208">
        <v>31200</v>
      </c>
      <c r="P237" s="208">
        <v>34650</v>
      </c>
      <c r="Q237" s="208">
        <v>37450</v>
      </c>
      <c r="R237" s="208">
        <v>40200</v>
      </c>
      <c r="S237" s="208">
        <v>43000</v>
      </c>
      <c r="T237" s="208">
        <v>45750</v>
      </c>
      <c r="U237" s="259">
        <v>29160</v>
      </c>
      <c r="V237" s="259">
        <v>33300</v>
      </c>
      <c r="W237" s="259">
        <v>37440</v>
      </c>
      <c r="X237" s="259">
        <v>41580</v>
      </c>
      <c r="Y237" s="259">
        <v>44940</v>
      </c>
      <c r="Z237" s="259">
        <v>48240</v>
      </c>
      <c r="AA237" s="259">
        <v>51600</v>
      </c>
      <c r="AB237" s="259">
        <v>54900</v>
      </c>
      <c r="AC237" s="260">
        <v>38850</v>
      </c>
      <c r="AD237" s="260">
        <v>44400</v>
      </c>
      <c r="AE237" s="260">
        <v>49950</v>
      </c>
      <c r="AF237" s="260">
        <v>55450</v>
      </c>
      <c r="AG237" s="260">
        <v>59900</v>
      </c>
      <c r="AH237" s="260">
        <v>64350</v>
      </c>
      <c r="AI237" s="260">
        <v>68800</v>
      </c>
      <c r="AJ237" s="260">
        <v>73200</v>
      </c>
      <c r="AK237" s="82">
        <v>493</v>
      </c>
      <c r="AL237" s="82">
        <v>531</v>
      </c>
      <c r="AM237" s="82">
        <v>638</v>
      </c>
      <c r="AN237" s="82">
        <v>737</v>
      </c>
      <c r="AO237" s="82">
        <v>822</v>
      </c>
      <c r="AP237" s="82">
        <v>908</v>
      </c>
      <c r="AQ237" s="82">
        <v>493</v>
      </c>
      <c r="AR237" s="82">
        <v>568</v>
      </c>
      <c r="AS237" s="82">
        <v>727</v>
      </c>
      <c r="AT237" s="82">
        <v>905</v>
      </c>
      <c r="AU237" s="82">
        <v>1011</v>
      </c>
      <c r="AV237" s="82">
        <v>1097</v>
      </c>
      <c r="AW237" s="149">
        <v>496</v>
      </c>
      <c r="AX237" s="149">
        <v>531</v>
      </c>
      <c r="AY237" s="149">
        <v>638</v>
      </c>
      <c r="AZ237" s="149">
        <v>737</v>
      </c>
      <c r="BA237" s="149">
        <v>822</v>
      </c>
      <c r="BB237" s="149">
        <v>908</v>
      </c>
      <c r="BC237" s="149">
        <v>625</v>
      </c>
      <c r="BD237" s="149">
        <v>671</v>
      </c>
      <c r="BE237" s="149">
        <v>808</v>
      </c>
      <c r="BF237" s="149">
        <v>924</v>
      </c>
      <c r="BG237" s="149">
        <v>1011</v>
      </c>
      <c r="BH237" s="149">
        <v>1097</v>
      </c>
    </row>
    <row r="238" spans="1:60">
      <c r="A238" s="146" t="s">
        <v>271</v>
      </c>
      <c r="B238" s="144" t="s">
        <v>2036</v>
      </c>
      <c r="C238" s="192" t="s">
        <v>271</v>
      </c>
      <c r="D238" s="192"/>
      <c r="E238" s="258">
        <v>13400</v>
      </c>
      <c r="F238" s="258">
        <v>15300</v>
      </c>
      <c r="G238" s="258">
        <v>17200</v>
      </c>
      <c r="H238" s="258">
        <v>19100</v>
      </c>
      <c r="I238" s="258">
        <v>20650</v>
      </c>
      <c r="J238" s="258">
        <v>22200</v>
      </c>
      <c r="K238" s="258">
        <v>23700</v>
      </c>
      <c r="L238" s="258">
        <v>25250</v>
      </c>
      <c r="M238" s="208">
        <v>22300</v>
      </c>
      <c r="N238" s="208">
        <v>25500</v>
      </c>
      <c r="O238" s="208">
        <v>28700</v>
      </c>
      <c r="P238" s="208">
        <v>31850</v>
      </c>
      <c r="Q238" s="208">
        <v>34400</v>
      </c>
      <c r="R238" s="208">
        <v>36950</v>
      </c>
      <c r="S238" s="208">
        <v>39500</v>
      </c>
      <c r="T238" s="208">
        <v>42050</v>
      </c>
      <c r="U238" s="259">
        <v>26760</v>
      </c>
      <c r="V238" s="259">
        <v>30600</v>
      </c>
      <c r="W238" s="259">
        <v>34440</v>
      </c>
      <c r="X238" s="259">
        <v>38220</v>
      </c>
      <c r="Y238" s="259">
        <v>41280</v>
      </c>
      <c r="Z238" s="259">
        <v>44340</v>
      </c>
      <c r="AA238" s="259">
        <v>47400</v>
      </c>
      <c r="AB238" s="259">
        <v>50460</v>
      </c>
      <c r="AC238" s="260">
        <v>35700</v>
      </c>
      <c r="AD238" s="260">
        <v>40800</v>
      </c>
      <c r="AE238" s="260">
        <v>45900</v>
      </c>
      <c r="AF238" s="260">
        <v>50950</v>
      </c>
      <c r="AG238" s="260">
        <v>55050</v>
      </c>
      <c r="AH238" s="260">
        <v>59150</v>
      </c>
      <c r="AI238" s="260">
        <v>63200</v>
      </c>
      <c r="AJ238" s="260">
        <v>67300</v>
      </c>
      <c r="AK238" s="82">
        <v>470</v>
      </c>
      <c r="AL238" s="82">
        <v>503</v>
      </c>
      <c r="AM238" s="82">
        <v>605</v>
      </c>
      <c r="AN238" s="82">
        <v>698</v>
      </c>
      <c r="AO238" s="82">
        <v>778</v>
      </c>
      <c r="AP238" s="82">
        <v>859</v>
      </c>
      <c r="AQ238" s="82">
        <v>584</v>
      </c>
      <c r="AR238" s="82">
        <v>624</v>
      </c>
      <c r="AS238" s="82">
        <v>755</v>
      </c>
      <c r="AT238" s="82">
        <v>874</v>
      </c>
      <c r="AU238" s="82">
        <v>955</v>
      </c>
      <c r="AV238" s="82">
        <v>1036</v>
      </c>
      <c r="AW238" s="149">
        <v>432</v>
      </c>
      <c r="AX238" s="149">
        <v>463</v>
      </c>
      <c r="AY238" s="149">
        <v>555</v>
      </c>
      <c r="AZ238" s="149">
        <v>641</v>
      </c>
      <c r="BA238" s="149">
        <v>715</v>
      </c>
      <c r="BB238" s="149">
        <v>789</v>
      </c>
      <c r="BC238" s="149">
        <v>541</v>
      </c>
      <c r="BD238" s="149">
        <v>581</v>
      </c>
      <c r="BE238" s="149">
        <v>699</v>
      </c>
      <c r="BF238" s="149">
        <v>800</v>
      </c>
      <c r="BG238" s="149">
        <v>873</v>
      </c>
      <c r="BH238" s="149">
        <v>944</v>
      </c>
    </row>
    <row r="239" spans="1:60">
      <c r="A239" s="146" t="s">
        <v>59</v>
      </c>
      <c r="B239" s="144" t="s">
        <v>961</v>
      </c>
      <c r="C239" s="193" t="s">
        <v>59</v>
      </c>
      <c r="D239" s="193"/>
      <c r="E239" s="258">
        <v>15750</v>
      </c>
      <c r="F239" s="258">
        <v>18000</v>
      </c>
      <c r="G239" s="258">
        <v>20250</v>
      </c>
      <c r="H239" s="258">
        <v>22450</v>
      </c>
      <c r="I239" s="258">
        <v>24250</v>
      </c>
      <c r="J239" s="258">
        <v>26050</v>
      </c>
      <c r="K239" s="258">
        <v>27850</v>
      </c>
      <c r="L239" s="258">
        <v>29650</v>
      </c>
      <c r="M239" s="208">
        <v>26250</v>
      </c>
      <c r="N239" s="208">
        <v>30000</v>
      </c>
      <c r="O239" s="208">
        <v>33750</v>
      </c>
      <c r="P239" s="208">
        <v>37450</v>
      </c>
      <c r="Q239" s="208">
        <v>40450</v>
      </c>
      <c r="R239" s="208">
        <v>43450</v>
      </c>
      <c r="S239" s="208">
        <v>46450</v>
      </c>
      <c r="T239" s="208">
        <v>49450</v>
      </c>
      <c r="U239" s="259">
        <v>31500</v>
      </c>
      <c r="V239" s="259">
        <v>36000</v>
      </c>
      <c r="W239" s="259">
        <v>40500</v>
      </c>
      <c r="X239" s="259">
        <v>44940</v>
      </c>
      <c r="Y239" s="259">
        <v>48540</v>
      </c>
      <c r="Z239" s="259">
        <v>52140</v>
      </c>
      <c r="AA239" s="259">
        <v>55740</v>
      </c>
      <c r="AB239" s="259">
        <v>59340</v>
      </c>
      <c r="AC239" s="260">
        <v>41950</v>
      </c>
      <c r="AD239" s="260">
        <v>47950</v>
      </c>
      <c r="AE239" s="260">
        <v>53950</v>
      </c>
      <c r="AF239" s="260">
        <v>59900</v>
      </c>
      <c r="AG239" s="260">
        <v>64700</v>
      </c>
      <c r="AH239" s="260">
        <v>69500</v>
      </c>
      <c r="AI239" s="260">
        <v>74300</v>
      </c>
      <c r="AJ239" s="260">
        <v>79100</v>
      </c>
      <c r="AK239" s="82">
        <v>586</v>
      </c>
      <c r="AL239" s="82">
        <v>628</v>
      </c>
      <c r="AM239" s="82">
        <v>753</v>
      </c>
      <c r="AN239" s="82">
        <v>870</v>
      </c>
      <c r="AO239" s="82">
        <v>971</v>
      </c>
      <c r="AP239" s="82">
        <v>1071</v>
      </c>
      <c r="AQ239" s="82">
        <v>694</v>
      </c>
      <c r="AR239" s="82">
        <v>772</v>
      </c>
      <c r="AS239" s="82">
        <v>937</v>
      </c>
      <c r="AT239" s="82">
        <v>1097</v>
      </c>
      <c r="AU239" s="82">
        <v>1205</v>
      </c>
      <c r="AV239" s="82">
        <v>1311</v>
      </c>
      <c r="AW239" s="149">
        <v>586</v>
      </c>
      <c r="AX239" s="149">
        <v>628</v>
      </c>
      <c r="AY239" s="149">
        <v>753</v>
      </c>
      <c r="AZ239" s="149">
        <v>870</v>
      </c>
      <c r="BA239" s="149">
        <v>971</v>
      </c>
      <c r="BB239" s="149">
        <v>1071</v>
      </c>
      <c r="BC239" s="149">
        <v>741</v>
      </c>
      <c r="BD239" s="149">
        <v>796</v>
      </c>
      <c r="BE239" s="149">
        <v>957</v>
      </c>
      <c r="BF239" s="149">
        <v>1097</v>
      </c>
      <c r="BG239" s="149">
        <v>1205</v>
      </c>
      <c r="BH239" s="149">
        <v>1311</v>
      </c>
    </row>
    <row r="240" spans="1:60">
      <c r="A240" s="146" t="s">
        <v>272</v>
      </c>
      <c r="B240" s="144" t="s">
        <v>2038</v>
      </c>
      <c r="C240" s="192" t="s">
        <v>272</v>
      </c>
      <c r="D240" s="192"/>
      <c r="E240" s="258">
        <v>13200</v>
      </c>
      <c r="F240" s="258">
        <v>15100</v>
      </c>
      <c r="G240" s="258">
        <v>17000</v>
      </c>
      <c r="H240" s="258">
        <v>18850</v>
      </c>
      <c r="I240" s="258">
        <v>20400</v>
      </c>
      <c r="J240" s="258">
        <v>21900</v>
      </c>
      <c r="K240" s="258">
        <v>23400</v>
      </c>
      <c r="L240" s="258">
        <v>24900</v>
      </c>
      <c r="M240" s="208">
        <v>22050</v>
      </c>
      <c r="N240" s="208">
        <v>25200</v>
      </c>
      <c r="O240" s="208">
        <v>28350</v>
      </c>
      <c r="P240" s="208">
        <v>31450</v>
      </c>
      <c r="Q240" s="208">
        <v>34000</v>
      </c>
      <c r="R240" s="208">
        <v>36500</v>
      </c>
      <c r="S240" s="208">
        <v>39000</v>
      </c>
      <c r="T240" s="208">
        <v>41550</v>
      </c>
      <c r="U240" s="259">
        <v>26460</v>
      </c>
      <c r="V240" s="259">
        <v>30240</v>
      </c>
      <c r="W240" s="259">
        <v>34020</v>
      </c>
      <c r="X240" s="259">
        <v>37740</v>
      </c>
      <c r="Y240" s="259">
        <v>40800</v>
      </c>
      <c r="Z240" s="259">
        <v>43800</v>
      </c>
      <c r="AA240" s="259">
        <v>46800</v>
      </c>
      <c r="AB240" s="259">
        <v>49860</v>
      </c>
      <c r="AC240" s="260">
        <v>35250</v>
      </c>
      <c r="AD240" s="260">
        <v>40250</v>
      </c>
      <c r="AE240" s="260">
        <v>45300</v>
      </c>
      <c r="AF240" s="260">
        <v>50300</v>
      </c>
      <c r="AG240" s="260">
        <v>54350</v>
      </c>
      <c r="AH240" s="260">
        <v>58350</v>
      </c>
      <c r="AI240" s="260">
        <v>62400</v>
      </c>
      <c r="AJ240" s="260">
        <v>66400</v>
      </c>
      <c r="AK240" s="82">
        <v>437</v>
      </c>
      <c r="AL240" s="82">
        <v>468</v>
      </c>
      <c r="AM240" s="82">
        <v>562</v>
      </c>
      <c r="AN240" s="82">
        <v>648</v>
      </c>
      <c r="AO240" s="82">
        <v>723</v>
      </c>
      <c r="AP240" s="82">
        <v>798</v>
      </c>
      <c r="AQ240" s="82">
        <v>494</v>
      </c>
      <c r="AR240" s="82">
        <v>500</v>
      </c>
      <c r="AS240" s="82">
        <v>595</v>
      </c>
      <c r="AT240" s="82">
        <v>741</v>
      </c>
      <c r="AU240" s="82">
        <v>864</v>
      </c>
      <c r="AV240" s="82">
        <v>957</v>
      </c>
      <c r="AW240" s="149">
        <v>437</v>
      </c>
      <c r="AX240" s="149">
        <v>468</v>
      </c>
      <c r="AY240" s="149">
        <v>562</v>
      </c>
      <c r="AZ240" s="149">
        <v>648</v>
      </c>
      <c r="BA240" s="149">
        <v>723</v>
      </c>
      <c r="BB240" s="149">
        <v>798</v>
      </c>
      <c r="BC240" s="149">
        <v>549</v>
      </c>
      <c r="BD240" s="149">
        <v>589</v>
      </c>
      <c r="BE240" s="149">
        <v>709</v>
      </c>
      <c r="BF240" s="149">
        <v>810</v>
      </c>
      <c r="BG240" s="149">
        <v>884</v>
      </c>
      <c r="BH240" s="149">
        <v>957</v>
      </c>
    </row>
    <row r="241" spans="1:60">
      <c r="A241" s="146" t="s">
        <v>273</v>
      </c>
      <c r="B241" s="144" t="s">
        <v>2040</v>
      </c>
      <c r="C241" s="192" t="s">
        <v>273</v>
      </c>
      <c r="D241" s="192"/>
      <c r="E241" s="258">
        <v>13550</v>
      </c>
      <c r="F241" s="258">
        <v>15450</v>
      </c>
      <c r="G241" s="258">
        <v>17400</v>
      </c>
      <c r="H241" s="258">
        <v>19300</v>
      </c>
      <c r="I241" s="258">
        <v>20850</v>
      </c>
      <c r="J241" s="258">
        <v>22400</v>
      </c>
      <c r="K241" s="258">
        <v>23950</v>
      </c>
      <c r="L241" s="258">
        <v>25500</v>
      </c>
      <c r="M241" s="208">
        <v>22550</v>
      </c>
      <c r="N241" s="208">
        <v>25800</v>
      </c>
      <c r="O241" s="208">
        <v>29000</v>
      </c>
      <c r="P241" s="208">
        <v>32200</v>
      </c>
      <c r="Q241" s="208">
        <v>34800</v>
      </c>
      <c r="R241" s="208">
        <v>37400</v>
      </c>
      <c r="S241" s="208">
        <v>39950</v>
      </c>
      <c r="T241" s="208">
        <v>42550</v>
      </c>
      <c r="U241" s="259">
        <v>27060</v>
      </c>
      <c r="V241" s="259">
        <v>30960</v>
      </c>
      <c r="W241" s="259">
        <v>34800</v>
      </c>
      <c r="X241" s="259">
        <v>38640</v>
      </c>
      <c r="Y241" s="259">
        <v>41760</v>
      </c>
      <c r="Z241" s="259">
        <v>44880</v>
      </c>
      <c r="AA241" s="259">
        <v>47940</v>
      </c>
      <c r="AB241" s="259">
        <v>51060</v>
      </c>
      <c r="AC241" s="260">
        <v>36050</v>
      </c>
      <c r="AD241" s="260">
        <v>41200</v>
      </c>
      <c r="AE241" s="260">
        <v>46350</v>
      </c>
      <c r="AF241" s="260">
        <v>51500</v>
      </c>
      <c r="AG241" s="260">
        <v>55650</v>
      </c>
      <c r="AH241" s="260">
        <v>59750</v>
      </c>
      <c r="AI241" s="260">
        <v>63900</v>
      </c>
      <c r="AJ241" s="260">
        <v>68000</v>
      </c>
      <c r="AK241" s="82">
        <v>531</v>
      </c>
      <c r="AL241" s="82">
        <v>568</v>
      </c>
      <c r="AM241" s="82">
        <v>682</v>
      </c>
      <c r="AN241" s="82">
        <v>788</v>
      </c>
      <c r="AO241" s="82">
        <v>878</v>
      </c>
      <c r="AP241" s="82">
        <v>970</v>
      </c>
      <c r="AQ241" s="82">
        <v>611</v>
      </c>
      <c r="AR241" s="82">
        <v>694</v>
      </c>
      <c r="AS241" s="82">
        <v>769</v>
      </c>
      <c r="AT241" s="82">
        <v>991</v>
      </c>
      <c r="AU241" s="82">
        <v>1086</v>
      </c>
      <c r="AV241" s="82">
        <v>1180</v>
      </c>
      <c r="AW241" s="149">
        <v>531</v>
      </c>
      <c r="AX241" s="149">
        <v>568</v>
      </c>
      <c r="AY241" s="149">
        <v>682</v>
      </c>
      <c r="AZ241" s="149">
        <v>788</v>
      </c>
      <c r="BA241" s="149">
        <v>878</v>
      </c>
      <c r="BB241" s="149">
        <v>970</v>
      </c>
      <c r="BC241" s="149">
        <v>670</v>
      </c>
      <c r="BD241" s="149">
        <v>719</v>
      </c>
      <c r="BE241" s="149">
        <v>866</v>
      </c>
      <c r="BF241" s="149">
        <v>991</v>
      </c>
      <c r="BG241" s="149">
        <v>1086</v>
      </c>
      <c r="BH241" s="149">
        <v>1180</v>
      </c>
    </row>
    <row r="242" spans="1:60">
      <c r="A242" s="146" t="s">
        <v>63</v>
      </c>
      <c r="B242" s="144" t="s">
        <v>970</v>
      </c>
      <c r="C242" s="193" t="s">
        <v>63</v>
      </c>
      <c r="D242" s="193"/>
      <c r="E242" s="258">
        <v>11900</v>
      </c>
      <c r="F242" s="258">
        <v>13600</v>
      </c>
      <c r="G242" s="258">
        <v>15300</v>
      </c>
      <c r="H242" s="258">
        <v>16950</v>
      </c>
      <c r="I242" s="258">
        <v>18350</v>
      </c>
      <c r="J242" s="258">
        <v>19700</v>
      </c>
      <c r="K242" s="258">
        <v>21050</v>
      </c>
      <c r="L242" s="258">
        <v>22400</v>
      </c>
      <c r="M242" s="208">
        <v>19800</v>
      </c>
      <c r="N242" s="208">
        <v>22600</v>
      </c>
      <c r="O242" s="208">
        <v>25450</v>
      </c>
      <c r="P242" s="208">
        <v>28250</v>
      </c>
      <c r="Q242" s="208">
        <v>30550</v>
      </c>
      <c r="R242" s="208">
        <v>32800</v>
      </c>
      <c r="S242" s="208">
        <v>35050</v>
      </c>
      <c r="T242" s="208">
        <v>37300</v>
      </c>
      <c r="U242" s="259">
        <v>23760</v>
      </c>
      <c r="V242" s="259">
        <v>27120</v>
      </c>
      <c r="W242" s="259">
        <v>30540</v>
      </c>
      <c r="X242" s="259">
        <v>33900</v>
      </c>
      <c r="Y242" s="259">
        <v>36660</v>
      </c>
      <c r="Z242" s="259">
        <v>39360</v>
      </c>
      <c r="AA242" s="259">
        <v>42060</v>
      </c>
      <c r="AB242" s="259">
        <v>44760</v>
      </c>
      <c r="AC242" s="260">
        <v>31650</v>
      </c>
      <c r="AD242" s="260">
        <v>36200</v>
      </c>
      <c r="AE242" s="260">
        <v>40700</v>
      </c>
      <c r="AF242" s="260">
        <v>45200</v>
      </c>
      <c r="AG242" s="260">
        <v>48850</v>
      </c>
      <c r="AH242" s="260">
        <v>52450</v>
      </c>
      <c r="AI242" s="260">
        <v>56050</v>
      </c>
      <c r="AJ242" s="260">
        <v>59700</v>
      </c>
      <c r="AK242" s="82">
        <v>432</v>
      </c>
      <c r="AL242" s="82">
        <v>463</v>
      </c>
      <c r="AM242" s="82">
        <v>555</v>
      </c>
      <c r="AN242" s="82">
        <v>641</v>
      </c>
      <c r="AO242" s="82">
        <v>715</v>
      </c>
      <c r="AP242" s="82">
        <v>789</v>
      </c>
      <c r="AQ242" s="82">
        <v>531</v>
      </c>
      <c r="AR242" s="82">
        <v>581</v>
      </c>
      <c r="AS242" s="82">
        <v>696</v>
      </c>
      <c r="AT242" s="82">
        <v>800</v>
      </c>
      <c r="AU242" s="82">
        <v>873</v>
      </c>
      <c r="AV242" s="82">
        <v>944</v>
      </c>
      <c r="AW242" s="149">
        <v>432</v>
      </c>
      <c r="AX242" s="149">
        <v>463</v>
      </c>
      <c r="AY242" s="149">
        <v>555</v>
      </c>
      <c r="AZ242" s="149">
        <v>641</v>
      </c>
      <c r="BA242" s="149">
        <v>715</v>
      </c>
      <c r="BB242" s="149">
        <v>789</v>
      </c>
      <c r="BC242" s="149">
        <v>541</v>
      </c>
      <c r="BD242" s="149">
        <v>581</v>
      </c>
      <c r="BE242" s="149">
        <v>699</v>
      </c>
      <c r="BF242" s="149">
        <v>800</v>
      </c>
      <c r="BG242" s="149">
        <v>873</v>
      </c>
      <c r="BH242" s="149">
        <v>944</v>
      </c>
    </row>
    <row r="243" spans="1:60">
      <c r="A243" s="146" t="s">
        <v>274</v>
      </c>
      <c r="B243" s="144" t="s">
        <v>2042</v>
      </c>
      <c r="C243" s="192" t="s">
        <v>274</v>
      </c>
      <c r="D243" s="192"/>
      <c r="E243" s="258">
        <v>11900</v>
      </c>
      <c r="F243" s="258">
        <v>13600</v>
      </c>
      <c r="G243" s="258">
        <v>15300</v>
      </c>
      <c r="H243" s="258">
        <v>16950</v>
      </c>
      <c r="I243" s="258">
        <v>18350</v>
      </c>
      <c r="J243" s="258">
        <v>19700</v>
      </c>
      <c r="K243" s="258">
        <v>21050</v>
      </c>
      <c r="L243" s="258">
        <v>22400</v>
      </c>
      <c r="M243" s="208">
        <v>19800</v>
      </c>
      <c r="N243" s="208">
        <v>22600</v>
      </c>
      <c r="O243" s="208">
        <v>25450</v>
      </c>
      <c r="P243" s="208">
        <v>28250</v>
      </c>
      <c r="Q243" s="208">
        <v>30550</v>
      </c>
      <c r="R243" s="208">
        <v>32800</v>
      </c>
      <c r="S243" s="208">
        <v>35050</v>
      </c>
      <c r="T243" s="208">
        <v>37300</v>
      </c>
      <c r="U243" s="259">
        <v>23760</v>
      </c>
      <c r="V243" s="259">
        <v>27120</v>
      </c>
      <c r="W243" s="259">
        <v>30540</v>
      </c>
      <c r="X243" s="259">
        <v>33900</v>
      </c>
      <c r="Y243" s="259">
        <v>36660</v>
      </c>
      <c r="Z243" s="259">
        <v>39360</v>
      </c>
      <c r="AA243" s="259">
        <v>42060</v>
      </c>
      <c r="AB243" s="259">
        <v>44760</v>
      </c>
      <c r="AC243" s="260">
        <v>31650</v>
      </c>
      <c r="AD243" s="260">
        <v>36200</v>
      </c>
      <c r="AE243" s="260">
        <v>40700</v>
      </c>
      <c r="AF243" s="260">
        <v>45200</v>
      </c>
      <c r="AG243" s="260">
        <v>48850</v>
      </c>
      <c r="AH243" s="260">
        <v>52450</v>
      </c>
      <c r="AI243" s="260">
        <v>56050</v>
      </c>
      <c r="AJ243" s="260">
        <v>59700</v>
      </c>
      <c r="AK243" s="82">
        <v>472</v>
      </c>
      <c r="AL243" s="82">
        <v>506</v>
      </c>
      <c r="AM243" s="82">
        <v>607</v>
      </c>
      <c r="AN243" s="82">
        <v>701</v>
      </c>
      <c r="AO243" s="82">
        <v>782</v>
      </c>
      <c r="AP243" s="82">
        <v>863</v>
      </c>
      <c r="AQ243" s="82">
        <v>530</v>
      </c>
      <c r="AR243" s="82">
        <v>596</v>
      </c>
      <c r="AS243" s="82">
        <v>661</v>
      </c>
      <c r="AT243" s="82">
        <v>875</v>
      </c>
      <c r="AU243" s="82">
        <v>901</v>
      </c>
      <c r="AV243" s="82">
        <v>1036</v>
      </c>
      <c r="AW243" s="149">
        <v>472</v>
      </c>
      <c r="AX243" s="149">
        <v>506</v>
      </c>
      <c r="AY243" s="149">
        <v>607</v>
      </c>
      <c r="AZ243" s="149">
        <v>701</v>
      </c>
      <c r="BA243" s="149">
        <v>782</v>
      </c>
      <c r="BB243" s="149">
        <v>863</v>
      </c>
      <c r="BC243" s="149">
        <v>594</v>
      </c>
      <c r="BD243" s="149">
        <v>638</v>
      </c>
      <c r="BE243" s="149">
        <v>767</v>
      </c>
      <c r="BF243" s="149">
        <v>878</v>
      </c>
      <c r="BG243" s="149">
        <v>960</v>
      </c>
      <c r="BH243" s="149">
        <v>1041</v>
      </c>
    </row>
    <row r="244" spans="1:60">
      <c r="A244" s="146" t="s">
        <v>275</v>
      </c>
      <c r="B244" s="144" t="s">
        <v>2044</v>
      </c>
      <c r="C244" s="192" t="s">
        <v>275</v>
      </c>
      <c r="D244" s="192"/>
      <c r="E244" s="258">
        <v>12900</v>
      </c>
      <c r="F244" s="258">
        <v>14750</v>
      </c>
      <c r="G244" s="258">
        <v>16600</v>
      </c>
      <c r="H244" s="258">
        <v>18400</v>
      </c>
      <c r="I244" s="258">
        <v>19900</v>
      </c>
      <c r="J244" s="258">
        <v>21350</v>
      </c>
      <c r="K244" s="258">
        <v>22850</v>
      </c>
      <c r="L244" s="258">
        <v>24300</v>
      </c>
      <c r="M244" s="208">
        <v>21500</v>
      </c>
      <c r="N244" s="208">
        <v>24600</v>
      </c>
      <c r="O244" s="208">
        <v>27650</v>
      </c>
      <c r="P244" s="208">
        <v>30700</v>
      </c>
      <c r="Q244" s="208">
        <v>33200</v>
      </c>
      <c r="R244" s="208">
        <v>35650</v>
      </c>
      <c r="S244" s="208">
        <v>38100</v>
      </c>
      <c r="T244" s="208">
        <v>40550</v>
      </c>
      <c r="U244" s="259">
        <v>25800</v>
      </c>
      <c r="V244" s="259">
        <v>29520</v>
      </c>
      <c r="W244" s="259">
        <v>33180</v>
      </c>
      <c r="X244" s="259">
        <v>36840</v>
      </c>
      <c r="Y244" s="259">
        <v>39840</v>
      </c>
      <c r="Z244" s="259">
        <v>42780</v>
      </c>
      <c r="AA244" s="259">
        <v>45720</v>
      </c>
      <c r="AB244" s="259">
        <v>48660</v>
      </c>
      <c r="AC244" s="260">
        <v>34450</v>
      </c>
      <c r="AD244" s="260">
        <v>39350</v>
      </c>
      <c r="AE244" s="260">
        <v>44250</v>
      </c>
      <c r="AF244" s="260">
        <v>49150</v>
      </c>
      <c r="AG244" s="260">
        <v>53100</v>
      </c>
      <c r="AH244" s="260">
        <v>57050</v>
      </c>
      <c r="AI244" s="260">
        <v>60950</v>
      </c>
      <c r="AJ244" s="260">
        <v>64900</v>
      </c>
      <c r="AK244" s="82">
        <v>455</v>
      </c>
      <c r="AL244" s="82">
        <v>487</v>
      </c>
      <c r="AM244" s="82">
        <v>585</v>
      </c>
      <c r="AN244" s="82">
        <v>676</v>
      </c>
      <c r="AO244" s="82">
        <v>755</v>
      </c>
      <c r="AP244" s="82">
        <v>832</v>
      </c>
      <c r="AQ244" s="82">
        <v>484</v>
      </c>
      <c r="AR244" s="82">
        <v>487</v>
      </c>
      <c r="AS244" s="82">
        <v>595</v>
      </c>
      <c r="AT244" s="82">
        <v>793</v>
      </c>
      <c r="AU244" s="82">
        <v>818</v>
      </c>
      <c r="AV244" s="82">
        <v>941</v>
      </c>
      <c r="AW244" s="149">
        <v>455</v>
      </c>
      <c r="AX244" s="149">
        <v>487</v>
      </c>
      <c r="AY244" s="149">
        <v>585</v>
      </c>
      <c r="AZ244" s="149">
        <v>676</v>
      </c>
      <c r="BA244" s="149">
        <v>755</v>
      </c>
      <c r="BB244" s="149">
        <v>832</v>
      </c>
      <c r="BC244" s="149">
        <v>573</v>
      </c>
      <c r="BD244" s="149">
        <v>614</v>
      </c>
      <c r="BE244" s="149">
        <v>739</v>
      </c>
      <c r="BF244" s="149">
        <v>845</v>
      </c>
      <c r="BG244" s="149">
        <v>924</v>
      </c>
      <c r="BH244" s="149">
        <v>1001</v>
      </c>
    </row>
    <row r="245" spans="1:60">
      <c r="A245" s="146" t="s">
        <v>94</v>
      </c>
      <c r="B245" s="144" t="s">
        <v>978</v>
      </c>
      <c r="C245" s="193" t="s">
        <v>94</v>
      </c>
      <c r="D245" s="193"/>
      <c r="E245" s="258">
        <v>13200</v>
      </c>
      <c r="F245" s="258">
        <v>15100</v>
      </c>
      <c r="G245" s="258">
        <v>17000</v>
      </c>
      <c r="H245" s="258">
        <v>18850</v>
      </c>
      <c r="I245" s="258">
        <v>20400</v>
      </c>
      <c r="J245" s="258">
        <v>21900</v>
      </c>
      <c r="K245" s="258">
        <v>23400</v>
      </c>
      <c r="L245" s="258">
        <v>24900</v>
      </c>
      <c r="M245" s="208">
        <v>22050</v>
      </c>
      <c r="N245" s="208">
        <v>25200</v>
      </c>
      <c r="O245" s="208">
        <v>28350</v>
      </c>
      <c r="P245" s="208">
        <v>31450</v>
      </c>
      <c r="Q245" s="208">
        <v>34000</v>
      </c>
      <c r="R245" s="208">
        <v>36500</v>
      </c>
      <c r="S245" s="208">
        <v>39000</v>
      </c>
      <c r="T245" s="208">
        <v>41550</v>
      </c>
      <c r="U245" s="259">
        <v>26460</v>
      </c>
      <c r="V245" s="259">
        <v>30240</v>
      </c>
      <c r="W245" s="259">
        <v>34020</v>
      </c>
      <c r="X245" s="259">
        <v>37740</v>
      </c>
      <c r="Y245" s="259">
        <v>40800</v>
      </c>
      <c r="Z245" s="259">
        <v>43800</v>
      </c>
      <c r="AA245" s="259">
        <v>46800</v>
      </c>
      <c r="AB245" s="259">
        <v>49860</v>
      </c>
      <c r="AC245" s="260">
        <v>35250</v>
      </c>
      <c r="AD245" s="260">
        <v>40250</v>
      </c>
      <c r="AE245" s="260">
        <v>45300</v>
      </c>
      <c r="AF245" s="260">
        <v>50300</v>
      </c>
      <c r="AG245" s="260">
        <v>54350</v>
      </c>
      <c r="AH245" s="260">
        <v>58350</v>
      </c>
      <c r="AI245" s="260">
        <v>62400</v>
      </c>
      <c r="AJ245" s="260">
        <v>66400</v>
      </c>
      <c r="AK245" s="82">
        <v>488</v>
      </c>
      <c r="AL245" s="82">
        <v>523</v>
      </c>
      <c r="AM245" s="82">
        <v>628</v>
      </c>
      <c r="AN245" s="82">
        <v>725</v>
      </c>
      <c r="AO245" s="82">
        <v>810</v>
      </c>
      <c r="AP245" s="82">
        <v>893</v>
      </c>
      <c r="AQ245" s="82">
        <v>566</v>
      </c>
      <c r="AR245" s="82">
        <v>596</v>
      </c>
      <c r="AS245" s="82">
        <v>709</v>
      </c>
      <c r="AT245" s="82">
        <v>909</v>
      </c>
      <c r="AU245" s="82">
        <v>994</v>
      </c>
      <c r="AV245" s="82">
        <v>1078</v>
      </c>
      <c r="AW245" s="149">
        <v>488</v>
      </c>
      <c r="AX245" s="149">
        <v>523</v>
      </c>
      <c r="AY245" s="149">
        <v>628</v>
      </c>
      <c r="AZ245" s="149">
        <v>725</v>
      </c>
      <c r="BA245" s="149">
        <v>810</v>
      </c>
      <c r="BB245" s="149">
        <v>893</v>
      </c>
      <c r="BC245" s="149">
        <v>615</v>
      </c>
      <c r="BD245" s="149">
        <v>660</v>
      </c>
      <c r="BE245" s="149">
        <v>794</v>
      </c>
      <c r="BF245" s="149">
        <v>909</v>
      </c>
      <c r="BG245" s="149">
        <v>994</v>
      </c>
      <c r="BH245" s="149">
        <v>1078</v>
      </c>
    </row>
    <row r="246" spans="1:60">
      <c r="A246" s="146" t="s">
        <v>276</v>
      </c>
      <c r="B246" s="144" t="s">
        <v>2046</v>
      </c>
      <c r="C246" s="192" t="s">
        <v>276</v>
      </c>
      <c r="D246" s="192"/>
      <c r="E246" s="258">
        <v>11950</v>
      </c>
      <c r="F246" s="258">
        <v>13650</v>
      </c>
      <c r="G246" s="258">
        <v>15350</v>
      </c>
      <c r="H246" s="258">
        <v>17050</v>
      </c>
      <c r="I246" s="258">
        <v>18450</v>
      </c>
      <c r="J246" s="258">
        <v>19800</v>
      </c>
      <c r="K246" s="258">
        <v>21150</v>
      </c>
      <c r="L246" s="258">
        <v>22550</v>
      </c>
      <c r="M246" s="208">
        <v>19900</v>
      </c>
      <c r="N246" s="208">
        <v>22750</v>
      </c>
      <c r="O246" s="208">
        <v>25600</v>
      </c>
      <c r="P246" s="208">
        <v>28400</v>
      </c>
      <c r="Q246" s="208">
        <v>30700</v>
      </c>
      <c r="R246" s="208">
        <v>32950</v>
      </c>
      <c r="S246" s="208">
        <v>35250</v>
      </c>
      <c r="T246" s="208">
        <v>37500</v>
      </c>
      <c r="U246" s="259">
        <v>23880</v>
      </c>
      <c r="V246" s="259">
        <v>27300</v>
      </c>
      <c r="W246" s="259">
        <v>30720</v>
      </c>
      <c r="X246" s="259">
        <v>34080</v>
      </c>
      <c r="Y246" s="259">
        <v>36840</v>
      </c>
      <c r="Z246" s="259">
        <v>39540</v>
      </c>
      <c r="AA246" s="259">
        <v>42300</v>
      </c>
      <c r="AB246" s="259">
        <v>45000</v>
      </c>
      <c r="AC246" s="260">
        <v>31850</v>
      </c>
      <c r="AD246" s="260">
        <v>36400</v>
      </c>
      <c r="AE246" s="260">
        <v>40950</v>
      </c>
      <c r="AF246" s="260">
        <v>45450</v>
      </c>
      <c r="AG246" s="260">
        <v>49100</v>
      </c>
      <c r="AH246" s="260">
        <v>52750</v>
      </c>
      <c r="AI246" s="260">
        <v>56400</v>
      </c>
      <c r="AJ246" s="260">
        <v>60000</v>
      </c>
      <c r="AK246" s="82">
        <v>432</v>
      </c>
      <c r="AL246" s="82">
        <v>463</v>
      </c>
      <c r="AM246" s="82">
        <v>556</v>
      </c>
      <c r="AN246" s="82">
        <v>642</v>
      </c>
      <c r="AO246" s="82">
        <v>717</v>
      </c>
      <c r="AP246" s="82">
        <v>791</v>
      </c>
      <c r="AQ246" s="82">
        <v>448</v>
      </c>
      <c r="AR246" s="82">
        <v>534</v>
      </c>
      <c r="AS246" s="82">
        <v>690</v>
      </c>
      <c r="AT246" s="82">
        <v>800</v>
      </c>
      <c r="AU246" s="82">
        <v>873</v>
      </c>
      <c r="AV246" s="82">
        <v>946</v>
      </c>
      <c r="AW246" s="149">
        <v>432</v>
      </c>
      <c r="AX246" s="149">
        <v>463</v>
      </c>
      <c r="AY246" s="149">
        <v>555</v>
      </c>
      <c r="AZ246" s="149">
        <v>641</v>
      </c>
      <c r="BA246" s="149">
        <v>715</v>
      </c>
      <c r="BB246" s="149">
        <v>789</v>
      </c>
      <c r="BC246" s="149">
        <v>541</v>
      </c>
      <c r="BD246" s="149">
        <v>581</v>
      </c>
      <c r="BE246" s="149">
        <v>699</v>
      </c>
      <c r="BF246" s="149">
        <v>800</v>
      </c>
      <c r="BG246" s="149">
        <v>873</v>
      </c>
      <c r="BH246" s="149">
        <v>944</v>
      </c>
    </row>
    <row r="247" spans="1:60">
      <c r="A247" s="146" t="s">
        <v>277</v>
      </c>
      <c r="B247" s="144" t="s">
        <v>2048</v>
      </c>
      <c r="C247" s="192" t="s">
        <v>277</v>
      </c>
      <c r="D247" s="192"/>
      <c r="E247" s="258">
        <v>11900</v>
      </c>
      <c r="F247" s="258">
        <v>13600</v>
      </c>
      <c r="G247" s="258">
        <v>15300</v>
      </c>
      <c r="H247" s="258">
        <v>16950</v>
      </c>
      <c r="I247" s="258">
        <v>18350</v>
      </c>
      <c r="J247" s="258">
        <v>19700</v>
      </c>
      <c r="K247" s="258">
        <v>21050</v>
      </c>
      <c r="L247" s="258">
        <v>22400</v>
      </c>
      <c r="M247" s="208">
        <v>19800</v>
      </c>
      <c r="N247" s="208">
        <v>22600</v>
      </c>
      <c r="O247" s="208">
        <v>25450</v>
      </c>
      <c r="P247" s="208">
        <v>28250</v>
      </c>
      <c r="Q247" s="208">
        <v>30550</v>
      </c>
      <c r="R247" s="208">
        <v>32800</v>
      </c>
      <c r="S247" s="208">
        <v>35050</v>
      </c>
      <c r="T247" s="208">
        <v>37300</v>
      </c>
      <c r="U247" s="259">
        <v>23760</v>
      </c>
      <c r="V247" s="259">
        <v>27120</v>
      </c>
      <c r="W247" s="259">
        <v>30540</v>
      </c>
      <c r="X247" s="259">
        <v>33900</v>
      </c>
      <c r="Y247" s="259">
        <v>36660</v>
      </c>
      <c r="Z247" s="259">
        <v>39360</v>
      </c>
      <c r="AA247" s="259">
        <v>42060</v>
      </c>
      <c r="AB247" s="259">
        <v>44760</v>
      </c>
      <c r="AC247" s="260">
        <v>31650</v>
      </c>
      <c r="AD247" s="260">
        <v>36200</v>
      </c>
      <c r="AE247" s="260">
        <v>40700</v>
      </c>
      <c r="AF247" s="260">
        <v>45200</v>
      </c>
      <c r="AG247" s="260">
        <v>48850</v>
      </c>
      <c r="AH247" s="260">
        <v>52450</v>
      </c>
      <c r="AI247" s="260">
        <v>56050</v>
      </c>
      <c r="AJ247" s="260">
        <v>59700</v>
      </c>
      <c r="AK247" s="82">
        <v>432</v>
      </c>
      <c r="AL247" s="82">
        <v>463</v>
      </c>
      <c r="AM247" s="82">
        <v>555</v>
      </c>
      <c r="AN247" s="82">
        <v>641</v>
      </c>
      <c r="AO247" s="82">
        <v>715</v>
      </c>
      <c r="AP247" s="82">
        <v>789</v>
      </c>
      <c r="AQ247" s="82">
        <v>530</v>
      </c>
      <c r="AR247" s="82">
        <v>576</v>
      </c>
      <c r="AS247" s="82">
        <v>639</v>
      </c>
      <c r="AT247" s="82">
        <v>800</v>
      </c>
      <c r="AU247" s="82">
        <v>873</v>
      </c>
      <c r="AV247" s="82">
        <v>944</v>
      </c>
      <c r="AW247" s="149">
        <v>432</v>
      </c>
      <c r="AX247" s="149">
        <v>463</v>
      </c>
      <c r="AY247" s="149">
        <v>555</v>
      </c>
      <c r="AZ247" s="149">
        <v>641</v>
      </c>
      <c r="BA247" s="149">
        <v>715</v>
      </c>
      <c r="BB247" s="149">
        <v>789</v>
      </c>
      <c r="BC247" s="149">
        <v>541</v>
      </c>
      <c r="BD247" s="149">
        <v>581</v>
      </c>
      <c r="BE247" s="149">
        <v>699</v>
      </c>
      <c r="BF247" s="149">
        <v>800</v>
      </c>
      <c r="BG247" s="149">
        <v>873</v>
      </c>
      <c r="BH247" s="149">
        <v>944</v>
      </c>
    </row>
    <row r="248" spans="1:60">
      <c r="A248" s="146" t="s">
        <v>29</v>
      </c>
      <c r="B248" s="144" t="s">
        <v>986</v>
      </c>
      <c r="C248" s="193" t="s">
        <v>29</v>
      </c>
      <c r="D248" s="193"/>
      <c r="E248" s="258">
        <v>18100</v>
      </c>
      <c r="F248" s="258">
        <v>20650</v>
      </c>
      <c r="G248" s="258">
        <v>23250</v>
      </c>
      <c r="H248" s="258">
        <v>25800</v>
      </c>
      <c r="I248" s="258">
        <v>27900</v>
      </c>
      <c r="J248" s="258">
        <v>29950</v>
      </c>
      <c r="K248" s="258">
        <v>32000</v>
      </c>
      <c r="L248" s="258">
        <v>34100</v>
      </c>
      <c r="M248" s="208">
        <v>30100</v>
      </c>
      <c r="N248" s="208">
        <v>34400</v>
      </c>
      <c r="O248" s="208">
        <v>38700</v>
      </c>
      <c r="P248" s="208">
        <v>43000</v>
      </c>
      <c r="Q248" s="208">
        <v>46450</v>
      </c>
      <c r="R248" s="208">
        <v>49900</v>
      </c>
      <c r="S248" s="208">
        <v>53350</v>
      </c>
      <c r="T248" s="208">
        <v>56800</v>
      </c>
      <c r="U248" s="259">
        <v>36120</v>
      </c>
      <c r="V248" s="259">
        <v>41280</v>
      </c>
      <c r="W248" s="259">
        <v>46440</v>
      </c>
      <c r="X248" s="259">
        <v>51600</v>
      </c>
      <c r="Y248" s="259">
        <v>55740</v>
      </c>
      <c r="Z248" s="259">
        <v>59880</v>
      </c>
      <c r="AA248" s="259">
        <v>64020</v>
      </c>
      <c r="AB248" s="259">
        <v>68160</v>
      </c>
      <c r="AC248" s="260">
        <v>48200</v>
      </c>
      <c r="AD248" s="260">
        <v>55050</v>
      </c>
      <c r="AE248" s="260">
        <v>61950</v>
      </c>
      <c r="AF248" s="260">
        <v>68800</v>
      </c>
      <c r="AG248" s="260">
        <v>74350</v>
      </c>
      <c r="AH248" s="260">
        <v>79850</v>
      </c>
      <c r="AI248" s="260">
        <v>85350</v>
      </c>
      <c r="AJ248" s="260">
        <v>90850</v>
      </c>
      <c r="AK248" s="82">
        <v>665</v>
      </c>
      <c r="AL248" s="82">
        <v>712</v>
      </c>
      <c r="AM248" s="82">
        <v>855</v>
      </c>
      <c r="AN248" s="82">
        <v>986</v>
      </c>
      <c r="AO248" s="82">
        <v>1101</v>
      </c>
      <c r="AP248" s="82">
        <v>1215</v>
      </c>
      <c r="AQ248" s="82">
        <v>713</v>
      </c>
      <c r="AR248" s="82">
        <v>812</v>
      </c>
      <c r="AS248" s="82">
        <v>989</v>
      </c>
      <c r="AT248" s="82">
        <v>1249</v>
      </c>
      <c r="AU248" s="82">
        <v>1374</v>
      </c>
      <c r="AV248" s="82">
        <v>1497</v>
      </c>
      <c r="AW248" s="149">
        <v>665</v>
      </c>
      <c r="AX248" s="149">
        <v>712</v>
      </c>
      <c r="AY248" s="149">
        <v>855</v>
      </c>
      <c r="AZ248" s="149">
        <v>986</v>
      </c>
      <c r="BA248" s="149">
        <v>1101</v>
      </c>
      <c r="BB248" s="149">
        <v>1215</v>
      </c>
      <c r="BC248" s="149">
        <v>844</v>
      </c>
      <c r="BD248" s="149">
        <v>906</v>
      </c>
      <c r="BE248" s="149">
        <v>1089</v>
      </c>
      <c r="BF248" s="149">
        <v>1249</v>
      </c>
      <c r="BG248" s="149">
        <v>1374</v>
      </c>
      <c r="BH248" s="149">
        <v>1497</v>
      </c>
    </row>
    <row r="249" spans="1:60">
      <c r="A249" s="146" t="s">
        <v>82</v>
      </c>
      <c r="B249" s="144" t="s">
        <v>988</v>
      </c>
      <c r="C249" s="193" t="s">
        <v>82</v>
      </c>
      <c r="D249" s="193"/>
      <c r="E249" s="258">
        <v>14050</v>
      </c>
      <c r="F249" s="258">
        <v>16050</v>
      </c>
      <c r="G249" s="258">
        <v>18050</v>
      </c>
      <c r="H249" s="258">
        <v>20050</v>
      </c>
      <c r="I249" s="258">
        <v>21700</v>
      </c>
      <c r="J249" s="258">
        <v>23300</v>
      </c>
      <c r="K249" s="258">
        <v>24900</v>
      </c>
      <c r="L249" s="258">
        <v>26500</v>
      </c>
      <c r="M249" s="208">
        <v>23400</v>
      </c>
      <c r="N249" s="208">
        <v>26750</v>
      </c>
      <c r="O249" s="208">
        <v>30100</v>
      </c>
      <c r="P249" s="208">
        <v>33400</v>
      </c>
      <c r="Q249" s="208">
        <v>36100</v>
      </c>
      <c r="R249" s="208">
        <v>38750</v>
      </c>
      <c r="S249" s="208">
        <v>41450</v>
      </c>
      <c r="T249" s="208">
        <v>44100</v>
      </c>
      <c r="U249" s="259">
        <v>28080</v>
      </c>
      <c r="V249" s="259">
        <v>32100</v>
      </c>
      <c r="W249" s="259">
        <v>36120</v>
      </c>
      <c r="X249" s="259">
        <v>40080</v>
      </c>
      <c r="Y249" s="259">
        <v>43320</v>
      </c>
      <c r="Z249" s="259">
        <v>46500</v>
      </c>
      <c r="AA249" s="259">
        <v>49740</v>
      </c>
      <c r="AB249" s="259">
        <v>52920</v>
      </c>
      <c r="AC249" s="260">
        <v>37450</v>
      </c>
      <c r="AD249" s="260">
        <v>42800</v>
      </c>
      <c r="AE249" s="260">
        <v>48150</v>
      </c>
      <c r="AF249" s="260">
        <v>53450</v>
      </c>
      <c r="AG249" s="260">
        <v>57750</v>
      </c>
      <c r="AH249" s="260">
        <v>62050</v>
      </c>
      <c r="AI249" s="260">
        <v>66300</v>
      </c>
      <c r="AJ249" s="260">
        <v>70600</v>
      </c>
      <c r="AK249" s="82">
        <v>532</v>
      </c>
      <c r="AL249" s="82">
        <v>570</v>
      </c>
      <c r="AM249" s="82">
        <v>685</v>
      </c>
      <c r="AN249" s="82">
        <v>790</v>
      </c>
      <c r="AO249" s="82">
        <v>882</v>
      </c>
      <c r="AP249" s="82">
        <v>973</v>
      </c>
      <c r="AQ249" s="82">
        <v>614</v>
      </c>
      <c r="AR249" s="82">
        <v>683</v>
      </c>
      <c r="AS249" s="82">
        <v>842</v>
      </c>
      <c r="AT249" s="82">
        <v>980</v>
      </c>
      <c r="AU249" s="82">
        <v>1089</v>
      </c>
      <c r="AV249" s="82">
        <v>1182</v>
      </c>
      <c r="AW249" s="149">
        <v>532</v>
      </c>
      <c r="AX249" s="149">
        <v>570</v>
      </c>
      <c r="AY249" s="149">
        <v>685</v>
      </c>
      <c r="AZ249" s="149">
        <v>790</v>
      </c>
      <c r="BA249" s="149">
        <v>882</v>
      </c>
      <c r="BB249" s="149">
        <v>973</v>
      </c>
      <c r="BC249" s="149">
        <v>671</v>
      </c>
      <c r="BD249" s="149">
        <v>721</v>
      </c>
      <c r="BE249" s="149">
        <v>867</v>
      </c>
      <c r="BF249" s="149">
        <v>994</v>
      </c>
      <c r="BG249" s="149">
        <v>1089</v>
      </c>
      <c r="BH249" s="149">
        <v>1182</v>
      </c>
    </row>
    <row r="250" spans="1:60">
      <c r="A250" s="146" t="s">
        <v>278</v>
      </c>
      <c r="B250" s="144" t="s">
        <v>2050</v>
      </c>
      <c r="C250" s="192" t="s">
        <v>278</v>
      </c>
      <c r="D250" s="192"/>
      <c r="E250" s="258">
        <v>13550</v>
      </c>
      <c r="F250" s="258">
        <v>15450</v>
      </c>
      <c r="G250" s="258">
        <v>17400</v>
      </c>
      <c r="H250" s="258">
        <v>19300</v>
      </c>
      <c r="I250" s="258">
        <v>20850</v>
      </c>
      <c r="J250" s="258">
        <v>22400</v>
      </c>
      <c r="K250" s="258">
        <v>23950</v>
      </c>
      <c r="L250" s="258">
        <v>25500</v>
      </c>
      <c r="M250" s="208">
        <v>22550</v>
      </c>
      <c r="N250" s="208">
        <v>25800</v>
      </c>
      <c r="O250" s="208">
        <v>29000</v>
      </c>
      <c r="P250" s="208">
        <v>32200</v>
      </c>
      <c r="Q250" s="208">
        <v>34800</v>
      </c>
      <c r="R250" s="208">
        <v>37400</v>
      </c>
      <c r="S250" s="208">
        <v>39950</v>
      </c>
      <c r="T250" s="208">
        <v>42550</v>
      </c>
      <c r="U250" s="259">
        <v>27060</v>
      </c>
      <c r="V250" s="259">
        <v>30960</v>
      </c>
      <c r="W250" s="259">
        <v>34800</v>
      </c>
      <c r="X250" s="259">
        <v>38640</v>
      </c>
      <c r="Y250" s="259">
        <v>41760</v>
      </c>
      <c r="Z250" s="259">
        <v>44880</v>
      </c>
      <c r="AA250" s="259">
        <v>47940</v>
      </c>
      <c r="AB250" s="259">
        <v>51060</v>
      </c>
      <c r="AC250" s="260">
        <v>36050</v>
      </c>
      <c r="AD250" s="260">
        <v>41200</v>
      </c>
      <c r="AE250" s="260">
        <v>46350</v>
      </c>
      <c r="AF250" s="260">
        <v>51500</v>
      </c>
      <c r="AG250" s="260">
        <v>55650</v>
      </c>
      <c r="AH250" s="260">
        <v>59750</v>
      </c>
      <c r="AI250" s="260">
        <v>63900</v>
      </c>
      <c r="AJ250" s="260">
        <v>68000</v>
      </c>
      <c r="AK250" s="82">
        <v>432</v>
      </c>
      <c r="AL250" s="82">
        <v>463</v>
      </c>
      <c r="AM250" s="82">
        <v>555</v>
      </c>
      <c r="AN250" s="82">
        <v>641</v>
      </c>
      <c r="AO250" s="82">
        <v>715</v>
      </c>
      <c r="AP250" s="82">
        <v>789</v>
      </c>
      <c r="AQ250" s="82">
        <v>541</v>
      </c>
      <c r="AR250" s="82">
        <v>581</v>
      </c>
      <c r="AS250" s="82">
        <v>668</v>
      </c>
      <c r="AT250" s="82">
        <v>800</v>
      </c>
      <c r="AU250" s="82">
        <v>873</v>
      </c>
      <c r="AV250" s="82">
        <v>944</v>
      </c>
      <c r="AW250" s="149">
        <v>432</v>
      </c>
      <c r="AX250" s="149">
        <v>463</v>
      </c>
      <c r="AY250" s="149">
        <v>555</v>
      </c>
      <c r="AZ250" s="149">
        <v>641</v>
      </c>
      <c r="BA250" s="149">
        <v>715</v>
      </c>
      <c r="BB250" s="149">
        <v>789</v>
      </c>
      <c r="BC250" s="149">
        <v>541</v>
      </c>
      <c r="BD250" s="149">
        <v>581</v>
      </c>
      <c r="BE250" s="149">
        <v>699</v>
      </c>
      <c r="BF250" s="149">
        <v>800</v>
      </c>
      <c r="BG250" s="149">
        <v>873</v>
      </c>
      <c r="BH250" s="149">
        <v>944</v>
      </c>
    </row>
    <row r="251" spans="1:60">
      <c r="A251" s="146" t="s">
        <v>279</v>
      </c>
      <c r="B251" s="144" t="s">
        <v>994</v>
      </c>
      <c r="C251" s="193" t="s">
        <v>279</v>
      </c>
      <c r="D251" s="193"/>
      <c r="E251" s="258">
        <v>14450</v>
      </c>
      <c r="F251" s="258">
        <v>16500</v>
      </c>
      <c r="G251" s="258">
        <v>18550</v>
      </c>
      <c r="H251" s="258">
        <v>20600</v>
      </c>
      <c r="I251" s="258">
        <v>22250</v>
      </c>
      <c r="J251" s="258">
        <v>23900</v>
      </c>
      <c r="K251" s="258">
        <v>25550</v>
      </c>
      <c r="L251" s="258">
        <v>27200</v>
      </c>
      <c r="M251" s="208">
        <v>24050</v>
      </c>
      <c r="N251" s="208">
        <v>27500</v>
      </c>
      <c r="O251" s="208">
        <v>30950</v>
      </c>
      <c r="P251" s="208">
        <v>34350</v>
      </c>
      <c r="Q251" s="208">
        <v>37100</v>
      </c>
      <c r="R251" s="208">
        <v>39850</v>
      </c>
      <c r="S251" s="208">
        <v>42600</v>
      </c>
      <c r="T251" s="208">
        <v>45350</v>
      </c>
      <c r="U251" s="259">
        <v>28860</v>
      </c>
      <c r="V251" s="259">
        <v>33000</v>
      </c>
      <c r="W251" s="259">
        <v>37140</v>
      </c>
      <c r="X251" s="259">
        <v>41220</v>
      </c>
      <c r="Y251" s="259">
        <v>44520</v>
      </c>
      <c r="Z251" s="259">
        <v>47820</v>
      </c>
      <c r="AA251" s="259">
        <v>51120</v>
      </c>
      <c r="AB251" s="259">
        <v>54420</v>
      </c>
      <c r="AC251" s="260">
        <v>38500</v>
      </c>
      <c r="AD251" s="260">
        <v>44000</v>
      </c>
      <c r="AE251" s="260">
        <v>49500</v>
      </c>
      <c r="AF251" s="260">
        <v>54950</v>
      </c>
      <c r="AG251" s="260">
        <v>59350</v>
      </c>
      <c r="AH251" s="260">
        <v>63750</v>
      </c>
      <c r="AI251" s="260">
        <v>68150</v>
      </c>
      <c r="AJ251" s="260">
        <v>72550</v>
      </c>
      <c r="AK251" s="82">
        <v>588</v>
      </c>
      <c r="AL251" s="82">
        <v>593</v>
      </c>
      <c r="AM251" s="82">
        <v>713</v>
      </c>
      <c r="AN251" s="82">
        <v>871</v>
      </c>
      <c r="AO251" s="82">
        <v>968</v>
      </c>
      <c r="AP251" s="82">
        <v>1076</v>
      </c>
      <c r="AQ251" s="82">
        <v>592</v>
      </c>
      <c r="AR251" s="82">
        <v>593</v>
      </c>
      <c r="AS251" s="82">
        <v>713</v>
      </c>
      <c r="AT251" s="82">
        <v>871</v>
      </c>
      <c r="AU251" s="82">
        <v>968</v>
      </c>
      <c r="AV251" s="82">
        <v>1113</v>
      </c>
      <c r="AW251" s="149">
        <v>588</v>
      </c>
      <c r="AX251" s="149">
        <v>630</v>
      </c>
      <c r="AY251" s="149">
        <v>756</v>
      </c>
      <c r="AZ251" s="149">
        <v>873</v>
      </c>
      <c r="BA251" s="149">
        <v>975</v>
      </c>
      <c r="BB251" s="149">
        <v>1076</v>
      </c>
      <c r="BC251" s="149">
        <v>745</v>
      </c>
      <c r="BD251" s="149">
        <v>800</v>
      </c>
      <c r="BE251" s="149">
        <v>962</v>
      </c>
      <c r="BF251" s="149">
        <v>1102</v>
      </c>
      <c r="BG251" s="149">
        <v>1210</v>
      </c>
      <c r="BH251" s="149">
        <v>1317</v>
      </c>
    </row>
    <row r="252" spans="1:60">
      <c r="A252" s="146" t="s">
        <v>280</v>
      </c>
      <c r="B252" s="144" t="s">
        <v>2052</v>
      </c>
      <c r="C252" s="192" t="s">
        <v>280</v>
      </c>
      <c r="D252" s="192"/>
      <c r="E252" s="258">
        <v>11900</v>
      </c>
      <c r="F252" s="258">
        <v>13600</v>
      </c>
      <c r="G252" s="258">
        <v>15300</v>
      </c>
      <c r="H252" s="258">
        <v>16950</v>
      </c>
      <c r="I252" s="258">
        <v>18350</v>
      </c>
      <c r="J252" s="258">
        <v>19700</v>
      </c>
      <c r="K252" s="258">
        <v>21050</v>
      </c>
      <c r="L252" s="258">
        <v>22400</v>
      </c>
      <c r="M252" s="208">
        <v>19800</v>
      </c>
      <c r="N252" s="208">
        <v>22600</v>
      </c>
      <c r="O252" s="208">
        <v>25450</v>
      </c>
      <c r="P252" s="208">
        <v>28250</v>
      </c>
      <c r="Q252" s="208">
        <v>30550</v>
      </c>
      <c r="R252" s="208">
        <v>32800</v>
      </c>
      <c r="S252" s="208">
        <v>35050</v>
      </c>
      <c r="T252" s="208">
        <v>37300</v>
      </c>
      <c r="U252" s="259">
        <v>23760</v>
      </c>
      <c r="V252" s="259">
        <v>27120</v>
      </c>
      <c r="W252" s="259">
        <v>30540</v>
      </c>
      <c r="X252" s="259">
        <v>33900</v>
      </c>
      <c r="Y252" s="259">
        <v>36660</v>
      </c>
      <c r="Z252" s="259">
        <v>39360</v>
      </c>
      <c r="AA252" s="259">
        <v>42060</v>
      </c>
      <c r="AB252" s="259">
        <v>44760</v>
      </c>
      <c r="AC252" s="260">
        <v>31650</v>
      </c>
      <c r="AD252" s="260">
        <v>36200</v>
      </c>
      <c r="AE252" s="260">
        <v>40700</v>
      </c>
      <c r="AF252" s="260">
        <v>45200</v>
      </c>
      <c r="AG252" s="260">
        <v>48850</v>
      </c>
      <c r="AH252" s="260">
        <v>52450</v>
      </c>
      <c r="AI252" s="260">
        <v>56050</v>
      </c>
      <c r="AJ252" s="260">
        <v>59700</v>
      </c>
      <c r="AK252" s="82">
        <v>458</v>
      </c>
      <c r="AL252" s="82">
        <v>462</v>
      </c>
      <c r="AM252" s="82">
        <v>588</v>
      </c>
      <c r="AN252" s="82">
        <v>680</v>
      </c>
      <c r="AO252" s="82">
        <v>758</v>
      </c>
      <c r="AP252" s="82">
        <v>837</v>
      </c>
      <c r="AQ252" s="82">
        <v>458</v>
      </c>
      <c r="AR252" s="82">
        <v>462</v>
      </c>
      <c r="AS252" s="82">
        <v>610</v>
      </c>
      <c r="AT252" s="82">
        <v>850</v>
      </c>
      <c r="AU252" s="82">
        <v>929</v>
      </c>
      <c r="AV252" s="82">
        <v>1007</v>
      </c>
      <c r="AW252" s="149">
        <v>458</v>
      </c>
      <c r="AX252" s="149">
        <v>491</v>
      </c>
      <c r="AY252" s="149">
        <v>588</v>
      </c>
      <c r="AZ252" s="149">
        <v>680</v>
      </c>
      <c r="BA252" s="149">
        <v>758</v>
      </c>
      <c r="BB252" s="149">
        <v>837</v>
      </c>
      <c r="BC252" s="149">
        <v>575</v>
      </c>
      <c r="BD252" s="149">
        <v>618</v>
      </c>
      <c r="BE252" s="149">
        <v>743</v>
      </c>
      <c r="BF252" s="149">
        <v>850</v>
      </c>
      <c r="BG252" s="149">
        <v>929</v>
      </c>
      <c r="BH252" s="149">
        <v>1007</v>
      </c>
    </row>
    <row r="253" spans="1:60">
      <c r="A253" s="146" t="s">
        <v>281</v>
      </c>
      <c r="B253" s="144" t="s">
        <v>2054</v>
      </c>
      <c r="C253" s="192" t="s">
        <v>281</v>
      </c>
      <c r="D253" s="192"/>
      <c r="E253" s="258">
        <v>14250</v>
      </c>
      <c r="F253" s="258">
        <v>16300</v>
      </c>
      <c r="G253" s="258">
        <v>18350</v>
      </c>
      <c r="H253" s="258">
        <v>20350</v>
      </c>
      <c r="I253" s="258">
        <v>22000</v>
      </c>
      <c r="J253" s="258">
        <v>23650</v>
      </c>
      <c r="K253" s="258">
        <v>25250</v>
      </c>
      <c r="L253" s="258">
        <v>26900</v>
      </c>
      <c r="M253" s="208">
        <v>23750</v>
      </c>
      <c r="N253" s="208">
        <v>27150</v>
      </c>
      <c r="O253" s="208">
        <v>30550</v>
      </c>
      <c r="P253" s="208">
        <v>33900</v>
      </c>
      <c r="Q253" s="208">
        <v>36650</v>
      </c>
      <c r="R253" s="208">
        <v>39350</v>
      </c>
      <c r="S253" s="208">
        <v>42050</v>
      </c>
      <c r="T253" s="208">
        <v>44750</v>
      </c>
      <c r="U253" s="259">
        <v>28500</v>
      </c>
      <c r="V253" s="259">
        <v>32580</v>
      </c>
      <c r="W253" s="259">
        <v>36660</v>
      </c>
      <c r="X253" s="259">
        <v>40680</v>
      </c>
      <c r="Y253" s="259">
        <v>43980</v>
      </c>
      <c r="Z253" s="259">
        <v>47220</v>
      </c>
      <c r="AA253" s="259">
        <v>50460</v>
      </c>
      <c r="AB253" s="259">
        <v>53700</v>
      </c>
      <c r="AC253" s="260">
        <v>38000</v>
      </c>
      <c r="AD253" s="260">
        <v>43400</v>
      </c>
      <c r="AE253" s="260">
        <v>48850</v>
      </c>
      <c r="AF253" s="260">
        <v>54250</v>
      </c>
      <c r="AG253" s="260">
        <v>58600</v>
      </c>
      <c r="AH253" s="260">
        <v>62950</v>
      </c>
      <c r="AI253" s="260">
        <v>67300</v>
      </c>
      <c r="AJ253" s="260">
        <v>71650</v>
      </c>
      <c r="AK253" s="82">
        <v>452</v>
      </c>
      <c r="AL253" s="82">
        <v>484</v>
      </c>
      <c r="AM253" s="82">
        <v>581</v>
      </c>
      <c r="AN253" s="82">
        <v>671</v>
      </c>
      <c r="AO253" s="82">
        <v>748</v>
      </c>
      <c r="AP253" s="82">
        <v>826</v>
      </c>
      <c r="AQ253" s="82">
        <v>517</v>
      </c>
      <c r="AR253" s="82">
        <v>576</v>
      </c>
      <c r="AS253" s="82">
        <v>671</v>
      </c>
      <c r="AT253" s="82">
        <v>839</v>
      </c>
      <c r="AU253" s="82">
        <v>916</v>
      </c>
      <c r="AV253" s="82">
        <v>992</v>
      </c>
      <c r="AW253" s="149">
        <v>452</v>
      </c>
      <c r="AX253" s="149">
        <v>484</v>
      </c>
      <c r="AY253" s="149">
        <v>581</v>
      </c>
      <c r="AZ253" s="149">
        <v>671</v>
      </c>
      <c r="BA253" s="149">
        <v>748</v>
      </c>
      <c r="BB253" s="149">
        <v>826</v>
      </c>
      <c r="BC253" s="149">
        <v>568</v>
      </c>
      <c r="BD253" s="149">
        <v>609</v>
      </c>
      <c r="BE253" s="149">
        <v>733</v>
      </c>
      <c r="BF253" s="149">
        <v>839</v>
      </c>
      <c r="BG253" s="149">
        <v>916</v>
      </c>
      <c r="BH253" s="149">
        <v>992</v>
      </c>
    </row>
    <row r="254" spans="1:60">
      <c r="A254" s="146" t="s">
        <v>282</v>
      </c>
      <c r="B254" s="144" t="s">
        <v>2056</v>
      </c>
      <c r="C254" s="192" t="s">
        <v>282</v>
      </c>
      <c r="D254" s="192"/>
      <c r="E254" s="258">
        <v>12550</v>
      </c>
      <c r="F254" s="258">
        <v>14350</v>
      </c>
      <c r="G254" s="258">
        <v>16150</v>
      </c>
      <c r="H254" s="258">
        <v>17900</v>
      </c>
      <c r="I254" s="258">
        <v>19350</v>
      </c>
      <c r="J254" s="258">
        <v>20800</v>
      </c>
      <c r="K254" s="258">
        <v>22200</v>
      </c>
      <c r="L254" s="258">
        <v>23650</v>
      </c>
      <c r="M254" s="208">
        <v>20900</v>
      </c>
      <c r="N254" s="208">
        <v>23850</v>
      </c>
      <c r="O254" s="208">
        <v>26850</v>
      </c>
      <c r="P254" s="208">
        <v>29800</v>
      </c>
      <c r="Q254" s="208">
        <v>32200</v>
      </c>
      <c r="R254" s="208">
        <v>34600</v>
      </c>
      <c r="S254" s="208">
        <v>37000</v>
      </c>
      <c r="T254" s="208">
        <v>39350</v>
      </c>
      <c r="U254" s="259">
        <v>25080</v>
      </c>
      <c r="V254" s="259">
        <v>28620</v>
      </c>
      <c r="W254" s="259">
        <v>32220</v>
      </c>
      <c r="X254" s="259">
        <v>35760</v>
      </c>
      <c r="Y254" s="259">
        <v>38640</v>
      </c>
      <c r="Z254" s="259">
        <v>41520</v>
      </c>
      <c r="AA254" s="259">
        <v>44400</v>
      </c>
      <c r="AB254" s="259">
        <v>47220</v>
      </c>
      <c r="AC254" s="260">
        <v>33400</v>
      </c>
      <c r="AD254" s="260">
        <v>38200</v>
      </c>
      <c r="AE254" s="260">
        <v>42950</v>
      </c>
      <c r="AF254" s="260">
        <v>47700</v>
      </c>
      <c r="AG254" s="260">
        <v>51550</v>
      </c>
      <c r="AH254" s="260">
        <v>55350</v>
      </c>
      <c r="AI254" s="260">
        <v>59150</v>
      </c>
      <c r="AJ254" s="260">
        <v>63000</v>
      </c>
      <c r="AK254" s="82">
        <v>442</v>
      </c>
      <c r="AL254" s="82">
        <v>473</v>
      </c>
      <c r="AM254" s="82">
        <v>568</v>
      </c>
      <c r="AN254" s="82">
        <v>656</v>
      </c>
      <c r="AO254" s="82">
        <v>732</v>
      </c>
      <c r="AP254" s="82">
        <v>808</v>
      </c>
      <c r="AQ254" s="82">
        <v>457</v>
      </c>
      <c r="AR254" s="82">
        <v>532</v>
      </c>
      <c r="AS254" s="82">
        <v>701</v>
      </c>
      <c r="AT254" s="82">
        <v>820</v>
      </c>
      <c r="AU254" s="82">
        <v>896</v>
      </c>
      <c r="AV254" s="82">
        <v>970</v>
      </c>
      <c r="AW254" s="149">
        <v>442</v>
      </c>
      <c r="AX254" s="149">
        <v>473</v>
      </c>
      <c r="AY254" s="149">
        <v>568</v>
      </c>
      <c r="AZ254" s="149">
        <v>656</v>
      </c>
      <c r="BA254" s="149">
        <v>732</v>
      </c>
      <c r="BB254" s="149">
        <v>808</v>
      </c>
      <c r="BC254" s="149">
        <v>555</v>
      </c>
      <c r="BD254" s="149">
        <v>596</v>
      </c>
      <c r="BE254" s="149">
        <v>718</v>
      </c>
      <c r="BF254" s="149">
        <v>820</v>
      </c>
      <c r="BG254" s="149">
        <v>896</v>
      </c>
      <c r="BH254" s="149">
        <v>970</v>
      </c>
    </row>
    <row r="255" spans="1:60">
      <c r="A255" s="146" t="s">
        <v>283</v>
      </c>
      <c r="B255" s="144" t="s">
        <v>2058</v>
      </c>
      <c r="C255" s="192" t="s">
        <v>283</v>
      </c>
      <c r="D255" s="192"/>
      <c r="E255" s="258">
        <v>11900</v>
      </c>
      <c r="F255" s="258">
        <v>13600</v>
      </c>
      <c r="G255" s="258">
        <v>15300</v>
      </c>
      <c r="H255" s="258">
        <v>16950</v>
      </c>
      <c r="I255" s="258">
        <v>18350</v>
      </c>
      <c r="J255" s="258">
        <v>19700</v>
      </c>
      <c r="K255" s="258">
        <v>21050</v>
      </c>
      <c r="L255" s="258">
        <v>22400</v>
      </c>
      <c r="M255" s="208">
        <v>19800</v>
      </c>
      <c r="N255" s="208">
        <v>22600</v>
      </c>
      <c r="O255" s="208">
        <v>25450</v>
      </c>
      <c r="P255" s="208">
        <v>28250</v>
      </c>
      <c r="Q255" s="208">
        <v>30550</v>
      </c>
      <c r="R255" s="208">
        <v>32800</v>
      </c>
      <c r="S255" s="208">
        <v>35050</v>
      </c>
      <c r="T255" s="208">
        <v>37300</v>
      </c>
      <c r="U255" s="259">
        <v>23760</v>
      </c>
      <c r="V255" s="259">
        <v>27120</v>
      </c>
      <c r="W255" s="259">
        <v>30540</v>
      </c>
      <c r="X255" s="259">
        <v>33900</v>
      </c>
      <c r="Y255" s="259">
        <v>36660</v>
      </c>
      <c r="Z255" s="259">
        <v>39360</v>
      </c>
      <c r="AA255" s="259">
        <v>42060</v>
      </c>
      <c r="AB255" s="259">
        <v>44760</v>
      </c>
      <c r="AC255" s="260">
        <v>31650</v>
      </c>
      <c r="AD255" s="260">
        <v>36200</v>
      </c>
      <c r="AE255" s="260">
        <v>40700</v>
      </c>
      <c r="AF255" s="260">
        <v>45200</v>
      </c>
      <c r="AG255" s="260">
        <v>48850</v>
      </c>
      <c r="AH255" s="260">
        <v>52450</v>
      </c>
      <c r="AI255" s="260">
        <v>56050</v>
      </c>
      <c r="AJ255" s="260">
        <v>59700</v>
      </c>
      <c r="AK255" s="82">
        <v>432</v>
      </c>
      <c r="AL255" s="82">
        <v>463</v>
      </c>
      <c r="AM255" s="82">
        <v>555</v>
      </c>
      <c r="AN255" s="82">
        <v>641</v>
      </c>
      <c r="AO255" s="82">
        <v>715</v>
      </c>
      <c r="AP255" s="82">
        <v>789</v>
      </c>
      <c r="AQ255" s="82">
        <v>494</v>
      </c>
      <c r="AR255" s="82">
        <v>531</v>
      </c>
      <c r="AS255" s="82">
        <v>595</v>
      </c>
      <c r="AT255" s="82">
        <v>800</v>
      </c>
      <c r="AU255" s="82">
        <v>873</v>
      </c>
      <c r="AV255" s="82">
        <v>944</v>
      </c>
      <c r="AW255" s="149">
        <v>432</v>
      </c>
      <c r="AX255" s="149">
        <v>463</v>
      </c>
      <c r="AY255" s="149">
        <v>555</v>
      </c>
      <c r="AZ255" s="149">
        <v>641</v>
      </c>
      <c r="BA255" s="149">
        <v>715</v>
      </c>
      <c r="BB255" s="149">
        <v>789</v>
      </c>
      <c r="BC255" s="149">
        <v>541</v>
      </c>
      <c r="BD255" s="149">
        <v>581</v>
      </c>
      <c r="BE255" s="149">
        <v>699</v>
      </c>
      <c r="BF255" s="149">
        <v>800</v>
      </c>
      <c r="BG255" s="149">
        <v>873</v>
      </c>
      <c r="BH255" s="149">
        <v>944</v>
      </c>
    </row>
    <row r="256" spans="1:60">
      <c r="A256" s="146" t="s">
        <v>284</v>
      </c>
      <c r="B256" s="144" t="s">
        <v>2060</v>
      </c>
      <c r="C256" s="192" t="s">
        <v>284</v>
      </c>
      <c r="D256" s="192"/>
      <c r="E256" s="258">
        <v>11900</v>
      </c>
      <c r="F256" s="258">
        <v>13600</v>
      </c>
      <c r="G256" s="258">
        <v>15300</v>
      </c>
      <c r="H256" s="258">
        <v>16950</v>
      </c>
      <c r="I256" s="258">
        <v>18350</v>
      </c>
      <c r="J256" s="258">
        <v>19700</v>
      </c>
      <c r="K256" s="258">
        <v>21050</v>
      </c>
      <c r="L256" s="258">
        <v>22400</v>
      </c>
      <c r="M256" s="208">
        <v>19800</v>
      </c>
      <c r="N256" s="208">
        <v>22600</v>
      </c>
      <c r="O256" s="208">
        <v>25450</v>
      </c>
      <c r="P256" s="208">
        <v>28250</v>
      </c>
      <c r="Q256" s="208">
        <v>30550</v>
      </c>
      <c r="R256" s="208">
        <v>32800</v>
      </c>
      <c r="S256" s="208">
        <v>35050</v>
      </c>
      <c r="T256" s="208">
        <v>37300</v>
      </c>
      <c r="U256" s="259">
        <v>23760</v>
      </c>
      <c r="V256" s="259">
        <v>27120</v>
      </c>
      <c r="W256" s="259">
        <v>30540</v>
      </c>
      <c r="X256" s="259">
        <v>33900</v>
      </c>
      <c r="Y256" s="259">
        <v>36660</v>
      </c>
      <c r="Z256" s="259">
        <v>39360</v>
      </c>
      <c r="AA256" s="259">
        <v>42060</v>
      </c>
      <c r="AB256" s="259">
        <v>44760</v>
      </c>
      <c r="AC256" s="260">
        <v>31650</v>
      </c>
      <c r="AD256" s="260">
        <v>36200</v>
      </c>
      <c r="AE256" s="260">
        <v>40700</v>
      </c>
      <c r="AF256" s="260">
        <v>45200</v>
      </c>
      <c r="AG256" s="260">
        <v>48850</v>
      </c>
      <c r="AH256" s="260">
        <v>52450</v>
      </c>
      <c r="AI256" s="260">
        <v>56050</v>
      </c>
      <c r="AJ256" s="260">
        <v>59700</v>
      </c>
      <c r="AK256" s="82">
        <v>432</v>
      </c>
      <c r="AL256" s="82">
        <v>463</v>
      </c>
      <c r="AM256" s="82">
        <v>555</v>
      </c>
      <c r="AN256" s="82">
        <v>641</v>
      </c>
      <c r="AO256" s="82">
        <v>715</v>
      </c>
      <c r="AP256" s="82">
        <v>789</v>
      </c>
      <c r="AQ256" s="82">
        <v>488</v>
      </c>
      <c r="AR256" s="82">
        <v>490</v>
      </c>
      <c r="AS256" s="82">
        <v>595</v>
      </c>
      <c r="AT256" s="82">
        <v>795</v>
      </c>
      <c r="AU256" s="82">
        <v>873</v>
      </c>
      <c r="AV256" s="82">
        <v>944</v>
      </c>
      <c r="AW256" s="149">
        <v>432</v>
      </c>
      <c r="AX256" s="149">
        <v>463</v>
      </c>
      <c r="AY256" s="149">
        <v>555</v>
      </c>
      <c r="AZ256" s="149">
        <v>641</v>
      </c>
      <c r="BA256" s="149">
        <v>715</v>
      </c>
      <c r="BB256" s="149">
        <v>789</v>
      </c>
      <c r="BC256" s="149">
        <v>541</v>
      </c>
      <c r="BD256" s="149">
        <v>581</v>
      </c>
      <c r="BE256" s="149">
        <v>699</v>
      </c>
      <c r="BF256" s="149">
        <v>800</v>
      </c>
      <c r="BG256" s="149">
        <v>873</v>
      </c>
      <c r="BH256" s="149">
        <v>944</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2015 HOME rent 6-1-2015</vt:lpstr>
      <vt:lpstr>2016 HOME rent 6-6-2016</vt:lpstr>
      <vt:lpstr>2017 HOME rent 6-15-2017</vt:lpstr>
      <vt:lpstr>2018 HOME rent 6-01-2018</vt:lpstr>
      <vt:lpstr>NHTF2018</vt:lpstr>
      <vt:lpstr>MTSP2016</vt:lpstr>
      <vt:lpstr>MTSP2017!MTSP2017</vt:lpstr>
      <vt:lpstr>MTSP2018!MTSP2017</vt:lpstr>
      <vt:lpstr>MTSP2019!MTSP2017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2019-05-08T21:13:39Z</cp:lastPrinted>
  <dcterms:created xsi:type="dcterms:W3CDTF">2011-06-01T13:01:36Z</dcterms:created>
  <dcterms:modified xsi:type="dcterms:W3CDTF">2019-05-08T21:13:59Z</dcterms:modified>
</cp:coreProperties>
</file>